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all eLCV" sheetId="1" r:id="rId4"/>
    <sheet state="visible" name="small gasoline LCV" sheetId="2" r:id="rId5"/>
    <sheet state="visible" name="medium PHE LCV" sheetId="3" r:id="rId6"/>
    <sheet state="visible" name="medium gasoline LCV" sheetId="4" r:id="rId7"/>
    <sheet state="visible" name="large eLCV" sheetId="5" r:id="rId8"/>
    <sheet state="visible" name="large gasoline LCV" sheetId="6" r:id="rId9"/>
    <sheet state="visible" name="role value" sheetId="7" r:id="rId10"/>
  </sheets>
  <definedNames/>
  <calcPr/>
</workbook>
</file>

<file path=xl/sharedStrings.xml><?xml version="1.0" encoding="utf-8"?>
<sst xmlns="http://schemas.openxmlformats.org/spreadsheetml/2006/main" count="425" uniqueCount="89">
  <si>
    <t>Vehicle Initial Value</t>
  </si>
  <si>
    <t>State Tax Rate</t>
  </si>
  <si>
    <t>Average Local Tax Rate</t>
  </si>
  <si>
    <t>VAT</t>
  </si>
  <si>
    <t>Value after Tax</t>
  </si>
  <si>
    <t>Government Subsidies</t>
  </si>
  <si>
    <t>Energy Cost</t>
  </si>
  <si>
    <t>Annual Vehicle Taxes</t>
  </si>
  <si>
    <t>Annual Registration</t>
  </si>
  <si>
    <t>Maintenance Cost</t>
  </si>
  <si>
    <t>Insurance Cost</t>
  </si>
  <si>
    <t>Vehicle Final Value</t>
  </si>
  <si>
    <t>Real Discount Rate</t>
  </si>
  <si>
    <t>Period of Ownership</t>
  </si>
  <si>
    <t>TCO</t>
  </si>
  <si>
    <t>Delaware</t>
  </si>
  <si>
    <t>Maine</t>
  </si>
  <si>
    <t>Ohio</t>
  </si>
  <si>
    <t>Arizona</t>
  </si>
  <si>
    <t>California</t>
  </si>
  <si>
    <t>Maryland*</t>
  </si>
  <si>
    <t>New York</t>
  </si>
  <si>
    <t xml:space="preserve">Washington D.C. </t>
  </si>
  <si>
    <t>Depreciation Rate</t>
  </si>
  <si>
    <t>*Tax Credit</t>
  </si>
  <si>
    <t>Year</t>
  </si>
  <si>
    <t>Vehicle Tax</t>
  </si>
  <si>
    <t>Registration</t>
  </si>
  <si>
    <t xml:space="preserve">Maintenance </t>
  </si>
  <si>
    <t>Insurance</t>
  </si>
  <si>
    <t>Final Value</t>
  </si>
  <si>
    <t>Maine Registration</t>
  </si>
  <si>
    <t>Arizona Registration</t>
  </si>
  <si>
    <t>Car Model</t>
  </si>
  <si>
    <t>Nissan LEAF</t>
  </si>
  <si>
    <t>Units</t>
  </si>
  <si>
    <t>Maryland</t>
  </si>
  <si>
    <t xml:space="preserve">D.C. </t>
  </si>
  <si>
    <t>GVW</t>
  </si>
  <si>
    <t>lbs</t>
  </si>
  <si>
    <t>Battery Size</t>
  </si>
  <si>
    <t>kWh</t>
  </si>
  <si>
    <t>Energy Use</t>
  </si>
  <si>
    <t>mile/Kwh</t>
  </si>
  <si>
    <t>Maintainance</t>
  </si>
  <si>
    <t>dollars//mile</t>
  </si>
  <si>
    <t>dollars</t>
  </si>
  <si>
    <t xml:space="preserve">Annual Mile </t>
  </si>
  <si>
    <t>miles</t>
  </si>
  <si>
    <t>Electricity Price</t>
  </si>
  <si>
    <t>cents/kWh</t>
  </si>
  <si>
    <t>$</t>
  </si>
  <si>
    <t>Annyal Vehicle Taxes</t>
  </si>
  <si>
    <t>Sentra</t>
  </si>
  <si>
    <t xml:space="preserve">Engine </t>
  </si>
  <si>
    <t>2.0-L, V4</t>
  </si>
  <si>
    <t>mpg</t>
  </si>
  <si>
    <t>$/mile</t>
  </si>
  <si>
    <t>Gas Price</t>
  </si>
  <si>
    <t>$/gallon</t>
  </si>
  <si>
    <t>Chrysler Pacifica PHEV</t>
  </si>
  <si>
    <t>3.6L, V6, 16kwh</t>
  </si>
  <si>
    <t>2 mile/ kWh 30 mpg</t>
  </si>
  <si>
    <t>electricity</t>
  </si>
  <si>
    <t>gasoline</t>
  </si>
  <si>
    <t>NPV</t>
  </si>
  <si>
    <t>Gasoline</t>
  </si>
  <si>
    <t>Chrysler Pacifica</t>
  </si>
  <si>
    <t>Engine Size</t>
  </si>
  <si>
    <t>3.6L, V6</t>
  </si>
  <si>
    <t>Initial Vehicle Tax</t>
  </si>
  <si>
    <t>EV</t>
  </si>
  <si>
    <t>Ford E Transit</t>
  </si>
  <si>
    <t>68 kWh</t>
  </si>
  <si>
    <t>miles/Kwh</t>
  </si>
  <si>
    <t>Initial Value with Tax</t>
  </si>
  <si>
    <t>Ford Transit 150</t>
  </si>
  <si>
    <t>3.5L V6</t>
  </si>
  <si>
    <t xml:space="preserve">Registration </t>
  </si>
  <si>
    <t>State</t>
  </si>
  <si>
    <t>Vehicle Type</t>
  </si>
  <si>
    <t>TCO of eLCV</t>
  </si>
  <si>
    <t>Financial Incentive</t>
  </si>
  <si>
    <t>Role Value</t>
  </si>
  <si>
    <t>Small LCV</t>
  </si>
  <si>
    <t xml:space="preserve">Medium LCV </t>
  </si>
  <si>
    <t>Large LCV</t>
  </si>
  <si>
    <t>District of Columbia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</si>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</sst>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"/>
    <numFmt numFmtId="165" formatCode="0.000%"/>
    <numFmt numFmtId="166" formatCode="#,##0.0"/>
    <numFmt numFmtId="167" formatCode="&quot;$&quot;#,##0.00"/>
    <numFmt numFmtId="168" formatCode="#,##0.0000"/>
  </numFmts>
  <fonts count="11">
    <font>
      <sz val="10.0"/>
      <color rgb="FF000000"/>
      <name val="Arial"/>
      <scheme val="minor"/>
    </font>
    <font>
      <color rgb="FFFF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Arial"/>
      <scheme val="minor"/>
    </font>
    <font>
      <color theme="1"/>
      <name val="Arial"/>
    </font>
    <font/>
    <font>
      <sz val="10.0"/>
      <color rgb="FF000000"/>
      <name val="Arial"/>
    </font>
    <font>
      <sz val="9.0"/>
      <color rgb="FF7E3794"/>
      <name val="&quot;Google Sans Mono&quot;"/>
    </font>
    <font>
      <sz val="11.0"/>
      <color rgb="FF1F1F1F"/>
      <name val="&quot;Google Sans&quot;"/>
    </font>
    <font>
      <sz val="9.0"/>
      <color rgb="FF000000"/>
      <name val="&quot;Google Sans Mono&quot;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4CCCC"/>
        <bgColor rgb="FFF4CCCC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 readingOrder="0"/>
    </xf>
    <xf borderId="0" fillId="0" fontId="2" numFmtId="10" xfId="0" applyAlignment="1" applyFont="1" applyNumberFormat="1">
      <alignment horizontal="center" readingOrder="0"/>
    </xf>
    <xf borderId="0" fillId="0" fontId="2" numFmtId="0" xfId="0" applyAlignment="1" applyFont="1">
      <alignment horizontal="center"/>
    </xf>
    <xf borderId="0" fillId="0" fontId="2" numFmtId="4" xfId="0" applyFont="1" applyNumberFormat="1"/>
    <xf borderId="0" fillId="3" fontId="3" numFmtId="0" xfId="0" applyAlignment="1" applyFill="1" applyFont="1">
      <alignment horizontal="center" readingOrder="0"/>
    </xf>
    <xf borderId="0" fillId="3" fontId="3" numFmtId="10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9" xfId="0" applyAlignment="1" applyFont="1" applyNumberForma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Border="1" applyFont="1"/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readingOrder="0"/>
    </xf>
    <xf borderId="0" fillId="0" fontId="5" numFmtId="0" xfId="0" applyAlignment="1" applyFont="1">
      <alignment horizontal="center" vertical="bottom"/>
    </xf>
    <xf borderId="3" fillId="0" fontId="2" numFmtId="0" xfId="0" applyAlignment="1" applyBorder="1" applyFont="1">
      <alignment horizontal="center"/>
    </xf>
    <xf borderId="3" fillId="0" fontId="2" numFmtId="164" xfId="0" applyAlignment="1" applyBorder="1" applyFont="1" applyNumberFormat="1">
      <alignment horizontal="center"/>
    </xf>
    <xf borderId="3" fillId="0" fontId="2" numFmtId="4" xfId="0" applyAlignment="1" applyBorder="1" applyFont="1" applyNumberFormat="1">
      <alignment horizontal="center"/>
    </xf>
    <xf borderId="0" fillId="0" fontId="2" numFmtId="164" xfId="0" applyFont="1" applyNumberFormat="1"/>
    <xf borderId="0" fillId="0" fontId="2" numFmtId="167" xfId="0" applyFont="1" applyNumberFormat="1"/>
    <xf borderId="3" fillId="0" fontId="5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  <xf borderId="5" fillId="0" fontId="6" numFmtId="0" xfId="0" applyBorder="1" applyFont="1"/>
    <xf borderId="6" fillId="0" fontId="6" numFmtId="0" xfId="0" applyBorder="1" applyFont="1"/>
    <xf borderId="3" fillId="0" fontId="5" numFmtId="0" xfId="0" applyAlignment="1" applyBorder="1" applyFont="1">
      <alignment horizontal="center" readingOrder="0" vertical="bottom"/>
    </xf>
    <xf borderId="4" fillId="0" fontId="5" numFmtId="0" xfId="0" applyAlignment="1" applyBorder="1" applyFont="1">
      <alignment horizontal="center" readingOrder="0" vertical="bottom"/>
    </xf>
    <xf borderId="3" fillId="0" fontId="5" numFmtId="0" xfId="0" applyAlignment="1" applyBorder="1" applyFon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5" numFmtId="4" xfId="0" applyAlignment="1" applyBorder="1" applyFont="1" applyNumberFormat="1">
      <alignment horizontal="center" vertical="bottom"/>
    </xf>
    <xf borderId="3" fillId="0" fontId="5" numFmtId="4" xfId="0" applyAlignment="1" applyBorder="1" applyFont="1" applyNumberFormat="1">
      <alignment horizontal="center" readingOrder="0" vertical="bottom"/>
    </xf>
    <xf borderId="3" fillId="0" fontId="2" numFmtId="4" xfId="0" applyAlignment="1" applyBorder="1" applyFont="1" applyNumberFormat="1">
      <alignment horizontal="center" readingOrder="0"/>
    </xf>
    <xf borderId="3" fillId="0" fontId="5" numFmtId="3" xfId="0" applyAlignment="1" applyBorder="1" applyFont="1" applyNumberFormat="1">
      <alignment horizontal="center" vertical="bottom"/>
    </xf>
    <xf borderId="4" fillId="0" fontId="5" numFmtId="3" xfId="0" applyAlignment="1" applyBorder="1" applyFont="1" applyNumberFormat="1">
      <alignment horizontal="center" vertical="bottom"/>
    </xf>
    <xf borderId="7" fillId="0" fontId="5" numFmtId="0" xfId="0" applyAlignment="1" applyBorder="1" applyFont="1">
      <alignment horizontal="center" vertical="bottom"/>
    </xf>
    <xf borderId="0" fillId="0" fontId="2" numFmtId="164" xfId="0" applyAlignment="1" applyFont="1" applyNumberFormat="1">
      <alignment horizontal="center"/>
    </xf>
    <xf borderId="8" fillId="0" fontId="2" numFmtId="0" xfId="0" applyAlignment="1" applyBorder="1" applyFont="1">
      <alignment horizontal="center" readingOrder="0"/>
    </xf>
    <xf borderId="8" fillId="0" fontId="2" numFmtId="167" xfId="0" applyAlignment="1" applyBorder="1" applyFont="1" applyNumberFormat="1">
      <alignment horizontal="center"/>
    </xf>
    <xf borderId="8" fillId="0" fontId="2" numFmtId="164" xfId="0" applyAlignment="1" applyBorder="1" applyFont="1" applyNumberFormat="1">
      <alignment horizontal="center"/>
    </xf>
    <xf borderId="0" fillId="0" fontId="2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0" numFmtId="0" xfId="0" applyFont="1"/>
    <xf borderId="0" fillId="0" fontId="2" numFmtId="4" xfId="0" applyAlignment="1" applyFont="1" applyNumberFormat="1">
      <alignment horizontal="center" readingOrder="0"/>
    </xf>
    <xf borderId="0" fillId="0" fontId="2" numFmtId="4" xfId="0" applyAlignment="1" applyFont="1" applyNumberFormat="1">
      <alignment horizontal="center"/>
    </xf>
    <xf borderId="0" fillId="4" fontId="2" numFmtId="0" xfId="0" applyAlignment="1" applyFill="1" applyFont="1">
      <alignment horizontal="center"/>
    </xf>
    <xf borderId="0" fillId="0" fontId="2" numFmtId="3" xfId="0" applyFont="1" applyNumberFormat="1"/>
    <xf borderId="0" fillId="3" fontId="8" numFmtId="164" xfId="0" applyFont="1" applyNumberFormat="1"/>
    <xf borderId="0" fillId="5" fontId="2" numFmtId="3" xfId="0" applyAlignment="1" applyFill="1" applyFont="1" applyNumberFormat="1">
      <alignment readingOrder="0"/>
    </xf>
    <xf borderId="0" fillId="6" fontId="2" numFmtId="3" xfId="0" applyAlignment="1" applyFill="1" applyFont="1" applyNumberFormat="1">
      <alignment readingOrder="0"/>
    </xf>
    <xf borderId="0" fillId="6" fontId="2" numFmtId="0" xfId="0" applyFont="1"/>
    <xf borderId="0" fillId="0" fontId="7" numFmtId="0" xfId="0" applyFont="1"/>
    <xf borderId="0" fillId="6" fontId="7" numFmtId="0" xfId="0" applyAlignment="1" applyFont="1">
      <alignment readingOrder="0"/>
    </xf>
    <xf borderId="0" fillId="5" fontId="2" numFmtId="0" xfId="0" applyAlignment="1" applyFont="1">
      <alignment horizontal="center" readingOrder="0"/>
    </xf>
    <xf borderId="0" fillId="5" fontId="2" numFmtId="167" xfId="0" applyAlignment="1" applyFont="1" applyNumberFormat="1">
      <alignment horizontal="center" readingOrder="0"/>
    </xf>
    <xf borderId="0" fillId="5" fontId="2" numFmtId="0" xfId="0" applyFont="1"/>
    <xf borderId="0" fillId="5" fontId="2" numFmtId="164" xfId="0" applyFont="1" applyNumberFormat="1"/>
    <xf borderId="0" fillId="0" fontId="2" numFmtId="167" xfId="0" applyAlignment="1" applyFont="1" applyNumberFormat="1">
      <alignment horizontal="center" readingOrder="0"/>
    </xf>
    <xf borderId="0" fillId="0" fontId="2" numFmtId="167" xfId="0" applyFont="1" applyNumberFormat="1"/>
    <xf borderId="0" fillId="0" fontId="2" numFmtId="10" xfId="0" applyFont="1" applyNumberFormat="1"/>
    <xf borderId="0" fillId="0" fontId="2" numFmtId="0" xfId="0" applyFont="1"/>
    <xf borderId="3" fillId="0" fontId="3" numFmtId="0" xfId="0" applyAlignment="1" applyBorder="1" applyFont="1">
      <alignment horizontal="center" readingOrder="0"/>
    </xf>
    <xf borderId="0" fillId="0" fontId="5" numFmtId="0" xfId="0" applyAlignment="1" applyFont="1">
      <alignment vertical="bottom"/>
    </xf>
    <xf borderId="4" fillId="0" fontId="5" numFmtId="3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vertical="bottom"/>
    </xf>
    <xf borderId="0" fillId="0" fontId="2" numFmtId="167" xfId="0" applyAlignment="1" applyFont="1" applyNumberFormat="1">
      <alignment horizontal="center"/>
    </xf>
    <xf borderId="0" fillId="3" fontId="9" numFmtId="0" xfId="0" applyAlignment="1" applyFont="1">
      <alignment readingOrder="0"/>
    </xf>
    <xf borderId="0" fillId="3" fontId="10" numFmtId="0" xfId="0" applyFont="1"/>
    <xf borderId="0" fillId="0" fontId="2" numFmtId="167" xfId="0" applyAlignment="1" applyFont="1" applyNumberFormat="1">
      <alignment readingOrder="0"/>
    </xf>
    <xf borderId="0" fillId="3" fontId="3" numFmtId="164" xfId="0" applyAlignment="1" applyFont="1" applyNumberFormat="1">
      <alignment horizontal="center" readingOrder="0"/>
    </xf>
    <xf borderId="3" fillId="0" fontId="4" numFmtId="0" xfId="0" applyAlignment="1" applyBorder="1" applyFont="1">
      <alignment horizontal="center" readingOrder="0"/>
    </xf>
    <xf borderId="0" fillId="7" fontId="2" numFmtId="0" xfId="0" applyAlignment="1" applyFill="1" applyFont="1">
      <alignment horizontal="center" readingOrder="0"/>
    </xf>
    <xf borderId="0" fillId="8" fontId="2" numFmtId="4" xfId="0" applyAlignment="1" applyFill="1" applyFont="1" applyNumberFormat="1">
      <alignment horizontal="center" readingOrder="0"/>
    </xf>
    <xf borderId="0" fillId="8" fontId="2" numFmtId="0" xfId="0" applyAlignment="1" applyFont="1">
      <alignment horizontal="center" readingOrder="0"/>
    </xf>
    <xf borderId="0" fillId="9" fontId="2" numFmtId="4" xfId="0" applyAlignment="1" applyFill="1" applyFont="1" applyNumberFormat="1">
      <alignment horizontal="center"/>
    </xf>
    <xf borderId="0" fillId="9" fontId="2" numFmtId="4" xfId="0" applyAlignment="1" applyFont="1" applyNumberFormat="1">
      <alignment horizontal="center" readingOrder="0"/>
    </xf>
    <xf borderId="0" fillId="0" fontId="2" numFmtId="168" xfId="0" applyAlignment="1" applyFont="1" applyNumberFormat="1">
      <alignment horizontal="center"/>
    </xf>
    <xf borderId="0" fillId="10" fontId="2" numFmtId="4" xfId="0" applyAlignment="1" applyFill="1" applyFont="1" applyNumberFormat="1">
      <alignment horizontal="center" readingOrder="0"/>
    </xf>
    <xf borderId="0" fillId="10" fontId="2" numFmtId="0" xfId="0" applyAlignment="1" applyFont="1">
      <alignment horizontal="center"/>
    </xf>
    <xf borderId="0" fillId="11" fontId="2" numFmtId="4" xfId="0" applyAlignment="1" applyFill="1" applyFont="1" applyNumberFormat="1">
      <alignment horizontal="center"/>
    </xf>
    <xf borderId="0" fillId="11" fontId="2" numFmtId="4" xfId="0" applyAlignment="1" applyFont="1" applyNumberFormat="1">
      <alignment horizontal="center" readingOrder="0"/>
    </xf>
    <xf borderId="0" fillId="8" fontId="2" numFmtId="0" xfId="0" applyAlignment="1" applyFont="1">
      <alignment horizontal="center"/>
    </xf>
    <xf borderId="0" fillId="10" fontId="2" numFmtId="0" xfId="0" applyAlignment="1" applyFont="1">
      <alignment horizontal="center" readingOrder="0"/>
    </xf>
    <xf borderId="0" fillId="8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3.75"/>
    <col customWidth="1" min="4" max="4" width="17.88"/>
    <col customWidth="1" min="5" max="5" width="10.13"/>
    <col customWidth="1" min="6" max="7" width="12.0"/>
    <col customWidth="1" min="8" max="8" width="16.75"/>
    <col customWidth="1" min="9" max="9" width="14.38"/>
    <col customWidth="1" min="10" max="11" width="16.75"/>
    <col customWidth="1" min="12" max="12" width="15.0"/>
    <col customWidth="1" min="13" max="13" width="12.25"/>
    <col customWidth="1" min="14" max="14" width="15.0"/>
    <col customWidth="1" min="15" max="15" width="15.38"/>
    <col customWidth="1" min="16" max="16" width="16.13"/>
    <col customWidth="1" min="17" max="17" width="20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/>
      <c r="S1" s="2"/>
    </row>
    <row r="2">
      <c r="A2" s="1" t="s">
        <v>15</v>
      </c>
      <c r="B2" s="3">
        <v>27800.0</v>
      </c>
      <c r="C2" s="4">
        <v>0.0</v>
      </c>
      <c r="D2" s="4">
        <v>0.0</v>
      </c>
      <c r="E2" s="4">
        <v>0.0</v>
      </c>
      <c r="F2" s="5">
        <f t="shared" ref="F2:F9" si="1">B2*(1+E2)</f>
        <v>27800</v>
      </c>
      <c r="G2" s="6"/>
      <c r="H2" s="2">
        <v>2500.0</v>
      </c>
      <c r="I2" s="2">
        <v>6274.41</v>
      </c>
      <c r="J2" s="2">
        <v>0.0</v>
      </c>
      <c r="K2" s="6">
        <v>344.74</v>
      </c>
      <c r="L2" s="2">
        <v>16811.55</v>
      </c>
      <c r="M2" s="2">
        <v>14463.6</v>
      </c>
      <c r="N2" s="2">
        <v>2427.0</v>
      </c>
      <c r="O2" s="7">
        <v>0.055</v>
      </c>
      <c r="P2" s="2">
        <v>12.0</v>
      </c>
      <c r="Q2" s="5">
        <f t="shared" ref="Q2:Q9" si="2">F2+G2-H2+I2+J2+K2+L2+M2-N2</f>
        <v>60767.3</v>
      </c>
      <c r="R2" s="5"/>
      <c r="S2" s="8"/>
      <c r="T2" s="9"/>
    </row>
    <row r="3">
      <c r="A3" s="1" t="s">
        <v>16</v>
      </c>
      <c r="B3" s="3">
        <v>27800.0</v>
      </c>
      <c r="C3" s="4">
        <v>0.055</v>
      </c>
      <c r="D3" s="4">
        <v>0.0</v>
      </c>
      <c r="E3" s="4">
        <v>0.055</v>
      </c>
      <c r="F3" s="5">
        <f t="shared" si="1"/>
        <v>29329</v>
      </c>
      <c r="G3" s="5"/>
      <c r="H3" s="2">
        <v>4500.0</v>
      </c>
      <c r="I3" s="2">
        <v>9620.77</v>
      </c>
      <c r="J3" s="2">
        <v>1294.14</v>
      </c>
      <c r="K3" s="5">
        <v>301.65</v>
      </c>
      <c r="L3" s="2">
        <v>17121.69</v>
      </c>
      <c r="M3" s="2">
        <v>9189.06</v>
      </c>
      <c r="N3" s="10">
        <v>2427.0</v>
      </c>
      <c r="O3" s="11">
        <v>0.055</v>
      </c>
      <c r="P3" s="2">
        <v>12.0</v>
      </c>
      <c r="Q3" s="5">
        <f t="shared" si="2"/>
        <v>59929.31</v>
      </c>
      <c r="R3" s="5"/>
      <c r="S3" s="8"/>
      <c r="T3" s="9"/>
    </row>
    <row r="4">
      <c r="A4" s="1" t="s">
        <v>17</v>
      </c>
      <c r="B4" s="3">
        <v>27800.0</v>
      </c>
      <c r="C4" s="4">
        <v>0.0537</v>
      </c>
      <c r="D4" s="4">
        <v>0.01488</v>
      </c>
      <c r="E4" s="4">
        <v>0.07238</v>
      </c>
      <c r="F4" s="5">
        <f t="shared" si="1"/>
        <v>29812.164</v>
      </c>
      <c r="G4" s="5"/>
      <c r="H4" s="2">
        <v>0.0</v>
      </c>
      <c r="I4" s="2">
        <v>3452.19</v>
      </c>
      <c r="J4" s="2">
        <v>0.0</v>
      </c>
      <c r="K4" s="2">
        <v>2163.25</v>
      </c>
      <c r="L4" s="2">
        <v>17121.69</v>
      </c>
      <c r="M4" s="2">
        <v>9189.06</v>
      </c>
      <c r="N4" s="10">
        <v>2427.0</v>
      </c>
      <c r="O4" s="11">
        <v>0.055</v>
      </c>
      <c r="P4" s="2">
        <v>12.0</v>
      </c>
      <c r="Q4" s="5">
        <f t="shared" si="2"/>
        <v>59311.354</v>
      </c>
      <c r="R4" s="5"/>
      <c r="S4" s="8"/>
      <c r="T4" s="9"/>
    </row>
    <row r="5">
      <c r="A5" s="1" t="s">
        <v>18</v>
      </c>
      <c r="B5" s="3">
        <v>27800.0</v>
      </c>
      <c r="C5" s="4">
        <v>0.056</v>
      </c>
      <c r="D5" s="4">
        <v>0.02771</v>
      </c>
      <c r="E5" s="4">
        <v>0.08371</v>
      </c>
      <c r="F5" s="5">
        <f t="shared" si="1"/>
        <v>30127.138</v>
      </c>
      <c r="G5" s="6"/>
      <c r="H5" s="2">
        <v>0.0</v>
      </c>
      <c r="I5" s="2">
        <v>4727.23</v>
      </c>
      <c r="J5" s="2">
        <v>2012.82</v>
      </c>
      <c r="K5" s="6">
        <v>7.5</v>
      </c>
      <c r="L5" s="2">
        <v>18437.06</v>
      </c>
      <c r="M5" s="2">
        <v>13248.29</v>
      </c>
      <c r="N5" s="10">
        <v>2427.0</v>
      </c>
      <c r="O5" s="11">
        <v>0.055</v>
      </c>
      <c r="P5" s="2">
        <v>12.0</v>
      </c>
      <c r="Q5" s="5">
        <f t="shared" si="2"/>
        <v>66133.038</v>
      </c>
      <c r="R5" s="5"/>
      <c r="S5" s="8"/>
      <c r="T5" s="9"/>
    </row>
    <row r="6">
      <c r="A6" s="1" t="s">
        <v>19</v>
      </c>
      <c r="B6" s="3">
        <v>27800.0</v>
      </c>
      <c r="C6" s="4">
        <v>0.0725</v>
      </c>
      <c r="D6" s="4">
        <v>0.01601</v>
      </c>
      <c r="E6" s="4">
        <v>0.08851</v>
      </c>
      <c r="F6" s="5">
        <f t="shared" si="1"/>
        <v>30260.578</v>
      </c>
      <c r="G6" s="5"/>
      <c r="H6" s="2">
        <v>0.0</v>
      </c>
      <c r="I6" s="2">
        <v>11435.06</v>
      </c>
      <c r="J6" s="2">
        <v>0.0</v>
      </c>
      <c r="K6" s="5">
        <v>2559.7</v>
      </c>
      <c r="L6" s="2">
        <v>20761.31</v>
      </c>
      <c r="M6" s="2">
        <v>16223.5</v>
      </c>
      <c r="N6" s="10">
        <v>2427.0</v>
      </c>
      <c r="O6" s="11">
        <v>0.055</v>
      </c>
      <c r="P6" s="2">
        <v>12.0</v>
      </c>
      <c r="Q6" s="5">
        <f t="shared" si="2"/>
        <v>78813.148</v>
      </c>
      <c r="R6" s="5"/>
      <c r="S6" s="8"/>
      <c r="T6" s="9"/>
    </row>
    <row r="7">
      <c r="A7" s="1" t="s">
        <v>20</v>
      </c>
      <c r="B7" s="3">
        <v>27800.0</v>
      </c>
      <c r="C7" s="4">
        <v>0.06</v>
      </c>
      <c r="D7" s="4">
        <v>0.0</v>
      </c>
      <c r="E7" s="4">
        <v>0.06</v>
      </c>
      <c r="F7" s="5">
        <f t="shared" si="1"/>
        <v>29468</v>
      </c>
      <c r="G7" s="5"/>
      <c r="H7" s="2">
        <v>3000.0</v>
      </c>
      <c r="I7" s="2">
        <v>5896.44</v>
      </c>
      <c r="J7" s="2">
        <v>0.0</v>
      </c>
      <c r="K7" s="2">
        <v>2516.61</v>
      </c>
      <c r="L7" s="2">
        <v>18790.99</v>
      </c>
      <c r="M7" s="2">
        <v>11624.66</v>
      </c>
      <c r="N7" s="10">
        <v>2427.0</v>
      </c>
      <c r="O7" s="11">
        <v>0.055</v>
      </c>
      <c r="P7" s="2">
        <v>12.0</v>
      </c>
      <c r="Q7" s="5">
        <f t="shared" si="2"/>
        <v>62869.7</v>
      </c>
      <c r="R7" s="5"/>
      <c r="S7" s="8"/>
      <c r="T7" s="9"/>
    </row>
    <row r="8">
      <c r="A8" s="1" t="s">
        <v>21</v>
      </c>
      <c r="B8" s="3">
        <v>27800.0</v>
      </c>
      <c r="C8" s="7">
        <v>0.04</v>
      </c>
      <c r="D8" s="7">
        <v>0.04532</v>
      </c>
      <c r="E8" s="7">
        <v>0.08832</v>
      </c>
      <c r="F8" s="5">
        <f t="shared" si="1"/>
        <v>30255.296</v>
      </c>
      <c r="G8" s="5"/>
      <c r="H8" s="2">
        <v>1000.0</v>
      </c>
      <c r="I8" s="2">
        <v>7247.07</v>
      </c>
      <c r="J8" s="12">
        <v>0.0</v>
      </c>
      <c r="K8" s="2">
        <v>620.53</v>
      </c>
      <c r="L8" s="2">
        <v>18860.31</v>
      </c>
      <c r="M8" s="2">
        <v>14330.87</v>
      </c>
      <c r="N8" s="10">
        <v>2427.0</v>
      </c>
      <c r="O8" s="11">
        <v>0.055</v>
      </c>
      <c r="P8" s="2">
        <v>12.0</v>
      </c>
      <c r="Q8" s="5">
        <f t="shared" si="2"/>
        <v>67887.076</v>
      </c>
      <c r="R8" s="5"/>
      <c r="S8" s="8"/>
      <c r="T8" s="9"/>
    </row>
    <row r="9">
      <c r="A9" s="1" t="s">
        <v>22</v>
      </c>
      <c r="B9" s="3">
        <v>27800.0</v>
      </c>
      <c r="C9" s="13">
        <v>0.06</v>
      </c>
      <c r="D9" s="13">
        <v>0.0</v>
      </c>
      <c r="E9" s="7">
        <f>C9+D9</f>
        <v>0.06</v>
      </c>
      <c r="F9" s="5">
        <f t="shared" si="1"/>
        <v>29468</v>
      </c>
      <c r="G9" s="2"/>
      <c r="H9" s="14">
        <v>626.0</v>
      </c>
      <c r="I9" s="2">
        <v>5326.95</v>
      </c>
      <c r="J9" s="2">
        <v>0.0</v>
      </c>
      <c r="K9" s="2">
        <v>1508.24</v>
      </c>
      <c r="L9" s="2">
        <v>20761.31</v>
      </c>
      <c r="M9" s="2">
        <v>12977.76</v>
      </c>
      <c r="N9" s="10">
        <v>2427.0</v>
      </c>
      <c r="O9" s="11">
        <v>0.055</v>
      </c>
      <c r="P9" s="2">
        <v>12.0</v>
      </c>
      <c r="Q9" s="5">
        <f t="shared" si="2"/>
        <v>66989.26</v>
      </c>
      <c r="R9" s="5"/>
      <c r="S9" s="8"/>
      <c r="T9" s="9"/>
      <c r="U9" s="8"/>
      <c r="V9" s="8"/>
      <c r="W9" s="8"/>
      <c r="X9" s="8"/>
      <c r="Y9" s="8"/>
      <c r="Z9" s="8"/>
      <c r="AA9" s="8"/>
      <c r="AB9" s="8"/>
      <c r="AC9" s="8"/>
    </row>
    <row r="10">
      <c r="J10" s="8"/>
      <c r="Q10" s="2" t="s">
        <v>23</v>
      </c>
    </row>
    <row r="11">
      <c r="A11" s="15" t="s">
        <v>24</v>
      </c>
      <c r="J11" s="8"/>
      <c r="K11" s="16"/>
      <c r="L11" s="17"/>
      <c r="M11" s="17"/>
      <c r="N11" s="17"/>
      <c r="O11" s="17"/>
      <c r="P11" s="17"/>
      <c r="Q11" s="2">
        <v>0.139</v>
      </c>
      <c r="T11" s="15">
        <v>0.1625</v>
      </c>
    </row>
    <row r="12">
      <c r="J12" s="8"/>
      <c r="K12" s="18" t="s">
        <v>25</v>
      </c>
      <c r="L12" s="18" t="s">
        <v>6</v>
      </c>
      <c r="M12" s="18" t="s">
        <v>26</v>
      </c>
      <c r="N12" s="18" t="s">
        <v>27</v>
      </c>
      <c r="O12" s="18" t="s">
        <v>28</v>
      </c>
      <c r="P12" s="19" t="s">
        <v>29</v>
      </c>
      <c r="Q12" s="19" t="s">
        <v>30</v>
      </c>
      <c r="R12" s="2" t="s">
        <v>31</v>
      </c>
      <c r="T12" s="2" t="s">
        <v>32</v>
      </c>
    </row>
    <row r="13">
      <c r="A13" s="20" t="s">
        <v>33</v>
      </c>
      <c r="J13" s="8"/>
      <c r="K13" s="19">
        <v>1.0</v>
      </c>
      <c r="L13" s="21">
        <f t="shared" ref="L13:L24" si="3">$C$22/$C$19*$J$23/100</f>
        <v>745.8192</v>
      </c>
      <c r="M13" s="22">
        <f t="shared" ref="M13:M24" si="4">0.02*Q13</f>
        <v>478.716</v>
      </c>
      <c r="N13" s="21">
        <f t="shared" ref="N13:N24" si="5">$J$24</f>
        <v>175</v>
      </c>
      <c r="O13" s="21">
        <f t="shared" ref="O13:O24" si="6">$J$20*$C$22</f>
        <v>2408.9184</v>
      </c>
      <c r="P13" s="23">
        <f t="shared" ref="P13:P24" si="7">$J$21</f>
        <v>1505.8</v>
      </c>
      <c r="Q13" s="22">
        <f>B2*(1-Q11)</f>
        <v>23935.8</v>
      </c>
      <c r="R13" s="15">
        <v>0.024</v>
      </c>
      <c r="S13" s="24">
        <f t="shared" ref="S13:S18" si="8">Q13*R13</f>
        <v>574.4592</v>
      </c>
      <c r="T13" s="24">
        <f>B5*0.6</f>
        <v>16680</v>
      </c>
      <c r="U13" s="24">
        <f t="shared" ref="U13:U24" si="9">T13*0.028</f>
        <v>467.04</v>
      </c>
      <c r="V13" s="25">
        <f t="array" ref="V13">npv(O4,S13:S17)</f>
        <v>1261.284722</v>
      </c>
    </row>
    <row r="14">
      <c r="A14" s="20" t="s">
        <v>34</v>
      </c>
      <c r="J14" s="8"/>
      <c r="K14" s="19">
        <v>2.0</v>
      </c>
      <c r="L14" s="21">
        <f t="shared" si="3"/>
        <v>745.8192</v>
      </c>
      <c r="M14" s="22">
        <f t="shared" si="4"/>
        <v>412.174476</v>
      </c>
      <c r="N14" s="21">
        <f t="shared" si="5"/>
        <v>175</v>
      </c>
      <c r="O14" s="21">
        <f t="shared" si="6"/>
        <v>2408.9184</v>
      </c>
      <c r="P14" s="23">
        <f t="shared" si="7"/>
        <v>1505.8</v>
      </c>
      <c r="Q14" s="22">
        <f t="shared" ref="Q14:Q24" si="10">Q13*(1-$Q$11)</f>
        <v>20608.7238</v>
      </c>
      <c r="R14" s="15">
        <v>0.0175</v>
      </c>
      <c r="S14" s="24">
        <f t="shared" si="8"/>
        <v>360.6526665</v>
      </c>
      <c r="T14" s="24">
        <f t="shared" ref="T14:T24" si="11">T13*(1-$T$11)</f>
        <v>13969.5</v>
      </c>
      <c r="U14" s="24">
        <f t="shared" si="9"/>
        <v>391.146</v>
      </c>
    </row>
    <row r="15">
      <c r="J15" s="8"/>
      <c r="K15" s="19">
        <v>3.0</v>
      </c>
      <c r="L15" s="21">
        <f t="shared" si="3"/>
        <v>745.8192</v>
      </c>
      <c r="M15" s="22">
        <f t="shared" si="4"/>
        <v>354.8822238</v>
      </c>
      <c r="N15" s="21">
        <f t="shared" si="5"/>
        <v>175</v>
      </c>
      <c r="O15" s="21">
        <f t="shared" si="6"/>
        <v>2408.9184</v>
      </c>
      <c r="P15" s="23">
        <f t="shared" si="7"/>
        <v>1505.8</v>
      </c>
      <c r="Q15" s="22">
        <f t="shared" si="10"/>
        <v>17744.11119</v>
      </c>
      <c r="R15" s="15">
        <v>0.0135</v>
      </c>
      <c r="S15" s="24">
        <f t="shared" si="8"/>
        <v>239.5455011</v>
      </c>
      <c r="T15" s="24">
        <f t="shared" si="11"/>
        <v>11699.45625</v>
      </c>
      <c r="U15" s="24">
        <f t="shared" si="9"/>
        <v>327.584775</v>
      </c>
    </row>
    <row r="16">
      <c r="A16" s="21"/>
      <c r="B16" s="19" t="s">
        <v>35</v>
      </c>
      <c r="C16" s="19" t="s">
        <v>15</v>
      </c>
      <c r="D16" s="19" t="s">
        <v>16</v>
      </c>
      <c r="E16" s="19" t="s">
        <v>17</v>
      </c>
      <c r="F16" s="19" t="s">
        <v>18</v>
      </c>
      <c r="G16" s="19" t="s">
        <v>19</v>
      </c>
      <c r="H16" s="19" t="s">
        <v>36</v>
      </c>
      <c r="I16" s="19" t="s">
        <v>21</v>
      </c>
      <c r="J16" s="19" t="s">
        <v>37</v>
      </c>
      <c r="K16" s="19">
        <v>4.0</v>
      </c>
      <c r="L16" s="21">
        <f t="shared" si="3"/>
        <v>745.8192</v>
      </c>
      <c r="M16" s="22">
        <f t="shared" si="4"/>
        <v>305.5535947</v>
      </c>
      <c r="N16" s="21">
        <f t="shared" si="5"/>
        <v>175</v>
      </c>
      <c r="O16" s="21">
        <f t="shared" si="6"/>
        <v>2408.9184</v>
      </c>
      <c r="P16" s="23">
        <f t="shared" si="7"/>
        <v>1505.8</v>
      </c>
      <c r="Q16" s="22">
        <f t="shared" si="10"/>
        <v>15277.67974</v>
      </c>
      <c r="R16" s="15">
        <v>0.01</v>
      </c>
      <c r="S16" s="24">
        <f t="shared" si="8"/>
        <v>152.7767974</v>
      </c>
      <c r="T16" s="24">
        <f t="shared" si="11"/>
        <v>9798.294609</v>
      </c>
      <c r="U16" s="24">
        <f t="shared" si="9"/>
        <v>274.3522491</v>
      </c>
    </row>
    <row r="17">
      <c r="A17" s="19" t="s">
        <v>38</v>
      </c>
      <c r="B17" s="26" t="s">
        <v>39</v>
      </c>
      <c r="C17" s="27">
        <v>4508.0</v>
      </c>
      <c r="D17" s="28"/>
      <c r="E17" s="28"/>
      <c r="F17" s="28"/>
      <c r="G17" s="28"/>
      <c r="H17" s="28"/>
      <c r="I17" s="28"/>
      <c r="J17" s="29"/>
      <c r="K17" s="19">
        <v>5.0</v>
      </c>
      <c r="L17" s="21">
        <f t="shared" si="3"/>
        <v>745.8192</v>
      </c>
      <c r="M17" s="22">
        <f t="shared" si="4"/>
        <v>263.0816451</v>
      </c>
      <c r="N17" s="21">
        <f t="shared" si="5"/>
        <v>175</v>
      </c>
      <c r="O17" s="21">
        <f t="shared" si="6"/>
        <v>2408.9184</v>
      </c>
      <c r="P17" s="23">
        <f t="shared" si="7"/>
        <v>1505.8</v>
      </c>
      <c r="Q17" s="22">
        <f t="shared" si="10"/>
        <v>13154.08225</v>
      </c>
      <c r="R17" s="15">
        <v>0.0065</v>
      </c>
      <c r="S17" s="24">
        <f t="shared" si="8"/>
        <v>85.50153464</v>
      </c>
      <c r="T17" s="24">
        <f t="shared" si="11"/>
        <v>8206.071735</v>
      </c>
      <c r="U17" s="24">
        <f t="shared" si="9"/>
        <v>229.7700086</v>
      </c>
    </row>
    <row r="18">
      <c r="A18" s="19" t="s">
        <v>40</v>
      </c>
      <c r="B18" s="26" t="s">
        <v>41</v>
      </c>
      <c r="C18" s="27">
        <v>40.0</v>
      </c>
      <c r="D18" s="28"/>
      <c r="E18" s="28"/>
      <c r="F18" s="28"/>
      <c r="G18" s="28"/>
      <c r="H18" s="28"/>
      <c r="I18" s="28"/>
      <c r="J18" s="29"/>
      <c r="K18" s="19">
        <v>6.0</v>
      </c>
      <c r="L18" s="21">
        <f t="shared" si="3"/>
        <v>745.8192</v>
      </c>
      <c r="M18" s="22">
        <f t="shared" si="4"/>
        <v>226.5132964</v>
      </c>
      <c r="N18" s="21">
        <f t="shared" si="5"/>
        <v>175</v>
      </c>
      <c r="O18" s="21">
        <f t="shared" si="6"/>
        <v>2408.9184</v>
      </c>
      <c r="P18" s="23">
        <f t="shared" si="7"/>
        <v>1505.8</v>
      </c>
      <c r="Q18" s="22">
        <f t="shared" si="10"/>
        <v>11325.66482</v>
      </c>
      <c r="R18" s="15">
        <v>0.004</v>
      </c>
      <c r="S18" s="24">
        <f t="shared" si="8"/>
        <v>45.30265928</v>
      </c>
      <c r="T18" s="24">
        <f t="shared" si="11"/>
        <v>6872.585078</v>
      </c>
      <c r="U18" s="24">
        <f t="shared" si="9"/>
        <v>192.4323822</v>
      </c>
    </row>
    <row r="19">
      <c r="A19" s="19" t="s">
        <v>42</v>
      </c>
      <c r="B19" s="30" t="s">
        <v>43</v>
      </c>
      <c r="C19" s="31">
        <v>3.0</v>
      </c>
      <c r="D19" s="28"/>
      <c r="E19" s="28"/>
      <c r="F19" s="28"/>
      <c r="G19" s="28"/>
      <c r="H19" s="28"/>
      <c r="I19" s="28"/>
      <c r="J19" s="29"/>
      <c r="K19" s="32">
        <v>7.0</v>
      </c>
      <c r="L19" s="21">
        <f t="shared" si="3"/>
        <v>745.8192</v>
      </c>
      <c r="M19" s="22">
        <f t="shared" si="4"/>
        <v>195.0279482</v>
      </c>
      <c r="N19" s="21">
        <f t="shared" si="5"/>
        <v>175</v>
      </c>
      <c r="O19" s="21">
        <f t="shared" si="6"/>
        <v>2408.9184</v>
      </c>
      <c r="P19" s="23">
        <f t="shared" si="7"/>
        <v>1505.8</v>
      </c>
      <c r="Q19" s="22">
        <f t="shared" si="10"/>
        <v>9751.39741</v>
      </c>
      <c r="T19" s="24">
        <f t="shared" si="11"/>
        <v>5755.790003</v>
      </c>
      <c r="U19" s="24">
        <f t="shared" si="9"/>
        <v>161.1621201</v>
      </c>
    </row>
    <row r="20">
      <c r="A20" s="19" t="s">
        <v>44</v>
      </c>
      <c r="B20" s="26" t="s">
        <v>45</v>
      </c>
      <c r="C20" s="26">
        <v>0.09215</v>
      </c>
      <c r="D20" s="30">
        <v>0.09385</v>
      </c>
      <c r="E20" s="30">
        <v>0.09385</v>
      </c>
      <c r="F20" s="19">
        <v>0.10106</v>
      </c>
      <c r="G20" s="19">
        <v>0.1138</v>
      </c>
      <c r="H20" s="19">
        <v>0.103</v>
      </c>
      <c r="I20" s="19">
        <v>0.10338</v>
      </c>
      <c r="J20" s="19">
        <v>0.1138</v>
      </c>
      <c r="K20" s="33">
        <v>8.0</v>
      </c>
      <c r="L20" s="21">
        <f t="shared" si="3"/>
        <v>745.8192</v>
      </c>
      <c r="M20" s="22">
        <f t="shared" si="4"/>
        <v>167.9190634</v>
      </c>
      <c r="N20" s="21">
        <f t="shared" si="5"/>
        <v>175</v>
      </c>
      <c r="O20" s="21">
        <f t="shared" si="6"/>
        <v>2408.9184</v>
      </c>
      <c r="P20" s="23">
        <f t="shared" si="7"/>
        <v>1505.8</v>
      </c>
      <c r="Q20" s="22">
        <f t="shared" si="10"/>
        <v>8395.95317</v>
      </c>
      <c r="T20" s="24">
        <f t="shared" si="11"/>
        <v>4820.474128</v>
      </c>
      <c r="U20" s="24">
        <f t="shared" si="9"/>
        <v>134.9732756</v>
      </c>
    </row>
    <row r="21">
      <c r="A21" s="19" t="s">
        <v>29</v>
      </c>
      <c r="B21" s="34" t="s">
        <v>46</v>
      </c>
      <c r="C21" s="35">
        <v>1678.2</v>
      </c>
      <c r="D21" s="35">
        <v>1066.2</v>
      </c>
      <c r="E21" s="19">
        <v>1066.2</v>
      </c>
      <c r="F21" s="36">
        <v>1537.2</v>
      </c>
      <c r="G21" s="36">
        <v>1882.4</v>
      </c>
      <c r="H21" s="36">
        <v>1348.8</v>
      </c>
      <c r="I21" s="36">
        <v>1662.8</v>
      </c>
      <c r="J21" s="36">
        <v>1505.8</v>
      </c>
      <c r="K21" s="33">
        <v>9.0</v>
      </c>
      <c r="L21" s="21">
        <f t="shared" si="3"/>
        <v>745.8192</v>
      </c>
      <c r="M21" s="22">
        <f t="shared" si="4"/>
        <v>144.5783136</v>
      </c>
      <c r="N21" s="21">
        <f t="shared" si="5"/>
        <v>175</v>
      </c>
      <c r="O21" s="21">
        <f t="shared" si="6"/>
        <v>2408.9184</v>
      </c>
      <c r="P21" s="23">
        <f t="shared" si="7"/>
        <v>1505.8</v>
      </c>
      <c r="Q21" s="22">
        <f t="shared" si="10"/>
        <v>7228.915679</v>
      </c>
      <c r="T21" s="24">
        <f t="shared" si="11"/>
        <v>4037.147082</v>
      </c>
      <c r="U21" s="24">
        <f t="shared" si="9"/>
        <v>113.0401183</v>
      </c>
    </row>
    <row r="22">
      <c r="A22" s="19" t="s">
        <v>47</v>
      </c>
      <c r="B22" s="37" t="s">
        <v>48</v>
      </c>
      <c r="C22" s="38">
        <v>21168.0</v>
      </c>
      <c r="D22" s="28"/>
      <c r="E22" s="28"/>
      <c r="F22" s="28"/>
      <c r="G22" s="28"/>
      <c r="H22" s="28"/>
      <c r="I22" s="28"/>
      <c r="J22" s="29"/>
      <c r="K22" s="33">
        <v>10.0</v>
      </c>
      <c r="L22" s="21">
        <f t="shared" si="3"/>
        <v>745.8192</v>
      </c>
      <c r="M22" s="22">
        <f t="shared" si="4"/>
        <v>124.481928</v>
      </c>
      <c r="N22" s="21">
        <f t="shared" si="5"/>
        <v>175</v>
      </c>
      <c r="O22" s="21">
        <f t="shared" si="6"/>
        <v>2408.9184</v>
      </c>
      <c r="P22" s="23">
        <f t="shared" si="7"/>
        <v>1505.8</v>
      </c>
      <c r="Q22" s="22">
        <f t="shared" si="10"/>
        <v>6224.0964</v>
      </c>
      <c r="T22" s="24">
        <f t="shared" si="11"/>
        <v>3381.110681</v>
      </c>
      <c r="U22" s="24">
        <f t="shared" si="9"/>
        <v>94.67109907</v>
      </c>
    </row>
    <row r="23">
      <c r="A23" s="19" t="s">
        <v>49</v>
      </c>
      <c r="B23" s="26" t="s">
        <v>50</v>
      </c>
      <c r="C23" s="26">
        <v>12.45</v>
      </c>
      <c r="D23" s="30">
        <v>19.09</v>
      </c>
      <c r="E23" s="19">
        <v>6.85</v>
      </c>
      <c r="F23" s="19">
        <v>9.38</v>
      </c>
      <c r="G23" s="19">
        <v>22.69</v>
      </c>
      <c r="H23" s="19">
        <v>11.7</v>
      </c>
      <c r="I23" s="19">
        <v>14.38</v>
      </c>
      <c r="J23" s="19">
        <v>10.57</v>
      </c>
      <c r="K23" s="33">
        <v>11.0</v>
      </c>
      <c r="L23" s="21">
        <f t="shared" si="3"/>
        <v>745.8192</v>
      </c>
      <c r="M23" s="22">
        <f t="shared" si="4"/>
        <v>107.17894</v>
      </c>
      <c r="N23" s="21">
        <f t="shared" si="5"/>
        <v>175</v>
      </c>
      <c r="O23" s="21">
        <f t="shared" si="6"/>
        <v>2408.9184</v>
      </c>
      <c r="P23" s="23">
        <f t="shared" si="7"/>
        <v>1505.8</v>
      </c>
      <c r="Q23" s="22">
        <f t="shared" si="10"/>
        <v>5358.947</v>
      </c>
      <c r="T23" s="24">
        <f t="shared" si="11"/>
        <v>2831.680195</v>
      </c>
      <c r="U23" s="24">
        <f t="shared" si="9"/>
        <v>79.28704547</v>
      </c>
    </row>
    <row r="24">
      <c r="A24" s="19" t="s">
        <v>8</v>
      </c>
      <c r="B24" s="19" t="s">
        <v>51</v>
      </c>
      <c r="C24" s="19">
        <v>40.0</v>
      </c>
      <c r="D24" s="19">
        <v>35.0</v>
      </c>
      <c r="E24" s="19">
        <v>251.0</v>
      </c>
      <c r="F24" s="19">
        <v>0.0</v>
      </c>
      <c r="G24" s="19">
        <v>297.0</v>
      </c>
      <c r="H24" s="19">
        <v>292.0</v>
      </c>
      <c r="I24" s="19">
        <v>72.0</v>
      </c>
      <c r="J24" s="19">
        <v>175.0</v>
      </c>
      <c r="K24" s="39">
        <v>12.0</v>
      </c>
      <c r="L24" s="21">
        <f t="shared" si="3"/>
        <v>745.8192</v>
      </c>
      <c r="M24" s="22">
        <f t="shared" si="4"/>
        <v>92.28106734</v>
      </c>
      <c r="N24" s="21">
        <f t="shared" si="5"/>
        <v>175</v>
      </c>
      <c r="O24" s="21">
        <f t="shared" si="6"/>
        <v>2408.9184</v>
      </c>
      <c r="P24" s="23">
        <f t="shared" si="7"/>
        <v>1505.8</v>
      </c>
      <c r="Q24" s="22">
        <f t="shared" si="10"/>
        <v>4614.053367</v>
      </c>
      <c r="R24" s="8">
        <f>F2*((1-Q11)^12)/((1+Q11)^K24)</f>
        <v>967.827425</v>
      </c>
      <c r="S24" s="8"/>
      <c r="T24" s="40">
        <f t="shared" si="11"/>
        <v>2371.532164</v>
      </c>
      <c r="U24" s="40">
        <f t="shared" si="9"/>
        <v>66.40290058</v>
      </c>
      <c r="V24" s="8"/>
      <c r="W24" s="8"/>
      <c r="X24" s="8"/>
      <c r="Y24" s="8"/>
      <c r="Z24" s="8"/>
      <c r="AA24" s="8"/>
      <c r="AB24" s="8"/>
      <c r="AC24" s="8"/>
    </row>
    <row r="25">
      <c r="J25" s="8"/>
      <c r="K25" s="41"/>
      <c r="L25" s="42">
        <f t="array" ref="L25">npv(O8,L13:L24)</f>
        <v>6427.856087</v>
      </c>
      <c r="M25" s="42">
        <f t="array" ref="M25">npv(O6,M13:M24)</f>
        <v>2252.188995</v>
      </c>
      <c r="N25" s="42">
        <f t="array" ref="N25">npv(O6,N13:N24)</f>
        <v>1508.240624</v>
      </c>
      <c r="O25" s="42">
        <f t="array" ref="O25">NPV(O7,O13:O24)</f>
        <v>20761.30623</v>
      </c>
      <c r="P25" s="42">
        <f t="array" ref="P25">NPV(O6,P13:P24)</f>
        <v>12977.76418</v>
      </c>
      <c r="Q25" s="43">
        <f>Q24/((1+O4)^K24)</f>
        <v>2426.906796</v>
      </c>
      <c r="S25" s="25">
        <f t="array" ref="S25">npv(0,S13:S18)</f>
        <v>1458.238359</v>
      </c>
    </row>
    <row r="26">
      <c r="J26" s="8"/>
      <c r="Q26" s="24">
        <f>$B2*((1-$Q11)^12)</f>
        <v>4614.053367</v>
      </c>
      <c r="U26" s="25">
        <f t="array" ref="U26">npv(O5,U13:U24)</f>
        <v>2012.822483</v>
      </c>
    </row>
    <row r="30">
      <c r="V30" s="44"/>
    </row>
    <row r="31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2"/>
    </row>
    <row r="32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</row>
    <row r="33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</row>
    <row r="34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</row>
    <row r="3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</row>
    <row r="3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</row>
    <row r="37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</row>
    <row r="38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</row>
    <row r="39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</row>
    <row r="40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</row>
    <row r="41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</row>
    <row r="42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</row>
    <row r="43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</row>
    <row r="44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</row>
    <row r="4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</row>
    <row r="49">
      <c r="A49" s="45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60">
      <c r="A60" s="46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A100" s="47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</row>
    <row r="102">
      <c r="A102" s="4"/>
      <c r="J102" s="8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  <row r="1004">
      <c r="J1004" s="8"/>
    </row>
    <row r="1005">
      <c r="J1005" s="8"/>
    </row>
    <row r="1006">
      <c r="J1006" s="8"/>
    </row>
    <row r="1007">
      <c r="J1007" s="8"/>
    </row>
  </sheetData>
  <mergeCells count="6">
    <mergeCell ref="R12:S12"/>
    <mergeCell ref="T12:U12"/>
    <mergeCell ref="C17:J17"/>
    <mergeCell ref="C18:J18"/>
    <mergeCell ref="C19:J19"/>
    <mergeCell ref="C22:J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75"/>
    <col customWidth="1" min="4" max="4" width="18.63"/>
    <col customWidth="1" min="5" max="5" width="13.75"/>
    <col customWidth="1" min="11" max="11" width="1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 t="s">
        <v>5</v>
      </c>
      <c r="I1" s="1" t="s">
        <v>6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</row>
    <row r="2">
      <c r="A2" s="1" t="s">
        <v>15</v>
      </c>
      <c r="B2" s="3">
        <v>20200.0</v>
      </c>
      <c r="C2" s="4">
        <v>0.0</v>
      </c>
      <c r="D2" s="4">
        <v>0.0</v>
      </c>
      <c r="E2" s="4">
        <v>0.0</v>
      </c>
      <c r="F2" s="5">
        <f t="shared" ref="F2:F9" si="1">B2*(1+E2)</f>
        <v>20200</v>
      </c>
      <c r="G2" s="6"/>
      <c r="H2" s="49"/>
      <c r="I2" s="2">
        <v>17889.86</v>
      </c>
      <c r="J2" s="2">
        <v>0.0</v>
      </c>
      <c r="K2" s="6">
        <v>344.74</v>
      </c>
      <c r="L2" s="2">
        <v>26509.89</v>
      </c>
      <c r="M2" s="2">
        <v>13694.82</v>
      </c>
      <c r="N2" s="2">
        <v>2845.0</v>
      </c>
      <c r="O2" s="7">
        <v>0.055</v>
      </c>
      <c r="P2" s="2">
        <v>12.0</v>
      </c>
      <c r="Q2" s="5">
        <f t="shared" ref="Q2:Q9" si="2">F2+G2+I2+J2+K2+L2+M2-N2</f>
        <v>75794.31</v>
      </c>
      <c r="R2" s="50">
        <f t="shared" ref="R2:R9" si="3">Q2-F2</f>
        <v>55594.31</v>
      </c>
    </row>
    <row r="3">
      <c r="A3" s="1" t="s">
        <v>16</v>
      </c>
      <c r="B3" s="3">
        <v>20200.0</v>
      </c>
      <c r="C3" s="4">
        <v>0.055</v>
      </c>
      <c r="D3" s="4">
        <v>0.0</v>
      </c>
      <c r="E3" s="4">
        <v>0.055</v>
      </c>
      <c r="F3" s="5">
        <f t="shared" si="1"/>
        <v>21311</v>
      </c>
      <c r="G3" s="5"/>
      <c r="H3" s="49"/>
      <c r="I3" s="2">
        <v>17900.92</v>
      </c>
      <c r="J3" s="2">
        <v>1027.19</v>
      </c>
      <c r="K3" s="5">
        <v>301.65</v>
      </c>
      <c r="L3" s="2">
        <v>27011.59</v>
      </c>
      <c r="M3" s="2">
        <v>8702.98</v>
      </c>
      <c r="N3" s="2">
        <v>2845.0</v>
      </c>
      <c r="O3" s="11">
        <v>0.055</v>
      </c>
      <c r="P3" s="2">
        <v>12.0</v>
      </c>
      <c r="Q3" s="5">
        <f t="shared" si="2"/>
        <v>73410.33</v>
      </c>
      <c r="R3" s="50">
        <f t="shared" si="3"/>
        <v>52099.33</v>
      </c>
    </row>
    <row r="4">
      <c r="A4" s="1" t="s">
        <v>17</v>
      </c>
      <c r="B4" s="3">
        <v>20200.0</v>
      </c>
      <c r="C4" s="4">
        <v>0.0537</v>
      </c>
      <c r="D4" s="4">
        <v>0.01488</v>
      </c>
      <c r="E4" s="4">
        <v>0.07238</v>
      </c>
      <c r="F4" s="5">
        <f t="shared" si="1"/>
        <v>21662.076</v>
      </c>
      <c r="G4" s="5"/>
      <c r="H4" s="49"/>
      <c r="I4" s="2">
        <v>18199.45</v>
      </c>
      <c r="J4" s="2">
        <v>0.0</v>
      </c>
      <c r="K4" s="2">
        <v>439.54</v>
      </c>
      <c r="L4" s="2">
        <v>26887.53</v>
      </c>
      <c r="M4" s="2">
        <v>8702.98</v>
      </c>
      <c r="N4" s="2">
        <v>2845.0</v>
      </c>
      <c r="O4" s="11">
        <v>0.055</v>
      </c>
      <c r="P4" s="2">
        <v>12.0</v>
      </c>
      <c r="Q4" s="5">
        <f t="shared" si="2"/>
        <v>73046.576</v>
      </c>
      <c r="R4" s="50">
        <f t="shared" si="3"/>
        <v>51384.5</v>
      </c>
    </row>
    <row r="5">
      <c r="A5" s="1" t="s">
        <v>18</v>
      </c>
      <c r="B5" s="3">
        <v>20200.0</v>
      </c>
      <c r="C5" s="4">
        <v>0.056</v>
      </c>
      <c r="D5" s="4">
        <v>0.02771</v>
      </c>
      <c r="E5" s="4">
        <v>0.08371</v>
      </c>
      <c r="F5" s="5">
        <f t="shared" si="1"/>
        <v>21890.942</v>
      </c>
      <c r="G5" s="6"/>
      <c r="H5" s="49"/>
      <c r="I5" s="2">
        <v>19620.25</v>
      </c>
      <c r="J5" s="2">
        <v>1462.55</v>
      </c>
      <c r="K5" s="2">
        <v>7.5</v>
      </c>
      <c r="L5" s="2">
        <v>29056.71</v>
      </c>
      <c r="M5" s="2">
        <v>12541.67</v>
      </c>
      <c r="N5" s="2">
        <v>2845.0</v>
      </c>
      <c r="O5" s="11">
        <v>0.055</v>
      </c>
      <c r="P5" s="2">
        <v>12.0</v>
      </c>
      <c r="Q5" s="5">
        <f t="shared" si="2"/>
        <v>81734.622</v>
      </c>
      <c r="R5" s="50">
        <f t="shared" si="3"/>
        <v>59843.68</v>
      </c>
    </row>
    <row r="6">
      <c r="A6" s="1" t="s">
        <v>19</v>
      </c>
      <c r="B6" s="3">
        <v>20200.0</v>
      </c>
      <c r="C6" s="4">
        <v>0.0725</v>
      </c>
      <c r="D6" s="4">
        <v>0.01601</v>
      </c>
      <c r="E6" s="4">
        <v>0.08851</v>
      </c>
      <c r="F6" s="5">
        <f t="shared" si="1"/>
        <v>21987.902</v>
      </c>
      <c r="G6" s="5"/>
      <c r="H6" s="49"/>
      <c r="I6" s="2">
        <v>24546.04</v>
      </c>
      <c r="J6" s="2">
        <v>0.0</v>
      </c>
      <c r="K6" s="5">
        <v>1784.03</v>
      </c>
      <c r="L6" s="2">
        <v>32639.77</v>
      </c>
      <c r="M6" s="2">
        <v>15361.65</v>
      </c>
      <c r="N6" s="2">
        <v>2845.0</v>
      </c>
      <c r="O6" s="11">
        <v>0.055</v>
      </c>
      <c r="P6" s="2">
        <v>12.0</v>
      </c>
      <c r="Q6" s="5">
        <f t="shared" si="2"/>
        <v>93474.392</v>
      </c>
      <c r="R6" s="50">
        <f t="shared" si="3"/>
        <v>71486.49</v>
      </c>
    </row>
    <row r="7">
      <c r="A7" s="1" t="s">
        <v>36</v>
      </c>
      <c r="B7" s="3">
        <v>20200.0</v>
      </c>
      <c r="C7" s="4">
        <v>0.06</v>
      </c>
      <c r="D7" s="4">
        <v>0.0</v>
      </c>
      <c r="E7" s="4">
        <v>0.06</v>
      </c>
      <c r="F7" s="5">
        <f t="shared" si="1"/>
        <v>21412</v>
      </c>
      <c r="G7" s="5"/>
      <c r="H7" s="49"/>
      <c r="I7" s="2">
        <v>18499.26</v>
      </c>
      <c r="J7" s="2">
        <v>0.0</v>
      </c>
      <c r="K7" s="2">
        <v>2516.61</v>
      </c>
      <c r="L7" s="2">
        <v>29583.95</v>
      </c>
      <c r="M7" s="2">
        <v>11007.57</v>
      </c>
      <c r="N7" s="2">
        <v>2845.0</v>
      </c>
      <c r="O7" s="11">
        <v>0.055</v>
      </c>
      <c r="P7" s="2">
        <v>12.0</v>
      </c>
      <c r="Q7" s="5">
        <f t="shared" si="2"/>
        <v>80174.39</v>
      </c>
      <c r="R7" s="50">
        <f t="shared" si="3"/>
        <v>58762.39</v>
      </c>
    </row>
    <row r="8">
      <c r="A8" s="1" t="s">
        <v>21</v>
      </c>
      <c r="B8" s="3">
        <v>20200.0</v>
      </c>
      <c r="C8" s="7">
        <v>0.04</v>
      </c>
      <c r="D8" s="7">
        <v>0.04532</v>
      </c>
      <c r="E8" s="7">
        <v>0.08832</v>
      </c>
      <c r="F8" s="5">
        <f t="shared" si="1"/>
        <v>21984.064</v>
      </c>
      <c r="G8" s="5"/>
      <c r="H8" s="49"/>
      <c r="I8" s="2">
        <v>18484.81</v>
      </c>
      <c r="J8" s="12">
        <v>0.0</v>
      </c>
      <c r="K8" s="2">
        <v>370.6</v>
      </c>
      <c r="L8" s="2">
        <v>29709.83</v>
      </c>
      <c r="M8" s="2">
        <v>13568.99</v>
      </c>
      <c r="N8" s="2">
        <v>2845.0</v>
      </c>
      <c r="O8" s="11">
        <v>0.055</v>
      </c>
      <c r="P8" s="2">
        <v>12.0</v>
      </c>
      <c r="Q8" s="5">
        <f t="shared" si="2"/>
        <v>81273.294</v>
      </c>
      <c r="R8" s="50">
        <f t="shared" si="3"/>
        <v>59289.23</v>
      </c>
    </row>
    <row r="9">
      <c r="A9" s="1" t="s">
        <v>22</v>
      </c>
      <c r="B9" s="3">
        <v>20200.0</v>
      </c>
      <c r="C9" s="13">
        <v>0.06</v>
      </c>
      <c r="D9" s="13">
        <v>0.0</v>
      </c>
      <c r="E9" s="7">
        <f>C9+D9</f>
        <v>0.06</v>
      </c>
      <c r="F9" s="5">
        <f t="shared" si="1"/>
        <v>21412</v>
      </c>
      <c r="G9" s="2"/>
      <c r="H9" s="49"/>
      <c r="I9" s="2">
        <v>19996.18</v>
      </c>
      <c r="J9" s="2">
        <v>0.0</v>
      </c>
      <c r="K9" s="2">
        <v>1077.31</v>
      </c>
      <c r="L9" s="2">
        <v>32619.7</v>
      </c>
      <c r="M9" s="2">
        <v>12284.84</v>
      </c>
      <c r="N9" s="2">
        <v>2845.0</v>
      </c>
      <c r="O9" s="11">
        <v>0.055</v>
      </c>
      <c r="P9" s="2">
        <v>12.0</v>
      </c>
      <c r="Q9" s="5">
        <f t="shared" si="2"/>
        <v>84545.03</v>
      </c>
      <c r="R9" s="50">
        <f t="shared" si="3"/>
        <v>63133.03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F10" s="51">
        <f>B9*J10</f>
        <v>626.2</v>
      </c>
      <c r="J10" s="2">
        <v>0.031</v>
      </c>
    </row>
    <row r="11">
      <c r="J11" s="8"/>
      <c r="Q11" s="15" t="s">
        <v>23</v>
      </c>
    </row>
    <row r="12">
      <c r="J12" s="8"/>
      <c r="K12" s="16"/>
      <c r="L12" s="17"/>
      <c r="M12" s="17"/>
      <c r="N12" s="17"/>
      <c r="O12" s="17"/>
      <c r="P12" s="17"/>
      <c r="Q12" s="2">
        <v>0.104</v>
      </c>
      <c r="T12" s="15">
        <v>0.1625</v>
      </c>
    </row>
    <row r="13">
      <c r="J13" s="8"/>
      <c r="K13" s="18" t="s">
        <v>25</v>
      </c>
      <c r="L13" s="18" t="s">
        <v>6</v>
      </c>
      <c r="M13" s="18" t="s">
        <v>26</v>
      </c>
      <c r="N13" s="18" t="s">
        <v>27</v>
      </c>
      <c r="O13" s="18" t="s">
        <v>28</v>
      </c>
      <c r="P13" s="19" t="s">
        <v>29</v>
      </c>
      <c r="Q13" s="19" t="s">
        <v>30</v>
      </c>
      <c r="R13" s="2" t="s">
        <v>16</v>
      </c>
      <c r="T13" s="2" t="s">
        <v>18</v>
      </c>
    </row>
    <row r="14">
      <c r="J14" s="8"/>
      <c r="K14" s="19">
        <v>1.0</v>
      </c>
      <c r="L14" s="21">
        <f t="shared" ref="L14:L25" si="4">$C$23/$C$20*$J$24</f>
        <v>1963.196308</v>
      </c>
      <c r="M14" s="22">
        <f t="shared" ref="M14:M25" si="5">0.02*Q14</f>
        <v>361.984</v>
      </c>
      <c r="N14" s="21">
        <f t="shared" ref="N14:N25" si="6">$J$25</f>
        <v>125</v>
      </c>
      <c r="O14" s="21">
        <f t="shared" ref="O14:O25" si="7">$J$21*$C$23</f>
        <v>3784.8384</v>
      </c>
      <c r="P14" s="23">
        <f t="shared" ref="P14:P25" si="8">$J$22</f>
        <v>1425.4</v>
      </c>
      <c r="Q14" s="22">
        <f>B2*(1-Q12)</f>
        <v>18099.2</v>
      </c>
      <c r="R14" s="15">
        <v>0.024</v>
      </c>
      <c r="S14" s="24">
        <f t="shared" ref="S14:S25" si="9">Q14*R14</f>
        <v>434.3808</v>
      </c>
      <c r="T14" s="24">
        <f>B6*0.6</f>
        <v>12120</v>
      </c>
      <c r="U14" s="24">
        <f t="shared" ref="U14:U25" si="10">T14*0.028</f>
        <v>339.36</v>
      </c>
    </row>
    <row r="15">
      <c r="A15" s="20" t="s">
        <v>33</v>
      </c>
      <c r="J15" s="8"/>
      <c r="K15" s="19">
        <v>2.0</v>
      </c>
      <c r="L15" s="21">
        <f t="shared" si="4"/>
        <v>1963.196308</v>
      </c>
      <c r="M15" s="22">
        <f t="shared" si="5"/>
        <v>324.337664</v>
      </c>
      <c r="N15" s="21">
        <f t="shared" si="6"/>
        <v>125</v>
      </c>
      <c r="O15" s="21">
        <f t="shared" si="7"/>
        <v>3784.8384</v>
      </c>
      <c r="P15" s="23">
        <f t="shared" si="8"/>
        <v>1425.4</v>
      </c>
      <c r="Q15" s="22">
        <f t="shared" ref="Q15:Q25" si="11">Q14*(1-$Q$12)</f>
        <v>16216.8832</v>
      </c>
      <c r="R15" s="15">
        <v>0.0175</v>
      </c>
      <c r="S15" s="24">
        <f t="shared" si="9"/>
        <v>283.795456</v>
      </c>
      <c r="T15" s="24">
        <f t="shared" ref="T15:T25" si="12">T14*(1-$T$12)</f>
        <v>10150.5</v>
      </c>
      <c r="U15" s="24">
        <f t="shared" si="10"/>
        <v>284.214</v>
      </c>
    </row>
    <row r="16">
      <c r="A16" s="20" t="s">
        <v>53</v>
      </c>
      <c r="J16" s="8"/>
      <c r="K16" s="19">
        <v>3.0</v>
      </c>
      <c r="L16" s="21">
        <f t="shared" si="4"/>
        <v>1963.196308</v>
      </c>
      <c r="M16" s="22">
        <f t="shared" si="5"/>
        <v>290.6065469</v>
      </c>
      <c r="N16" s="21">
        <f t="shared" si="6"/>
        <v>125</v>
      </c>
      <c r="O16" s="21">
        <f t="shared" si="7"/>
        <v>3784.8384</v>
      </c>
      <c r="P16" s="23">
        <f t="shared" si="8"/>
        <v>1425.4</v>
      </c>
      <c r="Q16" s="22">
        <f t="shared" si="11"/>
        <v>14530.32735</v>
      </c>
      <c r="R16" s="15">
        <v>0.0135</v>
      </c>
      <c r="S16" s="24">
        <f t="shared" si="9"/>
        <v>196.1594192</v>
      </c>
      <c r="T16" s="24">
        <f t="shared" si="12"/>
        <v>8501.04375</v>
      </c>
      <c r="U16" s="24">
        <f t="shared" si="10"/>
        <v>238.029225</v>
      </c>
    </row>
    <row r="17">
      <c r="A17" s="21"/>
      <c r="B17" s="19" t="s">
        <v>35</v>
      </c>
      <c r="C17" s="19" t="s">
        <v>15</v>
      </c>
      <c r="D17" s="19" t="s">
        <v>16</v>
      </c>
      <c r="E17" s="19" t="s">
        <v>17</v>
      </c>
      <c r="F17" s="19" t="s">
        <v>18</v>
      </c>
      <c r="G17" s="19" t="s">
        <v>19</v>
      </c>
      <c r="H17" s="19" t="s">
        <v>36</v>
      </c>
      <c r="I17" s="19" t="s">
        <v>21</v>
      </c>
      <c r="J17" s="19" t="s">
        <v>37</v>
      </c>
      <c r="K17" s="19">
        <v>4.0</v>
      </c>
      <c r="L17" s="21">
        <f t="shared" si="4"/>
        <v>1963.196308</v>
      </c>
      <c r="M17" s="22">
        <f t="shared" si="5"/>
        <v>260.3834661</v>
      </c>
      <c r="N17" s="21">
        <f t="shared" si="6"/>
        <v>125</v>
      </c>
      <c r="O17" s="21">
        <f t="shared" si="7"/>
        <v>3784.8384</v>
      </c>
      <c r="P17" s="23">
        <f t="shared" si="8"/>
        <v>1425.4</v>
      </c>
      <c r="Q17" s="22">
        <f t="shared" si="11"/>
        <v>13019.1733</v>
      </c>
      <c r="R17" s="15">
        <v>0.01</v>
      </c>
      <c r="S17" s="24">
        <f t="shared" si="9"/>
        <v>130.191733</v>
      </c>
      <c r="T17" s="24">
        <f t="shared" si="12"/>
        <v>7119.624141</v>
      </c>
      <c r="U17" s="24">
        <f t="shared" si="10"/>
        <v>199.3494759</v>
      </c>
    </row>
    <row r="18">
      <c r="A18" s="19" t="s">
        <v>38</v>
      </c>
      <c r="B18" s="26" t="s">
        <v>39</v>
      </c>
      <c r="C18" s="31">
        <v>3000.0</v>
      </c>
      <c r="D18" s="28"/>
      <c r="E18" s="28"/>
      <c r="F18" s="28"/>
      <c r="G18" s="28"/>
      <c r="H18" s="28"/>
      <c r="I18" s="28"/>
      <c r="J18" s="29"/>
      <c r="K18" s="19">
        <v>5.0</v>
      </c>
      <c r="L18" s="21">
        <f t="shared" si="4"/>
        <v>1963.196308</v>
      </c>
      <c r="M18" s="22">
        <f t="shared" si="5"/>
        <v>233.3035856</v>
      </c>
      <c r="N18" s="21">
        <f t="shared" si="6"/>
        <v>125</v>
      </c>
      <c r="O18" s="21">
        <f t="shared" si="7"/>
        <v>3784.8384</v>
      </c>
      <c r="P18" s="23">
        <f t="shared" si="8"/>
        <v>1425.4</v>
      </c>
      <c r="Q18" s="22">
        <f t="shared" si="11"/>
        <v>11665.17928</v>
      </c>
      <c r="R18" s="15">
        <v>0.0065</v>
      </c>
      <c r="S18" s="24">
        <f t="shared" si="9"/>
        <v>75.82366532</v>
      </c>
      <c r="T18" s="24">
        <f t="shared" si="12"/>
        <v>5962.685218</v>
      </c>
      <c r="U18" s="24">
        <f t="shared" si="10"/>
        <v>166.9551861</v>
      </c>
    </row>
    <row r="19">
      <c r="A19" s="19" t="s">
        <v>54</v>
      </c>
      <c r="B19" s="26"/>
      <c r="C19" s="31" t="s">
        <v>55</v>
      </c>
      <c r="D19" s="28"/>
      <c r="E19" s="28"/>
      <c r="F19" s="28"/>
      <c r="G19" s="28"/>
      <c r="H19" s="28"/>
      <c r="I19" s="28"/>
      <c r="J19" s="29"/>
      <c r="K19" s="19">
        <v>6.0</v>
      </c>
      <c r="L19" s="21">
        <f t="shared" si="4"/>
        <v>1963.196308</v>
      </c>
      <c r="M19" s="22">
        <f t="shared" si="5"/>
        <v>209.0400127</v>
      </c>
      <c r="N19" s="21">
        <f t="shared" si="6"/>
        <v>125</v>
      </c>
      <c r="O19" s="21">
        <f t="shared" si="7"/>
        <v>3784.8384</v>
      </c>
      <c r="P19" s="23">
        <f t="shared" si="8"/>
        <v>1425.4</v>
      </c>
      <c r="Q19" s="22">
        <f t="shared" si="11"/>
        <v>10452.00063</v>
      </c>
      <c r="R19" s="15">
        <v>0.004</v>
      </c>
      <c r="S19" s="24">
        <f t="shared" si="9"/>
        <v>41.80800254</v>
      </c>
      <c r="T19" s="24">
        <f t="shared" si="12"/>
        <v>4993.74887</v>
      </c>
      <c r="U19" s="24">
        <f t="shared" si="10"/>
        <v>139.8249684</v>
      </c>
    </row>
    <row r="20">
      <c r="A20" s="19" t="s">
        <v>42</v>
      </c>
      <c r="B20" s="30" t="s">
        <v>56</v>
      </c>
      <c r="C20" s="31">
        <v>39.0</v>
      </c>
      <c r="D20" s="28"/>
      <c r="E20" s="28"/>
      <c r="F20" s="28"/>
      <c r="G20" s="28"/>
      <c r="H20" s="28"/>
      <c r="I20" s="28"/>
      <c r="J20" s="29"/>
      <c r="K20" s="32">
        <v>7.0</v>
      </c>
      <c r="L20" s="21">
        <f t="shared" si="4"/>
        <v>1963.196308</v>
      </c>
      <c r="M20" s="22">
        <f t="shared" si="5"/>
        <v>187.2998514</v>
      </c>
      <c r="N20" s="21">
        <f t="shared" si="6"/>
        <v>125</v>
      </c>
      <c r="O20" s="21">
        <f t="shared" si="7"/>
        <v>3784.8384</v>
      </c>
      <c r="P20" s="23">
        <f t="shared" si="8"/>
        <v>1425.4</v>
      </c>
      <c r="Q20" s="22">
        <f t="shared" si="11"/>
        <v>9364.992569</v>
      </c>
      <c r="S20" s="24">
        <f t="shared" si="9"/>
        <v>0</v>
      </c>
      <c r="T20" s="24">
        <f t="shared" si="12"/>
        <v>4182.264679</v>
      </c>
      <c r="U20" s="24">
        <f t="shared" si="10"/>
        <v>117.103411</v>
      </c>
    </row>
    <row r="21">
      <c r="A21" s="19" t="s">
        <v>44</v>
      </c>
      <c r="B21" s="30" t="s">
        <v>57</v>
      </c>
      <c r="C21" s="30">
        <v>0.14531</v>
      </c>
      <c r="D21" s="30">
        <v>0.14806</v>
      </c>
      <c r="E21" s="30">
        <v>0.14738</v>
      </c>
      <c r="F21" s="19">
        <v>0.15927</v>
      </c>
      <c r="G21" s="19">
        <v>0.17891</v>
      </c>
      <c r="H21" s="19">
        <v>0.16216</v>
      </c>
      <c r="I21" s="19">
        <v>0.16285</v>
      </c>
      <c r="J21" s="19">
        <v>0.1788</v>
      </c>
      <c r="K21" s="33">
        <v>8.0</v>
      </c>
      <c r="L21" s="21">
        <f t="shared" si="4"/>
        <v>1963.196308</v>
      </c>
      <c r="M21" s="22">
        <f t="shared" si="5"/>
        <v>167.8206668</v>
      </c>
      <c r="N21" s="21">
        <f t="shared" si="6"/>
        <v>125</v>
      </c>
      <c r="O21" s="21">
        <f t="shared" si="7"/>
        <v>3784.8384</v>
      </c>
      <c r="P21" s="23">
        <f t="shared" si="8"/>
        <v>1425.4</v>
      </c>
      <c r="Q21" s="22">
        <f t="shared" si="11"/>
        <v>8391.033341</v>
      </c>
      <c r="S21" s="24">
        <f t="shared" si="9"/>
        <v>0</v>
      </c>
      <c r="T21" s="24">
        <f t="shared" si="12"/>
        <v>3502.646668</v>
      </c>
      <c r="U21" s="24">
        <f t="shared" si="10"/>
        <v>98.07410671</v>
      </c>
    </row>
    <row r="22">
      <c r="A22" s="19" t="s">
        <v>29</v>
      </c>
      <c r="B22" s="35" t="s">
        <v>51</v>
      </c>
      <c r="C22" s="35">
        <v>1589.0</v>
      </c>
      <c r="D22" s="35">
        <v>1009.8</v>
      </c>
      <c r="E22" s="36">
        <v>1009.8</v>
      </c>
      <c r="F22" s="36">
        <v>1455.2</v>
      </c>
      <c r="G22" s="36">
        <v>1782.4</v>
      </c>
      <c r="H22" s="36">
        <v>1277.2</v>
      </c>
      <c r="I22" s="36">
        <v>1574.4</v>
      </c>
      <c r="J22" s="36">
        <v>1425.4</v>
      </c>
      <c r="K22" s="33">
        <v>9.0</v>
      </c>
      <c r="L22" s="21">
        <f t="shared" si="4"/>
        <v>1963.196308</v>
      </c>
      <c r="M22" s="22">
        <f t="shared" si="5"/>
        <v>150.3673175</v>
      </c>
      <c r="N22" s="21">
        <f t="shared" si="6"/>
        <v>125</v>
      </c>
      <c r="O22" s="21">
        <f t="shared" si="7"/>
        <v>3784.8384</v>
      </c>
      <c r="P22" s="23">
        <f t="shared" si="8"/>
        <v>1425.4</v>
      </c>
      <c r="Q22" s="22">
        <f t="shared" si="11"/>
        <v>7518.365874</v>
      </c>
      <c r="S22" s="24">
        <f t="shared" si="9"/>
        <v>0</v>
      </c>
      <c r="T22" s="24">
        <f t="shared" si="12"/>
        <v>2933.466585</v>
      </c>
      <c r="U22" s="24">
        <f t="shared" si="10"/>
        <v>82.13706437</v>
      </c>
    </row>
    <row r="23">
      <c r="A23" s="19" t="s">
        <v>47</v>
      </c>
      <c r="B23" s="37" t="s">
        <v>48</v>
      </c>
      <c r="C23" s="38">
        <v>21168.0</v>
      </c>
      <c r="D23" s="28"/>
      <c r="E23" s="28"/>
      <c r="F23" s="28"/>
      <c r="G23" s="28"/>
      <c r="H23" s="28"/>
      <c r="I23" s="28"/>
      <c r="J23" s="29"/>
      <c r="K23" s="33">
        <v>10.0</v>
      </c>
      <c r="L23" s="21">
        <f t="shared" si="4"/>
        <v>1963.196308</v>
      </c>
      <c r="M23" s="22">
        <f t="shared" si="5"/>
        <v>134.7291165</v>
      </c>
      <c r="N23" s="21">
        <f t="shared" si="6"/>
        <v>125</v>
      </c>
      <c r="O23" s="21">
        <f t="shared" si="7"/>
        <v>3784.8384</v>
      </c>
      <c r="P23" s="23">
        <f t="shared" si="8"/>
        <v>1425.4</v>
      </c>
      <c r="Q23" s="22">
        <f t="shared" si="11"/>
        <v>6736.455823</v>
      </c>
      <c r="S23" s="24">
        <f t="shared" si="9"/>
        <v>0</v>
      </c>
      <c r="T23" s="24">
        <f t="shared" si="12"/>
        <v>2456.778265</v>
      </c>
      <c r="U23" s="24">
        <f t="shared" si="10"/>
        <v>68.78979141</v>
      </c>
    </row>
    <row r="24">
      <c r="A24" s="19" t="s">
        <v>58</v>
      </c>
      <c r="B24" s="30" t="s">
        <v>59</v>
      </c>
      <c r="C24" s="30">
        <v>3.236</v>
      </c>
      <c r="D24" s="30">
        <v>3.238</v>
      </c>
      <c r="E24" s="19">
        <v>3.292</v>
      </c>
      <c r="F24" s="19">
        <v>3.549</v>
      </c>
      <c r="G24" s="19">
        <v>4.44</v>
      </c>
      <c r="H24" s="19">
        <v>3.347</v>
      </c>
      <c r="I24" s="19">
        <v>3.34</v>
      </c>
      <c r="J24" s="19">
        <v>3.617</v>
      </c>
      <c r="K24" s="33">
        <v>11.0</v>
      </c>
      <c r="L24" s="21">
        <f t="shared" si="4"/>
        <v>1963.196308</v>
      </c>
      <c r="M24" s="22">
        <f t="shared" si="5"/>
        <v>120.7172883</v>
      </c>
      <c r="N24" s="21">
        <f t="shared" si="6"/>
        <v>125</v>
      </c>
      <c r="O24" s="21">
        <f t="shared" si="7"/>
        <v>3784.8384</v>
      </c>
      <c r="P24" s="23">
        <f t="shared" si="8"/>
        <v>1425.4</v>
      </c>
      <c r="Q24" s="22">
        <f t="shared" si="11"/>
        <v>6035.864417</v>
      </c>
      <c r="S24" s="24">
        <f t="shared" si="9"/>
        <v>0</v>
      </c>
      <c r="T24" s="24">
        <f t="shared" si="12"/>
        <v>2057.551797</v>
      </c>
      <c r="U24" s="24">
        <f t="shared" si="10"/>
        <v>57.61145031</v>
      </c>
    </row>
    <row r="25">
      <c r="A25" s="19" t="s">
        <v>8</v>
      </c>
      <c r="B25" s="19" t="s">
        <v>51</v>
      </c>
      <c r="C25" s="19">
        <v>40.0</v>
      </c>
      <c r="D25" s="19">
        <v>35.0</v>
      </c>
      <c r="E25" s="19">
        <v>51.0</v>
      </c>
      <c r="F25" s="19">
        <v>0.0</v>
      </c>
      <c r="G25" s="19">
        <v>207.0</v>
      </c>
      <c r="H25" s="19">
        <v>292.0</v>
      </c>
      <c r="I25" s="19">
        <v>43.0</v>
      </c>
      <c r="J25" s="19">
        <v>125.0</v>
      </c>
      <c r="K25" s="32">
        <v>12.0</v>
      </c>
      <c r="L25" s="21">
        <f t="shared" si="4"/>
        <v>1963.196308</v>
      </c>
      <c r="M25" s="22">
        <f t="shared" si="5"/>
        <v>108.1626904</v>
      </c>
      <c r="N25" s="21">
        <f t="shared" si="6"/>
        <v>125</v>
      </c>
      <c r="O25" s="21">
        <f t="shared" si="7"/>
        <v>3784.8384</v>
      </c>
      <c r="P25" s="23">
        <f t="shared" si="8"/>
        <v>1425.4</v>
      </c>
      <c r="Q25" s="22">
        <f t="shared" si="11"/>
        <v>5408.134518</v>
      </c>
      <c r="R25" s="8"/>
      <c r="S25" s="40">
        <f t="shared" si="9"/>
        <v>0</v>
      </c>
      <c r="T25" s="40">
        <f t="shared" si="12"/>
        <v>1723.19963</v>
      </c>
      <c r="U25" s="40">
        <f t="shared" si="10"/>
        <v>48.24958963</v>
      </c>
      <c r="V25" s="8"/>
      <c r="W25" s="8"/>
      <c r="X25" s="8"/>
      <c r="Y25" s="8"/>
      <c r="Z25" s="8"/>
      <c r="AA25" s="8"/>
      <c r="AB25" s="8"/>
      <c r="AC25" s="8"/>
    </row>
    <row r="26">
      <c r="J26" s="8"/>
      <c r="L26" s="25">
        <f t="array" ref="L26">npv(O3,L14:L25)</f>
        <v>16919.84242</v>
      </c>
      <c r="M26" s="25">
        <f t="array" ref="M26">npv(O6,M14:M25)</f>
        <v>1956.032376</v>
      </c>
      <c r="N26" s="25">
        <f t="array" ref="N26">npv(O4,N14:N25)</f>
        <v>1077.314731</v>
      </c>
      <c r="O26" s="25">
        <f t="array" ref="O26">npv(O5,O14:O25)</f>
        <v>32619.6973</v>
      </c>
      <c r="P26" s="25">
        <f t="array" ref="P26">npv(O4,P14:P25)</f>
        <v>12284.83534</v>
      </c>
      <c r="Q26" s="24">
        <f>Q25/((1+O8)^P7)</f>
        <v>2844.578805</v>
      </c>
      <c r="S26" s="25">
        <f t="array" ref="S26">npv(O8,S14:S22)</f>
        <v>1027.193428</v>
      </c>
      <c r="U26" s="25">
        <f t="array" ref="U26">npv(O6,U14:U25)</f>
        <v>1462.554466</v>
      </c>
    </row>
    <row r="27">
      <c r="C27" s="15">
        <v>0.104</v>
      </c>
      <c r="D27" s="15">
        <v>0.104</v>
      </c>
      <c r="E27" s="15">
        <v>0.104</v>
      </c>
      <c r="F27" s="15">
        <v>0.104</v>
      </c>
      <c r="G27" s="15">
        <v>0.104</v>
      </c>
      <c r="H27" s="15">
        <v>0.104</v>
      </c>
      <c r="I27" s="15">
        <v>0.104</v>
      </c>
      <c r="J27" s="15">
        <v>0.104</v>
      </c>
      <c r="K27" s="15">
        <v>0.104</v>
      </c>
      <c r="L27" s="15">
        <v>0.104</v>
      </c>
      <c r="M27" s="15">
        <v>0.104</v>
      </c>
      <c r="N27" s="15">
        <v>0.104</v>
      </c>
      <c r="O27" s="15">
        <v>0.104</v>
      </c>
      <c r="P27" s="15">
        <v>0.104</v>
      </c>
      <c r="Q27" s="15">
        <v>0.104</v>
      </c>
      <c r="R27" s="15">
        <v>0.104</v>
      </c>
      <c r="S27" s="15">
        <v>0.104</v>
      </c>
      <c r="T27" s="15">
        <v>0.104</v>
      </c>
      <c r="U27" s="15">
        <v>0.104</v>
      </c>
      <c r="V27" s="15">
        <v>0.104</v>
      </c>
      <c r="W27" s="15">
        <v>0.104</v>
      </c>
    </row>
    <row r="28">
      <c r="C28" s="15">
        <v>0.055</v>
      </c>
      <c r="D28" s="15">
        <v>0.055</v>
      </c>
      <c r="E28" s="15">
        <v>0.055</v>
      </c>
      <c r="F28" s="15">
        <v>0.055</v>
      </c>
      <c r="G28" s="15">
        <v>0.055</v>
      </c>
      <c r="H28" s="15">
        <v>0.055</v>
      </c>
      <c r="I28" s="15">
        <v>0.055</v>
      </c>
      <c r="J28" s="15">
        <v>0.055</v>
      </c>
      <c r="K28" s="15">
        <v>0.055</v>
      </c>
      <c r="L28" s="15">
        <v>0.055</v>
      </c>
      <c r="M28" s="15">
        <v>0.055</v>
      </c>
      <c r="N28" s="15">
        <v>0.055</v>
      </c>
      <c r="O28" s="15">
        <v>0.055</v>
      </c>
      <c r="P28" s="15">
        <v>0.055</v>
      </c>
      <c r="Q28" s="15">
        <v>0.055</v>
      </c>
      <c r="R28" s="15">
        <v>0.055</v>
      </c>
      <c r="S28" s="15">
        <v>0.055</v>
      </c>
      <c r="T28" s="15">
        <v>0.055</v>
      </c>
      <c r="U28" s="15">
        <v>0.055</v>
      </c>
      <c r="V28" s="15">
        <v>0.055</v>
      </c>
      <c r="W28" s="15">
        <v>0.055</v>
      </c>
    </row>
    <row r="29">
      <c r="C29" s="15">
        <v>21168.0</v>
      </c>
      <c r="D29" s="15">
        <v>21168.0</v>
      </c>
      <c r="E29" s="15">
        <v>21168.0</v>
      </c>
      <c r="F29" s="15">
        <v>21168.0</v>
      </c>
      <c r="G29" s="15">
        <v>21168.0</v>
      </c>
      <c r="H29" s="15">
        <v>21168.0</v>
      </c>
      <c r="I29" s="15">
        <v>21168.0</v>
      </c>
      <c r="J29" s="15">
        <v>21168.0</v>
      </c>
      <c r="K29" s="15">
        <v>21168.0</v>
      </c>
      <c r="L29" s="15">
        <v>21168.0</v>
      </c>
      <c r="M29" s="15">
        <v>21168.0</v>
      </c>
      <c r="N29" s="15">
        <v>21168.0</v>
      </c>
      <c r="O29" s="15">
        <v>21168.0</v>
      </c>
      <c r="P29" s="15">
        <v>21168.0</v>
      </c>
      <c r="Q29" s="15">
        <v>21168.0</v>
      </c>
      <c r="R29" s="15">
        <v>21168.0</v>
      </c>
      <c r="S29" s="15">
        <v>21168.0</v>
      </c>
      <c r="T29" s="15">
        <v>21168.0</v>
      </c>
      <c r="U29" s="15">
        <v>21168.0</v>
      </c>
      <c r="V29" s="15">
        <v>21168.0</v>
      </c>
      <c r="W29" s="15">
        <v>21168.0</v>
      </c>
    </row>
    <row r="30">
      <c r="C30" s="15">
        <v>12.0</v>
      </c>
      <c r="D30" s="15">
        <v>12.0</v>
      </c>
      <c r="E30" s="15">
        <v>12.0</v>
      </c>
      <c r="F30" s="15">
        <v>12.0</v>
      </c>
      <c r="G30" s="15">
        <v>12.0</v>
      </c>
      <c r="H30" s="15">
        <v>12.0</v>
      </c>
      <c r="I30" s="15">
        <v>12.0</v>
      </c>
      <c r="J30" s="15">
        <v>12.0</v>
      </c>
      <c r="K30" s="15">
        <v>12.0</v>
      </c>
      <c r="L30" s="15">
        <v>12.0</v>
      </c>
      <c r="M30" s="15">
        <v>12.0</v>
      </c>
      <c r="N30" s="15">
        <v>12.0</v>
      </c>
      <c r="O30" s="15">
        <v>12.0</v>
      </c>
      <c r="P30" s="15">
        <v>12.0</v>
      </c>
      <c r="Q30" s="15">
        <v>12.0</v>
      </c>
      <c r="R30" s="15">
        <v>12.0</v>
      </c>
      <c r="S30" s="15">
        <v>12.0</v>
      </c>
      <c r="T30" s="15">
        <v>12.0</v>
      </c>
      <c r="U30" s="15">
        <v>12.0</v>
      </c>
      <c r="V30" s="15">
        <v>12.0</v>
      </c>
      <c r="W30" s="15">
        <v>12.0</v>
      </c>
    </row>
    <row r="31">
      <c r="C31" s="52">
        <f t="shared" ref="C31:W31" si="13">$F2</f>
        <v>20200</v>
      </c>
      <c r="D31" s="52">
        <f t="shared" si="13"/>
        <v>20200</v>
      </c>
      <c r="E31" s="52">
        <f t="shared" si="13"/>
        <v>20200</v>
      </c>
      <c r="F31" s="52">
        <f t="shared" si="13"/>
        <v>20200</v>
      </c>
      <c r="G31" s="52">
        <f t="shared" si="13"/>
        <v>20200</v>
      </c>
      <c r="H31" s="52">
        <f t="shared" si="13"/>
        <v>20200</v>
      </c>
      <c r="I31" s="52">
        <f t="shared" si="13"/>
        <v>20200</v>
      </c>
      <c r="J31" s="52">
        <f t="shared" si="13"/>
        <v>20200</v>
      </c>
      <c r="K31" s="52">
        <f t="shared" si="13"/>
        <v>20200</v>
      </c>
      <c r="L31" s="52">
        <f t="shared" si="13"/>
        <v>20200</v>
      </c>
      <c r="M31" s="52">
        <f t="shared" si="13"/>
        <v>20200</v>
      </c>
      <c r="N31" s="52">
        <f t="shared" si="13"/>
        <v>20200</v>
      </c>
      <c r="O31" s="52">
        <f t="shared" si="13"/>
        <v>20200</v>
      </c>
      <c r="P31" s="52">
        <f t="shared" si="13"/>
        <v>20200</v>
      </c>
      <c r="Q31" s="52">
        <f t="shared" si="13"/>
        <v>20200</v>
      </c>
      <c r="R31" s="52">
        <f t="shared" si="13"/>
        <v>20200</v>
      </c>
      <c r="S31" s="52">
        <f t="shared" si="13"/>
        <v>20200</v>
      </c>
      <c r="T31" s="52">
        <f t="shared" si="13"/>
        <v>20200</v>
      </c>
      <c r="U31" s="52">
        <f t="shared" si="13"/>
        <v>20200</v>
      </c>
      <c r="V31" s="52">
        <f t="shared" si="13"/>
        <v>20200</v>
      </c>
      <c r="W31" s="52">
        <f t="shared" si="13"/>
        <v>20200</v>
      </c>
    </row>
    <row r="32">
      <c r="C32" s="52">
        <f t="shared" ref="C32:W32" si="14">$F3</f>
        <v>21311</v>
      </c>
      <c r="D32" s="52">
        <f t="shared" si="14"/>
        <v>21311</v>
      </c>
      <c r="E32" s="52">
        <f t="shared" si="14"/>
        <v>21311</v>
      </c>
      <c r="F32" s="52">
        <f t="shared" si="14"/>
        <v>21311</v>
      </c>
      <c r="G32" s="52">
        <f t="shared" si="14"/>
        <v>21311</v>
      </c>
      <c r="H32" s="52">
        <f t="shared" si="14"/>
        <v>21311</v>
      </c>
      <c r="I32" s="52">
        <f t="shared" si="14"/>
        <v>21311</v>
      </c>
      <c r="J32" s="52">
        <f t="shared" si="14"/>
        <v>21311</v>
      </c>
      <c r="K32" s="52">
        <f t="shared" si="14"/>
        <v>21311</v>
      </c>
      <c r="L32" s="52">
        <f t="shared" si="14"/>
        <v>21311</v>
      </c>
      <c r="M32" s="52">
        <f t="shared" si="14"/>
        <v>21311</v>
      </c>
      <c r="N32" s="52">
        <f t="shared" si="14"/>
        <v>21311</v>
      </c>
      <c r="O32" s="52">
        <f t="shared" si="14"/>
        <v>21311</v>
      </c>
      <c r="P32" s="52">
        <f t="shared" si="14"/>
        <v>21311</v>
      </c>
      <c r="Q32" s="52">
        <f t="shared" si="14"/>
        <v>21311</v>
      </c>
      <c r="R32" s="52">
        <f t="shared" si="14"/>
        <v>21311</v>
      </c>
      <c r="S32" s="52">
        <f t="shared" si="14"/>
        <v>21311</v>
      </c>
      <c r="T32" s="52">
        <f t="shared" si="14"/>
        <v>21311</v>
      </c>
      <c r="U32" s="52">
        <f t="shared" si="14"/>
        <v>21311</v>
      </c>
      <c r="V32" s="52">
        <f t="shared" si="14"/>
        <v>21311</v>
      </c>
      <c r="W32" s="52">
        <f t="shared" si="14"/>
        <v>21311</v>
      </c>
    </row>
    <row r="33">
      <c r="C33" s="52">
        <f t="shared" ref="C33:W33" si="15">$F4</f>
        <v>21662.076</v>
      </c>
      <c r="D33" s="52">
        <f t="shared" si="15"/>
        <v>21662.076</v>
      </c>
      <c r="E33" s="52">
        <f t="shared" si="15"/>
        <v>21662.076</v>
      </c>
      <c r="F33" s="52">
        <f t="shared" si="15"/>
        <v>21662.076</v>
      </c>
      <c r="G33" s="52">
        <f t="shared" si="15"/>
        <v>21662.076</v>
      </c>
      <c r="H33" s="52">
        <f t="shared" si="15"/>
        <v>21662.076</v>
      </c>
      <c r="I33" s="52">
        <f t="shared" si="15"/>
        <v>21662.076</v>
      </c>
      <c r="J33" s="52">
        <f t="shared" si="15"/>
        <v>21662.076</v>
      </c>
      <c r="K33" s="52">
        <f t="shared" si="15"/>
        <v>21662.076</v>
      </c>
      <c r="L33" s="52">
        <f t="shared" si="15"/>
        <v>21662.076</v>
      </c>
      <c r="M33" s="52">
        <f t="shared" si="15"/>
        <v>21662.076</v>
      </c>
      <c r="N33" s="52">
        <f t="shared" si="15"/>
        <v>21662.076</v>
      </c>
      <c r="O33" s="52">
        <f t="shared" si="15"/>
        <v>21662.076</v>
      </c>
      <c r="P33" s="52">
        <f t="shared" si="15"/>
        <v>21662.076</v>
      </c>
      <c r="Q33" s="52">
        <f t="shared" si="15"/>
        <v>21662.076</v>
      </c>
      <c r="R33" s="52">
        <f t="shared" si="15"/>
        <v>21662.076</v>
      </c>
      <c r="S33" s="52">
        <f t="shared" si="15"/>
        <v>21662.076</v>
      </c>
      <c r="T33" s="52">
        <f t="shared" si="15"/>
        <v>21662.076</v>
      </c>
      <c r="U33" s="52">
        <f t="shared" si="15"/>
        <v>21662.076</v>
      </c>
      <c r="V33" s="52">
        <f t="shared" si="15"/>
        <v>21662.076</v>
      </c>
      <c r="W33" s="52">
        <f t="shared" si="15"/>
        <v>21662.076</v>
      </c>
    </row>
    <row r="34">
      <c r="C34" s="52">
        <f t="shared" ref="C34:W34" si="16">$F5</f>
        <v>21890.942</v>
      </c>
      <c r="D34" s="52">
        <f t="shared" si="16"/>
        <v>21890.942</v>
      </c>
      <c r="E34" s="52">
        <f t="shared" si="16"/>
        <v>21890.942</v>
      </c>
      <c r="F34" s="52">
        <f t="shared" si="16"/>
        <v>21890.942</v>
      </c>
      <c r="G34" s="52">
        <f t="shared" si="16"/>
        <v>21890.942</v>
      </c>
      <c r="H34" s="52">
        <f t="shared" si="16"/>
        <v>21890.942</v>
      </c>
      <c r="I34" s="52">
        <f t="shared" si="16"/>
        <v>21890.942</v>
      </c>
      <c r="J34" s="52">
        <f t="shared" si="16"/>
        <v>21890.942</v>
      </c>
      <c r="K34" s="52">
        <f t="shared" si="16"/>
        <v>21890.942</v>
      </c>
      <c r="L34" s="52">
        <f t="shared" si="16"/>
        <v>21890.942</v>
      </c>
      <c r="M34" s="52">
        <f t="shared" si="16"/>
        <v>21890.942</v>
      </c>
      <c r="N34" s="52">
        <f t="shared" si="16"/>
        <v>21890.942</v>
      </c>
      <c r="O34" s="52">
        <f t="shared" si="16"/>
        <v>21890.942</v>
      </c>
      <c r="P34" s="52">
        <f t="shared" si="16"/>
        <v>21890.942</v>
      </c>
      <c r="Q34" s="52">
        <f t="shared" si="16"/>
        <v>21890.942</v>
      </c>
      <c r="R34" s="52">
        <f t="shared" si="16"/>
        <v>21890.942</v>
      </c>
      <c r="S34" s="52">
        <f t="shared" si="16"/>
        <v>21890.942</v>
      </c>
      <c r="T34" s="52">
        <f t="shared" si="16"/>
        <v>21890.942</v>
      </c>
      <c r="U34" s="52">
        <f t="shared" si="16"/>
        <v>21890.942</v>
      </c>
      <c r="V34" s="52">
        <f t="shared" si="16"/>
        <v>21890.942</v>
      </c>
      <c r="W34" s="52">
        <f t="shared" si="16"/>
        <v>21890.942</v>
      </c>
    </row>
    <row r="35">
      <c r="C35" s="52">
        <f t="shared" ref="C35:W35" si="17">$F6</f>
        <v>21987.902</v>
      </c>
      <c r="D35" s="52">
        <f t="shared" si="17"/>
        <v>21987.902</v>
      </c>
      <c r="E35" s="52">
        <f t="shared" si="17"/>
        <v>21987.902</v>
      </c>
      <c r="F35" s="52">
        <f t="shared" si="17"/>
        <v>21987.902</v>
      </c>
      <c r="G35" s="52">
        <f t="shared" si="17"/>
        <v>21987.902</v>
      </c>
      <c r="H35" s="52">
        <f t="shared" si="17"/>
        <v>21987.902</v>
      </c>
      <c r="I35" s="52">
        <f t="shared" si="17"/>
        <v>21987.902</v>
      </c>
      <c r="J35" s="52">
        <f t="shared" si="17"/>
        <v>21987.902</v>
      </c>
      <c r="K35" s="52">
        <f t="shared" si="17"/>
        <v>21987.902</v>
      </c>
      <c r="L35" s="52">
        <f t="shared" si="17"/>
        <v>21987.902</v>
      </c>
      <c r="M35" s="52">
        <f t="shared" si="17"/>
        <v>21987.902</v>
      </c>
      <c r="N35" s="52">
        <f t="shared" si="17"/>
        <v>21987.902</v>
      </c>
      <c r="O35" s="52">
        <f t="shared" si="17"/>
        <v>21987.902</v>
      </c>
      <c r="P35" s="52">
        <f t="shared" si="17"/>
        <v>21987.902</v>
      </c>
      <c r="Q35" s="52">
        <f t="shared" si="17"/>
        <v>21987.902</v>
      </c>
      <c r="R35" s="52">
        <f t="shared" si="17"/>
        <v>21987.902</v>
      </c>
      <c r="S35" s="52">
        <f t="shared" si="17"/>
        <v>21987.902</v>
      </c>
      <c r="T35" s="52">
        <f t="shared" si="17"/>
        <v>21987.902</v>
      </c>
      <c r="U35" s="52">
        <f t="shared" si="17"/>
        <v>21987.902</v>
      </c>
      <c r="V35" s="52">
        <f t="shared" si="17"/>
        <v>21987.902</v>
      </c>
      <c r="W35" s="52">
        <f t="shared" si="17"/>
        <v>21987.902</v>
      </c>
    </row>
    <row r="36">
      <c r="C36" s="52">
        <f t="shared" ref="C36:W36" si="18">$F8</f>
        <v>21984.064</v>
      </c>
      <c r="D36" s="52">
        <f t="shared" si="18"/>
        <v>21984.064</v>
      </c>
      <c r="E36" s="52">
        <f t="shared" si="18"/>
        <v>21984.064</v>
      </c>
      <c r="F36" s="52">
        <f t="shared" si="18"/>
        <v>21984.064</v>
      </c>
      <c r="G36" s="52">
        <f t="shared" si="18"/>
        <v>21984.064</v>
      </c>
      <c r="H36" s="52">
        <f t="shared" si="18"/>
        <v>21984.064</v>
      </c>
      <c r="I36" s="52">
        <f t="shared" si="18"/>
        <v>21984.064</v>
      </c>
      <c r="J36" s="52">
        <f t="shared" si="18"/>
        <v>21984.064</v>
      </c>
      <c r="K36" s="52">
        <f t="shared" si="18"/>
        <v>21984.064</v>
      </c>
      <c r="L36" s="52">
        <f t="shared" si="18"/>
        <v>21984.064</v>
      </c>
      <c r="M36" s="52">
        <f t="shared" si="18"/>
        <v>21984.064</v>
      </c>
      <c r="N36" s="52">
        <f t="shared" si="18"/>
        <v>21984.064</v>
      </c>
      <c r="O36" s="52">
        <f t="shared" si="18"/>
        <v>21984.064</v>
      </c>
      <c r="P36" s="52">
        <f t="shared" si="18"/>
        <v>21984.064</v>
      </c>
      <c r="Q36" s="52">
        <f t="shared" si="18"/>
        <v>21984.064</v>
      </c>
      <c r="R36" s="52">
        <f t="shared" si="18"/>
        <v>21984.064</v>
      </c>
      <c r="S36" s="52">
        <f t="shared" si="18"/>
        <v>21984.064</v>
      </c>
      <c r="T36" s="52">
        <f t="shared" si="18"/>
        <v>21984.064</v>
      </c>
      <c r="U36" s="52">
        <f t="shared" si="18"/>
        <v>21984.064</v>
      </c>
      <c r="V36" s="52">
        <f t="shared" si="18"/>
        <v>21984.064</v>
      </c>
      <c r="W36" s="52">
        <f t="shared" si="18"/>
        <v>21984.064</v>
      </c>
    </row>
    <row r="37">
      <c r="C37" s="52">
        <f t="shared" ref="C37:W37" si="19">$F9</f>
        <v>21412</v>
      </c>
      <c r="D37" s="52">
        <f t="shared" si="19"/>
        <v>21412</v>
      </c>
      <c r="E37" s="52">
        <f t="shared" si="19"/>
        <v>21412</v>
      </c>
      <c r="F37" s="52">
        <f t="shared" si="19"/>
        <v>21412</v>
      </c>
      <c r="G37" s="52">
        <f t="shared" si="19"/>
        <v>21412</v>
      </c>
      <c r="H37" s="52">
        <f t="shared" si="19"/>
        <v>21412</v>
      </c>
      <c r="I37" s="52">
        <f t="shared" si="19"/>
        <v>21412</v>
      </c>
      <c r="J37" s="52">
        <f t="shared" si="19"/>
        <v>21412</v>
      </c>
      <c r="K37" s="52">
        <f t="shared" si="19"/>
        <v>21412</v>
      </c>
      <c r="L37" s="52">
        <f t="shared" si="19"/>
        <v>21412</v>
      </c>
      <c r="M37" s="52">
        <f t="shared" si="19"/>
        <v>21412</v>
      </c>
      <c r="N37" s="52">
        <f t="shared" si="19"/>
        <v>21412</v>
      </c>
      <c r="O37" s="52">
        <f t="shared" si="19"/>
        <v>21412</v>
      </c>
      <c r="P37" s="52">
        <f t="shared" si="19"/>
        <v>21412</v>
      </c>
      <c r="Q37" s="52">
        <f t="shared" si="19"/>
        <v>21412</v>
      </c>
      <c r="R37" s="52">
        <f t="shared" si="19"/>
        <v>21412</v>
      </c>
      <c r="S37" s="52">
        <f t="shared" si="19"/>
        <v>21412</v>
      </c>
      <c r="T37" s="52">
        <f t="shared" si="19"/>
        <v>21412</v>
      </c>
      <c r="U37" s="52">
        <f t="shared" si="19"/>
        <v>21412</v>
      </c>
      <c r="V37" s="52">
        <f t="shared" si="19"/>
        <v>21412</v>
      </c>
      <c r="W37" s="52">
        <f t="shared" si="19"/>
        <v>21412</v>
      </c>
    </row>
    <row r="38">
      <c r="C38" s="53">
        <f t="shared" ref="C38:W38" si="20">C29/$C$20*$C24  * (1 - (1 + C28)^-12) / C28</f>
        <v>15137.57536</v>
      </c>
      <c r="D38" s="53">
        <f t="shared" si="20"/>
        <v>15137.57536</v>
      </c>
      <c r="E38" s="53">
        <f t="shared" si="20"/>
        <v>15137.57536</v>
      </c>
      <c r="F38" s="53">
        <f t="shared" si="20"/>
        <v>15137.57536</v>
      </c>
      <c r="G38" s="53">
        <f t="shared" si="20"/>
        <v>15137.57536</v>
      </c>
      <c r="H38" s="53">
        <f t="shared" si="20"/>
        <v>15137.57536</v>
      </c>
      <c r="I38" s="53">
        <f t="shared" si="20"/>
        <v>15137.57536</v>
      </c>
      <c r="J38" s="53">
        <f t="shared" si="20"/>
        <v>15137.57536</v>
      </c>
      <c r="K38" s="53">
        <f t="shared" si="20"/>
        <v>15137.57536</v>
      </c>
      <c r="L38" s="53">
        <f t="shared" si="20"/>
        <v>15137.57536</v>
      </c>
      <c r="M38" s="53">
        <f t="shared" si="20"/>
        <v>15137.57536</v>
      </c>
      <c r="N38" s="53">
        <f t="shared" si="20"/>
        <v>15137.57536</v>
      </c>
      <c r="O38" s="53">
        <f t="shared" si="20"/>
        <v>15137.57536</v>
      </c>
      <c r="P38" s="53">
        <f t="shared" si="20"/>
        <v>15137.57536</v>
      </c>
      <c r="Q38" s="53">
        <f t="shared" si="20"/>
        <v>15137.57536</v>
      </c>
      <c r="R38" s="53">
        <f t="shared" si="20"/>
        <v>15137.57536</v>
      </c>
      <c r="S38" s="53">
        <f t="shared" si="20"/>
        <v>15137.57536</v>
      </c>
      <c r="T38" s="53">
        <f t="shared" si="20"/>
        <v>15137.57536</v>
      </c>
      <c r="U38" s="53">
        <f t="shared" si="20"/>
        <v>15137.57536</v>
      </c>
      <c r="V38" s="53">
        <f t="shared" si="20"/>
        <v>15137.57536</v>
      </c>
      <c r="W38" s="53">
        <f t="shared" si="20"/>
        <v>15137.57536</v>
      </c>
    </row>
    <row r="39">
      <c r="C39" s="54">
        <f t="shared" ref="C39:W39" si="21">C29/$C$20*$D24  * (1 - (1 + C28)^-12) / C28</f>
        <v>15146.93109</v>
      </c>
      <c r="D39" s="54">
        <f t="shared" si="21"/>
        <v>15146.93109</v>
      </c>
      <c r="E39" s="54">
        <f t="shared" si="21"/>
        <v>15146.93109</v>
      </c>
      <c r="F39" s="54">
        <f t="shared" si="21"/>
        <v>15146.93109</v>
      </c>
      <c r="G39" s="54">
        <f t="shared" si="21"/>
        <v>15146.93109</v>
      </c>
      <c r="H39" s="54">
        <f t="shared" si="21"/>
        <v>15146.93109</v>
      </c>
      <c r="I39" s="54">
        <f t="shared" si="21"/>
        <v>15146.93109</v>
      </c>
      <c r="J39" s="54">
        <f t="shared" si="21"/>
        <v>15146.93109</v>
      </c>
      <c r="K39" s="54">
        <f t="shared" si="21"/>
        <v>15146.93109</v>
      </c>
      <c r="L39" s="54">
        <f t="shared" si="21"/>
        <v>15146.93109</v>
      </c>
      <c r="M39" s="54">
        <f t="shared" si="21"/>
        <v>15146.93109</v>
      </c>
      <c r="N39" s="54">
        <f t="shared" si="21"/>
        <v>15146.93109</v>
      </c>
      <c r="O39" s="54">
        <f t="shared" si="21"/>
        <v>15146.93109</v>
      </c>
      <c r="P39" s="54">
        <f t="shared" si="21"/>
        <v>15146.93109</v>
      </c>
      <c r="Q39" s="54">
        <f t="shared" si="21"/>
        <v>15146.93109</v>
      </c>
      <c r="R39" s="54">
        <f t="shared" si="21"/>
        <v>15146.93109</v>
      </c>
      <c r="S39" s="54">
        <f t="shared" si="21"/>
        <v>15146.93109</v>
      </c>
      <c r="T39" s="54">
        <f t="shared" si="21"/>
        <v>15146.93109</v>
      </c>
      <c r="U39" s="54">
        <f t="shared" si="21"/>
        <v>15146.93109</v>
      </c>
      <c r="V39" s="54">
        <f t="shared" si="21"/>
        <v>15146.93109</v>
      </c>
      <c r="W39" s="54">
        <f t="shared" si="21"/>
        <v>15146.93109</v>
      </c>
    </row>
    <row r="40">
      <c r="C40" s="54">
        <f t="shared" ref="C40:W40" si="22">C29/$C$20*$E24  * (1 - (1 + C28)^-12) / C28</f>
        <v>15399.53587</v>
      </c>
      <c r="D40" s="54">
        <f t="shared" si="22"/>
        <v>15399.53587</v>
      </c>
      <c r="E40" s="54">
        <f t="shared" si="22"/>
        <v>15399.53587</v>
      </c>
      <c r="F40" s="54">
        <f t="shared" si="22"/>
        <v>15399.53587</v>
      </c>
      <c r="G40" s="54">
        <f t="shared" si="22"/>
        <v>15399.53587</v>
      </c>
      <c r="H40" s="54">
        <f t="shared" si="22"/>
        <v>15399.53587</v>
      </c>
      <c r="I40" s="54">
        <f t="shared" si="22"/>
        <v>15399.53587</v>
      </c>
      <c r="J40" s="54">
        <f t="shared" si="22"/>
        <v>15399.53587</v>
      </c>
      <c r="K40" s="54">
        <f t="shared" si="22"/>
        <v>15399.53587</v>
      </c>
      <c r="L40" s="54">
        <f t="shared" si="22"/>
        <v>15399.53587</v>
      </c>
      <c r="M40" s="54">
        <f t="shared" si="22"/>
        <v>15399.53587</v>
      </c>
      <c r="N40" s="54">
        <f t="shared" si="22"/>
        <v>15399.53587</v>
      </c>
      <c r="O40" s="54">
        <f t="shared" si="22"/>
        <v>15399.53587</v>
      </c>
      <c r="P40" s="54">
        <f t="shared" si="22"/>
        <v>15399.53587</v>
      </c>
      <c r="Q40" s="54">
        <f t="shared" si="22"/>
        <v>15399.53587</v>
      </c>
      <c r="R40" s="54">
        <f t="shared" si="22"/>
        <v>15399.53587</v>
      </c>
      <c r="S40" s="54">
        <f t="shared" si="22"/>
        <v>15399.53587</v>
      </c>
      <c r="T40" s="54">
        <f t="shared" si="22"/>
        <v>15399.53587</v>
      </c>
      <c r="U40" s="54">
        <f t="shared" si="22"/>
        <v>15399.53587</v>
      </c>
      <c r="V40" s="54">
        <f t="shared" si="22"/>
        <v>15399.53587</v>
      </c>
      <c r="W40" s="54">
        <f t="shared" si="22"/>
        <v>15399.53587</v>
      </c>
    </row>
    <row r="41">
      <c r="C41" s="54">
        <f t="shared" ref="C41:W41" si="23">C29/$C$20*$F24  * (1 - (1 + C28)^-12) / C28</f>
        <v>16601.74751</v>
      </c>
      <c r="D41" s="54">
        <f t="shared" si="23"/>
        <v>16601.74751</v>
      </c>
      <c r="E41" s="54">
        <f t="shared" si="23"/>
        <v>16601.74751</v>
      </c>
      <c r="F41" s="54">
        <f t="shared" si="23"/>
        <v>16601.74751</v>
      </c>
      <c r="G41" s="54">
        <f t="shared" si="23"/>
        <v>16601.74751</v>
      </c>
      <c r="H41" s="54">
        <f t="shared" si="23"/>
        <v>16601.74751</v>
      </c>
      <c r="I41" s="54">
        <f t="shared" si="23"/>
        <v>16601.74751</v>
      </c>
      <c r="J41" s="54">
        <f t="shared" si="23"/>
        <v>16601.74751</v>
      </c>
      <c r="K41" s="54">
        <f t="shared" si="23"/>
        <v>16601.74751</v>
      </c>
      <c r="L41" s="54">
        <f t="shared" si="23"/>
        <v>16601.74751</v>
      </c>
      <c r="M41" s="54">
        <f t="shared" si="23"/>
        <v>16601.74751</v>
      </c>
      <c r="N41" s="54">
        <f t="shared" si="23"/>
        <v>16601.74751</v>
      </c>
      <c r="O41" s="54">
        <f t="shared" si="23"/>
        <v>16601.74751</v>
      </c>
      <c r="P41" s="54">
        <f t="shared" si="23"/>
        <v>16601.74751</v>
      </c>
      <c r="Q41" s="54">
        <f t="shared" si="23"/>
        <v>16601.74751</v>
      </c>
      <c r="R41" s="54">
        <f t="shared" si="23"/>
        <v>16601.74751</v>
      </c>
      <c r="S41" s="54">
        <f t="shared" si="23"/>
        <v>16601.74751</v>
      </c>
      <c r="T41" s="54">
        <f t="shared" si="23"/>
        <v>16601.74751</v>
      </c>
      <c r="U41" s="54">
        <f t="shared" si="23"/>
        <v>16601.74751</v>
      </c>
      <c r="V41" s="54">
        <f t="shared" si="23"/>
        <v>16601.74751</v>
      </c>
      <c r="W41" s="54">
        <f t="shared" si="23"/>
        <v>16601.74751</v>
      </c>
    </row>
    <row r="42">
      <c r="A42" s="55"/>
      <c r="B42" s="55"/>
      <c r="C42" s="56">
        <f t="shared" ref="C42:W42" si="24">C29/$C$20*$G24  * (1 - (1 + C28)^-12) / C28</f>
        <v>20769.72639</v>
      </c>
      <c r="D42" s="56">
        <f t="shared" si="24"/>
        <v>20769.72639</v>
      </c>
      <c r="E42" s="56">
        <f t="shared" si="24"/>
        <v>20769.72639</v>
      </c>
      <c r="F42" s="56">
        <f t="shared" si="24"/>
        <v>20769.72639</v>
      </c>
      <c r="G42" s="56">
        <f t="shared" si="24"/>
        <v>20769.72639</v>
      </c>
      <c r="H42" s="56">
        <f t="shared" si="24"/>
        <v>20769.72639</v>
      </c>
      <c r="I42" s="56">
        <f t="shared" si="24"/>
        <v>20769.72639</v>
      </c>
      <c r="J42" s="56">
        <f t="shared" si="24"/>
        <v>20769.72639</v>
      </c>
      <c r="K42" s="56">
        <f t="shared" si="24"/>
        <v>20769.72639</v>
      </c>
      <c r="L42" s="56">
        <f t="shared" si="24"/>
        <v>20769.72639</v>
      </c>
      <c r="M42" s="56">
        <f t="shared" si="24"/>
        <v>20769.72639</v>
      </c>
      <c r="N42" s="56">
        <f t="shared" si="24"/>
        <v>20769.72639</v>
      </c>
      <c r="O42" s="56">
        <f t="shared" si="24"/>
        <v>20769.72639</v>
      </c>
      <c r="P42" s="56">
        <f t="shared" si="24"/>
        <v>20769.72639</v>
      </c>
      <c r="Q42" s="56">
        <f t="shared" si="24"/>
        <v>20769.72639</v>
      </c>
      <c r="R42" s="56">
        <f t="shared" si="24"/>
        <v>20769.72639</v>
      </c>
      <c r="S42" s="56">
        <f t="shared" si="24"/>
        <v>20769.72639</v>
      </c>
      <c r="T42" s="56">
        <f t="shared" si="24"/>
        <v>20769.72639</v>
      </c>
      <c r="U42" s="56">
        <f t="shared" si="24"/>
        <v>20769.72639</v>
      </c>
      <c r="V42" s="56">
        <f t="shared" si="24"/>
        <v>20769.72639</v>
      </c>
      <c r="W42" s="56">
        <f t="shared" si="24"/>
        <v>20769.72639</v>
      </c>
      <c r="X42" s="55"/>
      <c r="Y42" s="55"/>
      <c r="Z42" s="55"/>
      <c r="AA42" s="55"/>
      <c r="AB42" s="55"/>
      <c r="AC42" s="55"/>
    </row>
    <row r="43">
      <c r="C43" s="54">
        <f t="shared" ref="C43:W43" si="25">C29/$C$20*$I24  * (1 - (1 + C28)^-12) / C28</f>
        <v>15624.07345</v>
      </c>
      <c r="D43" s="54">
        <f t="shared" si="25"/>
        <v>15624.07345</v>
      </c>
      <c r="E43" s="54">
        <f t="shared" si="25"/>
        <v>15624.07345</v>
      </c>
      <c r="F43" s="54">
        <f t="shared" si="25"/>
        <v>15624.07345</v>
      </c>
      <c r="G43" s="54">
        <f t="shared" si="25"/>
        <v>15624.07345</v>
      </c>
      <c r="H43" s="54">
        <f t="shared" si="25"/>
        <v>15624.07345</v>
      </c>
      <c r="I43" s="54">
        <f t="shared" si="25"/>
        <v>15624.07345</v>
      </c>
      <c r="J43" s="54">
        <f t="shared" si="25"/>
        <v>15624.07345</v>
      </c>
      <c r="K43" s="54">
        <f t="shared" si="25"/>
        <v>15624.07345</v>
      </c>
      <c r="L43" s="54">
        <f t="shared" si="25"/>
        <v>15624.07345</v>
      </c>
      <c r="M43" s="54">
        <f t="shared" si="25"/>
        <v>15624.07345</v>
      </c>
      <c r="N43" s="54">
        <f t="shared" si="25"/>
        <v>15624.07345</v>
      </c>
      <c r="O43" s="54">
        <f t="shared" si="25"/>
        <v>15624.07345</v>
      </c>
      <c r="P43" s="54">
        <f t="shared" si="25"/>
        <v>15624.07345</v>
      </c>
      <c r="Q43" s="54">
        <f t="shared" si="25"/>
        <v>15624.07345</v>
      </c>
      <c r="R43" s="54">
        <f t="shared" si="25"/>
        <v>15624.07345</v>
      </c>
      <c r="S43" s="54">
        <f t="shared" si="25"/>
        <v>15624.07345</v>
      </c>
      <c r="T43" s="54">
        <f t="shared" si="25"/>
        <v>15624.07345</v>
      </c>
      <c r="U43" s="54">
        <f t="shared" si="25"/>
        <v>15624.07345</v>
      </c>
      <c r="V43" s="54">
        <f t="shared" si="25"/>
        <v>15624.07345</v>
      </c>
      <c r="W43" s="54">
        <f t="shared" si="25"/>
        <v>15624.07345</v>
      </c>
    </row>
    <row r="44">
      <c r="C44" s="54">
        <f t="shared" ref="C44:W44" si="26">C29/$C$20*$J24  * (1 - (1 + C28)^-12) / C28</f>
        <v>16919.84242</v>
      </c>
      <c r="D44" s="54">
        <f t="shared" si="26"/>
        <v>16919.84242</v>
      </c>
      <c r="E44" s="54">
        <f t="shared" si="26"/>
        <v>16919.84242</v>
      </c>
      <c r="F44" s="54">
        <f t="shared" si="26"/>
        <v>16919.84242</v>
      </c>
      <c r="G44" s="54">
        <f t="shared" si="26"/>
        <v>16919.84242</v>
      </c>
      <c r="H44" s="54">
        <f t="shared" si="26"/>
        <v>16919.84242</v>
      </c>
      <c r="I44" s="54">
        <f t="shared" si="26"/>
        <v>16919.84242</v>
      </c>
      <c r="J44" s="54">
        <f t="shared" si="26"/>
        <v>16919.84242</v>
      </c>
      <c r="K44" s="54">
        <f t="shared" si="26"/>
        <v>16919.84242</v>
      </c>
      <c r="L44" s="54">
        <f t="shared" si="26"/>
        <v>16919.84242</v>
      </c>
      <c r="M44" s="54">
        <f t="shared" si="26"/>
        <v>16919.84242</v>
      </c>
      <c r="N44" s="54">
        <f t="shared" si="26"/>
        <v>16919.84242</v>
      </c>
      <c r="O44" s="54">
        <f t="shared" si="26"/>
        <v>16919.84242</v>
      </c>
      <c r="P44" s="54">
        <f t="shared" si="26"/>
        <v>16919.84242</v>
      </c>
      <c r="Q44" s="54">
        <f t="shared" si="26"/>
        <v>16919.84242</v>
      </c>
      <c r="R44" s="54">
        <f t="shared" si="26"/>
        <v>16919.84242</v>
      </c>
      <c r="S44" s="54">
        <f t="shared" si="26"/>
        <v>16919.84242</v>
      </c>
      <c r="T44" s="54">
        <f t="shared" si="26"/>
        <v>16919.84242</v>
      </c>
      <c r="U44" s="54">
        <f t="shared" si="26"/>
        <v>16919.84242</v>
      </c>
      <c r="V44" s="54">
        <f t="shared" si="26"/>
        <v>16919.84242</v>
      </c>
      <c r="W44" s="54">
        <f t="shared" si="26"/>
        <v>16919.84242</v>
      </c>
    </row>
    <row r="45">
      <c r="C45" s="57">
        <f t="shared" ref="C45:W45" si="27">$J2</f>
        <v>0</v>
      </c>
      <c r="D45" s="57">
        <f t="shared" si="27"/>
        <v>0</v>
      </c>
      <c r="E45" s="57">
        <f t="shared" si="27"/>
        <v>0</v>
      </c>
      <c r="F45" s="57">
        <f t="shared" si="27"/>
        <v>0</v>
      </c>
      <c r="G45" s="57">
        <f t="shared" si="27"/>
        <v>0</v>
      </c>
      <c r="H45" s="57">
        <f t="shared" si="27"/>
        <v>0</v>
      </c>
      <c r="I45" s="57">
        <f t="shared" si="27"/>
        <v>0</v>
      </c>
      <c r="J45" s="57">
        <f t="shared" si="27"/>
        <v>0</v>
      </c>
      <c r="K45" s="57">
        <f t="shared" si="27"/>
        <v>0</v>
      </c>
      <c r="L45" s="57">
        <f t="shared" si="27"/>
        <v>0</v>
      </c>
      <c r="M45" s="57">
        <f t="shared" si="27"/>
        <v>0</v>
      </c>
      <c r="N45" s="57">
        <f t="shared" si="27"/>
        <v>0</v>
      </c>
      <c r="O45" s="57">
        <f t="shared" si="27"/>
        <v>0</v>
      </c>
      <c r="P45" s="57">
        <f t="shared" si="27"/>
        <v>0</v>
      </c>
      <c r="Q45" s="57">
        <f t="shared" si="27"/>
        <v>0</v>
      </c>
      <c r="R45" s="57">
        <f t="shared" si="27"/>
        <v>0</v>
      </c>
      <c r="S45" s="57">
        <f t="shared" si="27"/>
        <v>0</v>
      </c>
      <c r="T45" s="57">
        <f t="shared" si="27"/>
        <v>0</v>
      </c>
      <c r="U45" s="57">
        <f t="shared" si="27"/>
        <v>0</v>
      </c>
      <c r="V45" s="57">
        <f t="shared" si="27"/>
        <v>0</v>
      </c>
      <c r="W45" s="57">
        <f t="shared" si="27"/>
        <v>0</v>
      </c>
    </row>
    <row r="46">
      <c r="C46" s="58">
        <f t="shared" ref="C46:W46" si="28">npv(C28,$S14:$S19)</f>
        <v>1027.193428</v>
      </c>
      <c r="D46" s="58">
        <f t="shared" si="28"/>
        <v>1027.193428</v>
      </c>
      <c r="E46" s="58">
        <f t="shared" si="28"/>
        <v>1027.193428</v>
      </c>
      <c r="F46" s="58">
        <f t="shared" si="28"/>
        <v>1027.193428</v>
      </c>
      <c r="G46" s="58">
        <f t="shared" si="28"/>
        <v>1027.193428</v>
      </c>
      <c r="H46" s="58">
        <f t="shared" si="28"/>
        <v>1027.193428</v>
      </c>
      <c r="I46" s="58">
        <f t="shared" si="28"/>
        <v>1027.193428</v>
      </c>
      <c r="J46" s="58">
        <f t="shared" si="28"/>
        <v>1027.193428</v>
      </c>
      <c r="K46" s="58">
        <f t="shared" si="28"/>
        <v>1027.193428</v>
      </c>
      <c r="L46" s="58">
        <f t="shared" si="28"/>
        <v>1027.193428</v>
      </c>
      <c r="M46" s="58">
        <f t="shared" si="28"/>
        <v>1027.193428</v>
      </c>
      <c r="N46" s="58">
        <f t="shared" si="28"/>
        <v>1027.193428</v>
      </c>
      <c r="O46" s="58">
        <f t="shared" si="28"/>
        <v>1027.193428</v>
      </c>
      <c r="P46" s="58">
        <f t="shared" si="28"/>
        <v>1027.193428</v>
      </c>
      <c r="Q46" s="58">
        <f t="shared" si="28"/>
        <v>1027.193428</v>
      </c>
      <c r="R46" s="58">
        <f t="shared" si="28"/>
        <v>1027.193428</v>
      </c>
      <c r="S46" s="58">
        <f t="shared" si="28"/>
        <v>1027.193428</v>
      </c>
      <c r="T46" s="58">
        <f t="shared" si="28"/>
        <v>1027.193428</v>
      </c>
      <c r="U46" s="58">
        <f t="shared" si="28"/>
        <v>1027.193428</v>
      </c>
      <c r="V46" s="58">
        <f t="shared" si="28"/>
        <v>1027.193428</v>
      </c>
      <c r="W46" s="58">
        <f t="shared" si="28"/>
        <v>1027.193428</v>
      </c>
    </row>
    <row r="47">
      <c r="C47" s="57">
        <f t="shared" ref="C47:W47" si="29">$J4</f>
        <v>0</v>
      </c>
      <c r="D47" s="57">
        <f t="shared" si="29"/>
        <v>0</v>
      </c>
      <c r="E47" s="57">
        <f t="shared" si="29"/>
        <v>0</v>
      </c>
      <c r="F47" s="57">
        <f t="shared" si="29"/>
        <v>0</v>
      </c>
      <c r="G47" s="57">
        <f t="shared" si="29"/>
        <v>0</v>
      </c>
      <c r="H47" s="57">
        <f t="shared" si="29"/>
        <v>0</v>
      </c>
      <c r="I47" s="57">
        <f t="shared" si="29"/>
        <v>0</v>
      </c>
      <c r="J47" s="57">
        <f t="shared" si="29"/>
        <v>0</v>
      </c>
      <c r="K47" s="57">
        <f t="shared" si="29"/>
        <v>0</v>
      </c>
      <c r="L47" s="57">
        <f t="shared" si="29"/>
        <v>0</v>
      </c>
      <c r="M47" s="57">
        <f t="shared" si="29"/>
        <v>0</v>
      </c>
      <c r="N47" s="57">
        <f t="shared" si="29"/>
        <v>0</v>
      </c>
      <c r="O47" s="57">
        <f t="shared" si="29"/>
        <v>0</v>
      </c>
      <c r="P47" s="57">
        <f t="shared" si="29"/>
        <v>0</v>
      </c>
      <c r="Q47" s="57">
        <f t="shared" si="29"/>
        <v>0</v>
      </c>
      <c r="R47" s="57">
        <f t="shared" si="29"/>
        <v>0</v>
      </c>
      <c r="S47" s="57">
        <f t="shared" si="29"/>
        <v>0</v>
      </c>
      <c r="T47" s="57">
        <f t="shared" si="29"/>
        <v>0</v>
      </c>
      <c r="U47" s="57">
        <f t="shared" si="29"/>
        <v>0</v>
      </c>
      <c r="V47" s="57">
        <f t="shared" si="29"/>
        <v>0</v>
      </c>
      <c r="W47" s="57">
        <f t="shared" si="29"/>
        <v>0</v>
      </c>
    </row>
    <row r="48">
      <c r="C48" s="58">
        <f t="shared" ref="C48:W48" si="30">npv(C28,$U14:$U24)</f>
        <v>1437.176074</v>
      </c>
      <c r="D48" s="58">
        <f t="shared" si="30"/>
        <v>1437.176074</v>
      </c>
      <c r="E48" s="58">
        <f t="shared" si="30"/>
        <v>1437.176074</v>
      </c>
      <c r="F48" s="58">
        <f t="shared" si="30"/>
        <v>1437.176074</v>
      </c>
      <c r="G48" s="58">
        <f t="shared" si="30"/>
        <v>1437.176074</v>
      </c>
      <c r="H48" s="58">
        <f t="shared" si="30"/>
        <v>1437.176074</v>
      </c>
      <c r="I48" s="58">
        <f t="shared" si="30"/>
        <v>1437.176074</v>
      </c>
      <c r="J48" s="58">
        <f t="shared" si="30"/>
        <v>1437.176074</v>
      </c>
      <c r="K48" s="58">
        <f t="shared" si="30"/>
        <v>1437.176074</v>
      </c>
      <c r="L48" s="58">
        <f t="shared" si="30"/>
        <v>1437.176074</v>
      </c>
      <c r="M48" s="58">
        <f t="shared" si="30"/>
        <v>1437.176074</v>
      </c>
      <c r="N48" s="58">
        <f t="shared" si="30"/>
        <v>1437.176074</v>
      </c>
      <c r="O48" s="58">
        <f t="shared" si="30"/>
        <v>1437.176074</v>
      </c>
      <c r="P48" s="58">
        <f t="shared" si="30"/>
        <v>1437.176074</v>
      </c>
      <c r="Q48" s="58">
        <f t="shared" si="30"/>
        <v>1437.176074</v>
      </c>
      <c r="R48" s="58">
        <f t="shared" si="30"/>
        <v>1437.176074</v>
      </c>
      <c r="S48" s="58">
        <f t="shared" si="30"/>
        <v>1437.176074</v>
      </c>
      <c r="T48" s="58">
        <f t="shared" si="30"/>
        <v>1437.176074</v>
      </c>
      <c r="U48" s="58">
        <f t="shared" si="30"/>
        <v>1437.176074</v>
      </c>
      <c r="V48" s="58">
        <f t="shared" si="30"/>
        <v>1437.176074</v>
      </c>
      <c r="W48" s="58">
        <f t="shared" si="30"/>
        <v>1437.176074</v>
      </c>
    </row>
    <row r="49">
      <c r="C49" s="57">
        <f t="shared" ref="C49:W49" si="31">$J6</f>
        <v>0</v>
      </c>
      <c r="D49" s="57">
        <f t="shared" si="31"/>
        <v>0</v>
      </c>
      <c r="E49" s="57">
        <f t="shared" si="31"/>
        <v>0</v>
      </c>
      <c r="F49" s="57">
        <f t="shared" si="31"/>
        <v>0</v>
      </c>
      <c r="G49" s="57">
        <f t="shared" si="31"/>
        <v>0</v>
      </c>
      <c r="H49" s="57">
        <f t="shared" si="31"/>
        <v>0</v>
      </c>
      <c r="I49" s="57">
        <f t="shared" si="31"/>
        <v>0</v>
      </c>
      <c r="J49" s="57">
        <f t="shared" si="31"/>
        <v>0</v>
      </c>
      <c r="K49" s="57">
        <f t="shared" si="31"/>
        <v>0</v>
      </c>
      <c r="L49" s="57">
        <f t="shared" si="31"/>
        <v>0</v>
      </c>
      <c r="M49" s="57">
        <f t="shared" si="31"/>
        <v>0</v>
      </c>
      <c r="N49" s="57">
        <f t="shared" si="31"/>
        <v>0</v>
      </c>
      <c r="O49" s="57">
        <f t="shared" si="31"/>
        <v>0</v>
      </c>
      <c r="P49" s="57">
        <f t="shared" si="31"/>
        <v>0</v>
      </c>
      <c r="Q49" s="57">
        <f t="shared" si="31"/>
        <v>0</v>
      </c>
      <c r="R49" s="57">
        <f t="shared" si="31"/>
        <v>0</v>
      </c>
      <c r="S49" s="57">
        <f t="shared" si="31"/>
        <v>0</v>
      </c>
      <c r="T49" s="57">
        <f t="shared" si="31"/>
        <v>0</v>
      </c>
      <c r="U49" s="57">
        <f t="shared" si="31"/>
        <v>0</v>
      </c>
      <c r="V49" s="57">
        <f t="shared" si="31"/>
        <v>0</v>
      </c>
      <c r="W49" s="57">
        <f t="shared" si="31"/>
        <v>0</v>
      </c>
    </row>
    <row r="50">
      <c r="C50" s="57">
        <f t="shared" ref="C50:W50" si="32">$J7</f>
        <v>0</v>
      </c>
      <c r="D50" s="57">
        <f t="shared" si="32"/>
        <v>0</v>
      </c>
      <c r="E50" s="57">
        <f t="shared" si="32"/>
        <v>0</v>
      </c>
      <c r="F50" s="57">
        <f t="shared" si="32"/>
        <v>0</v>
      </c>
      <c r="G50" s="57">
        <f t="shared" si="32"/>
        <v>0</v>
      </c>
      <c r="H50" s="57">
        <f t="shared" si="32"/>
        <v>0</v>
      </c>
      <c r="I50" s="57">
        <f t="shared" si="32"/>
        <v>0</v>
      </c>
      <c r="J50" s="57">
        <f t="shared" si="32"/>
        <v>0</v>
      </c>
      <c r="K50" s="57">
        <f t="shared" si="32"/>
        <v>0</v>
      </c>
      <c r="L50" s="57">
        <f t="shared" si="32"/>
        <v>0</v>
      </c>
      <c r="M50" s="57">
        <f t="shared" si="32"/>
        <v>0</v>
      </c>
      <c r="N50" s="57">
        <f t="shared" si="32"/>
        <v>0</v>
      </c>
      <c r="O50" s="57">
        <f t="shared" si="32"/>
        <v>0</v>
      </c>
      <c r="P50" s="57">
        <f t="shared" si="32"/>
        <v>0</v>
      </c>
      <c r="Q50" s="57">
        <f t="shared" si="32"/>
        <v>0</v>
      </c>
      <c r="R50" s="57">
        <f t="shared" si="32"/>
        <v>0</v>
      </c>
      <c r="S50" s="57">
        <f t="shared" si="32"/>
        <v>0</v>
      </c>
      <c r="T50" s="57">
        <f t="shared" si="32"/>
        <v>0</v>
      </c>
      <c r="U50" s="57">
        <f t="shared" si="32"/>
        <v>0</v>
      </c>
      <c r="V50" s="57">
        <f t="shared" si="32"/>
        <v>0</v>
      </c>
      <c r="W50" s="57">
        <f t="shared" si="32"/>
        <v>0</v>
      </c>
    </row>
    <row r="51">
      <c r="C51" s="57">
        <f t="shared" ref="C51:W51" si="33">$J8</f>
        <v>0</v>
      </c>
      <c r="D51" s="57">
        <f t="shared" si="33"/>
        <v>0</v>
      </c>
      <c r="E51" s="57">
        <f t="shared" si="33"/>
        <v>0</v>
      </c>
      <c r="F51" s="57">
        <f t="shared" si="33"/>
        <v>0</v>
      </c>
      <c r="G51" s="57">
        <f t="shared" si="33"/>
        <v>0</v>
      </c>
      <c r="H51" s="57">
        <f t="shared" si="33"/>
        <v>0</v>
      </c>
      <c r="I51" s="57">
        <f t="shared" si="33"/>
        <v>0</v>
      </c>
      <c r="J51" s="57">
        <f t="shared" si="33"/>
        <v>0</v>
      </c>
      <c r="K51" s="57">
        <f t="shared" si="33"/>
        <v>0</v>
      </c>
      <c r="L51" s="57">
        <f t="shared" si="33"/>
        <v>0</v>
      </c>
      <c r="M51" s="57">
        <f t="shared" si="33"/>
        <v>0</v>
      </c>
      <c r="N51" s="57">
        <f t="shared" si="33"/>
        <v>0</v>
      </c>
      <c r="O51" s="57">
        <f t="shared" si="33"/>
        <v>0</v>
      </c>
      <c r="P51" s="57">
        <f t="shared" si="33"/>
        <v>0</v>
      </c>
      <c r="Q51" s="57">
        <f t="shared" si="33"/>
        <v>0</v>
      </c>
      <c r="R51" s="57">
        <f t="shared" si="33"/>
        <v>0</v>
      </c>
      <c r="S51" s="57">
        <f t="shared" si="33"/>
        <v>0</v>
      </c>
      <c r="T51" s="57">
        <f t="shared" si="33"/>
        <v>0</v>
      </c>
      <c r="U51" s="57">
        <f t="shared" si="33"/>
        <v>0</v>
      </c>
      <c r="V51" s="57">
        <f t="shared" si="33"/>
        <v>0</v>
      </c>
      <c r="W51" s="57">
        <f t="shared" si="33"/>
        <v>0</v>
      </c>
    </row>
    <row r="52">
      <c r="C52" s="54">
        <f t="shared" ref="C52:W52" si="34">$C$25  * (1 - (1 + C28)^-12) / C28</f>
        <v>344.7407139</v>
      </c>
      <c r="D52" s="54">
        <f t="shared" si="34"/>
        <v>344.7407139</v>
      </c>
      <c r="E52" s="54">
        <f t="shared" si="34"/>
        <v>344.7407139</v>
      </c>
      <c r="F52" s="54">
        <f t="shared" si="34"/>
        <v>344.7407139</v>
      </c>
      <c r="G52" s="54">
        <f t="shared" si="34"/>
        <v>344.7407139</v>
      </c>
      <c r="H52" s="54">
        <f t="shared" si="34"/>
        <v>344.7407139</v>
      </c>
      <c r="I52" s="54">
        <f t="shared" si="34"/>
        <v>344.7407139</v>
      </c>
      <c r="J52" s="54">
        <f t="shared" si="34"/>
        <v>344.7407139</v>
      </c>
      <c r="K52" s="54">
        <f t="shared" si="34"/>
        <v>344.7407139</v>
      </c>
      <c r="L52" s="54">
        <f t="shared" si="34"/>
        <v>344.7407139</v>
      </c>
      <c r="M52" s="54">
        <f t="shared" si="34"/>
        <v>344.7407139</v>
      </c>
      <c r="N52" s="54">
        <f t="shared" si="34"/>
        <v>344.7407139</v>
      </c>
      <c r="O52" s="54">
        <f t="shared" si="34"/>
        <v>344.7407139</v>
      </c>
      <c r="P52" s="54">
        <f t="shared" si="34"/>
        <v>344.7407139</v>
      </c>
      <c r="Q52" s="54">
        <f t="shared" si="34"/>
        <v>344.7407139</v>
      </c>
      <c r="R52" s="54">
        <f t="shared" si="34"/>
        <v>344.7407139</v>
      </c>
      <c r="S52" s="54">
        <f t="shared" si="34"/>
        <v>344.7407139</v>
      </c>
      <c r="T52" s="54">
        <f t="shared" si="34"/>
        <v>344.7407139</v>
      </c>
      <c r="U52" s="54">
        <f t="shared" si="34"/>
        <v>344.7407139</v>
      </c>
      <c r="V52" s="54">
        <f t="shared" si="34"/>
        <v>344.7407139</v>
      </c>
      <c r="W52" s="54">
        <f t="shared" si="34"/>
        <v>344.7407139</v>
      </c>
    </row>
    <row r="53">
      <c r="C53" s="54">
        <f t="shared" ref="C53:W53" si="35">$D$25  * (1 - (1 + C28)^-12) / C28</f>
        <v>301.6481247</v>
      </c>
      <c r="D53" s="54">
        <f t="shared" si="35"/>
        <v>301.6481247</v>
      </c>
      <c r="E53" s="54">
        <f t="shared" si="35"/>
        <v>301.6481247</v>
      </c>
      <c r="F53" s="54">
        <f t="shared" si="35"/>
        <v>301.6481247</v>
      </c>
      <c r="G53" s="54">
        <f t="shared" si="35"/>
        <v>301.6481247</v>
      </c>
      <c r="H53" s="54">
        <f t="shared" si="35"/>
        <v>301.6481247</v>
      </c>
      <c r="I53" s="54">
        <f t="shared" si="35"/>
        <v>301.6481247</v>
      </c>
      <c r="J53" s="54">
        <f t="shared" si="35"/>
        <v>301.6481247</v>
      </c>
      <c r="K53" s="54">
        <f t="shared" si="35"/>
        <v>301.6481247</v>
      </c>
      <c r="L53" s="54">
        <f t="shared" si="35"/>
        <v>301.6481247</v>
      </c>
      <c r="M53" s="54">
        <f t="shared" si="35"/>
        <v>301.6481247</v>
      </c>
      <c r="N53" s="54">
        <f t="shared" si="35"/>
        <v>301.6481247</v>
      </c>
      <c r="O53" s="54">
        <f t="shared" si="35"/>
        <v>301.6481247</v>
      </c>
      <c r="P53" s="54">
        <f t="shared" si="35"/>
        <v>301.6481247</v>
      </c>
      <c r="Q53" s="54">
        <f t="shared" si="35"/>
        <v>301.6481247</v>
      </c>
      <c r="R53" s="54">
        <f t="shared" si="35"/>
        <v>301.6481247</v>
      </c>
      <c r="S53" s="54">
        <f t="shared" si="35"/>
        <v>301.6481247</v>
      </c>
      <c r="T53" s="54">
        <f t="shared" si="35"/>
        <v>301.6481247</v>
      </c>
      <c r="U53" s="54">
        <f t="shared" si="35"/>
        <v>301.6481247</v>
      </c>
      <c r="V53" s="54">
        <f t="shared" si="35"/>
        <v>301.6481247</v>
      </c>
      <c r="W53" s="54">
        <f t="shared" si="35"/>
        <v>301.6481247</v>
      </c>
    </row>
    <row r="54">
      <c r="C54" s="54">
        <f t="shared" ref="C54:W54" si="36">$E$25  * (1 - (1 + C28)^-12) / C28</f>
        <v>439.5444103</v>
      </c>
      <c r="D54" s="54">
        <f t="shared" si="36"/>
        <v>439.5444103</v>
      </c>
      <c r="E54" s="54">
        <f t="shared" si="36"/>
        <v>439.5444103</v>
      </c>
      <c r="F54" s="54">
        <f t="shared" si="36"/>
        <v>439.5444103</v>
      </c>
      <c r="G54" s="54">
        <f t="shared" si="36"/>
        <v>439.5444103</v>
      </c>
      <c r="H54" s="54">
        <f t="shared" si="36"/>
        <v>439.5444103</v>
      </c>
      <c r="I54" s="54">
        <f t="shared" si="36"/>
        <v>439.5444103</v>
      </c>
      <c r="J54" s="54">
        <f t="shared" si="36"/>
        <v>439.5444103</v>
      </c>
      <c r="K54" s="54">
        <f t="shared" si="36"/>
        <v>439.5444103</v>
      </c>
      <c r="L54" s="54">
        <f t="shared" si="36"/>
        <v>439.5444103</v>
      </c>
      <c r="M54" s="54">
        <f t="shared" si="36"/>
        <v>439.5444103</v>
      </c>
      <c r="N54" s="54">
        <f t="shared" si="36"/>
        <v>439.5444103</v>
      </c>
      <c r="O54" s="54">
        <f t="shared" si="36"/>
        <v>439.5444103</v>
      </c>
      <c r="P54" s="54">
        <f t="shared" si="36"/>
        <v>439.5444103</v>
      </c>
      <c r="Q54" s="54">
        <f t="shared" si="36"/>
        <v>439.5444103</v>
      </c>
      <c r="R54" s="54">
        <f t="shared" si="36"/>
        <v>439.5444103</v>
      </c>
      <c r="S54" s="54">
        <f t="shared" si="36"/>
        <v>439.5444103</v>
      </c>
      <c r="T54" s="54">
        <f t="shared" si="36"/>
        <v>439.5444103</v>
      </c>
      <c r="U54" s="54">
        <f t="shared" si="36"/>
        <v>439.5444103</v>
      </c>
      <c r="V54" s="54">
        <f t="shared" si="36"/>
        <v>439.5444103</v>
      </c>
      <c r="W54" s="54">
        <f t="shared" si="36"/>
        <v>439.5444103</v>
      </c>
    </row>
    <row r="55">
      <c r="C55" s="54">
        <f t="shared" ref="C55:W55" si="37">$F$25  * (1 - (1 + C28)^-12) / C28</f>
        <v>0</v>
      </c>
      <c r="D55" s="54">
        <f t="shared" si="37"/>
        <v>0</v>
      </c>
      <c r="E55" s="54">
        <f t="shared" si="37"/>
        <v>0</v>
      </c>
      <c r="F55" s="54">
        <f t="shared" si="37"/>
        <v>0</v>
      </c>
      <c r="G55" s="54">
        <f t="shared" si="37"/>
        <v>0</v>
      </c>
      <c r="H55" s="54">
        <f t="shared" si="37"/>
        <v>0</v>
      </c>
      <c r="I55" s="54">
        <f t="shared" si="37"/>
        <v>0</v>
      </c>
      <c r="J55" s="54">
        <f t="shared" si="37"/>
        <v>0</v>
      </c>
      <c r="K55" s="54">
        <f t="shared" si="37"/>
        <v>0</v>
      </c>
      <c r="L55" s="54">
        <f t="shared" si="37"/>
        <v>0</v>
      </c>
      <c r="M55" s="54">
        <f t="shared" si="37"/>
        <v>0</v>
      </c>
      <c r="N55" s="54">
        <f t="shared" si="37"/>
        <v>0</v>
      </c>
      <c r="O55" s="54">
        <f t="shared" si="37"/>
        <v>0</v>
      </c>
      <c r="P55" s="54">
        <f t="shared" si="37"/>
        <v>0</v>
      </c>
      <c r="Q55" s="54">
        <f t="shared" si="37"/>
        <v>0</v>
      </c>
      <c r="R55" s="54">
        <f t="shared" si="37"/>
        <v>0</v>
      </c>
      <c r="S55" s="54">
        <f t="shared" si="37"/>
        <v>0</v>
      </c>
      <c r="T55" s="54">
        <f t="shared" si="37"/>
        <v>0</v>
      </c>
      <c r="U55" s="54">
        <f t="shared" si="37"/>
        <v>0</v>
      </c>
      <c r="V55" s="54">
        <f t="shared" si="37"/>
        <v>0</v>
      </c>
      <c r="W55" s="54">
        <f t="shared" si="37"/>
        <v>0</v>
      </c>
    </row>
    <row r="56">
      <c r="C56" s="54">
        <f t="shared" ref="C56:W56" si="38">$G$25  * (1 - (1 + C28)^-12) / C28</f>
        <v>1784.033195</v>
      </c>
      <c r="D56" s="54">
        <f t="shared" si="38"/>
        <v>1784.033195</v>
      </c>
      <c r="E56" s="54">
        <f t="shared" si="38"/>
        <v>1784.033195</v>
      </c>
      <c r="F56" s="54">
        <f t="shared" si="38"/>
        <v>1784.033195</v>
      </c>
      <c r="G56" s="54">
        <f t="shared" si="38"/>
        <v>1784.033195</v>
      </c>
      <c r="H56" s="54">
        <f t="shared" si="38"/>
        <v>1784.033195</v>
      </c>
      <c r="I56" s="54">
        <f t="shared" si="38"/>
        <v>1784.033195</v>
      </c>
      <c r="J56" s="54">
        <f t="shared" si="38"/>
        <v>1784.033195</v>
      </c>
      <c r="K56" s="54">
        <f t="shared" si="38"/>
        <v>1784.033195</v>
      </c>
      <c r="L56" s="54">
        <f t="shared" si="38"/>
        <v>1784.033195</v>
      </c>
      <c r="M56" s="54">
        <f t="shared" si="38"/>
        <v>1784.033195</v>
      </c>
      <c r="N56" s="54">
        <f t="shared" si="38"/>
        <v>1784.033195</v>
      </c>
      <c r="O56" s="54">
        <f t="shared" si="38"/>
        <v>1784.033195</v>
      </c>
      <c r="P56" s="54">
        <f t="shared" si="38"/>
        <v>1784.033195</v>
      </c>
      <c r="Q56" s="54">
        <f t="shared" si="38"/>
        <v>1784.033195</v>
      </c>
      <c r="R56" s="54">
        <f t="shared" si="38"/>
        <v>1784.033195</v>
      </c>
      <c r="S56" s="54">
        <f t="shared" si="38"/>
        <v>1784.033195</v>
      </c>
      <c r="T56" s="54">
        <f t="shared" si="38"/>
        <v>1784.033195</v>
      </c>
      <c r="U56" s="54">
        <f t="shared" si="38"/>
        <v>1784.033195</v>
      </c>
      <c r="V56" s="54">
        <f t="shared" si="38"/>
        <v>1784.033195</v>
      </c>
      <c r="W56" s="54">
        <f t="shared" si="38"/>
        <v>1784.033195</v>
      </c>
    </row>
    <row r="57">
      <c r="C57" s="54">
        <f t="shared" ref="C57:W57" si="39">$I$25  * (1 - (1 + C28)^-12) / C28</f>
        <v>370.5962675</v>
      </c>
      <c r="D57" s="54">
        <f t="shared" si="39"/>
        <v>370.5962675</v>
      </c>
      <c r="E57" s="54">
        <f t="shared" si="39"/>
        <v>370.5962675</v>
      </c>
      <c r="F57" s="54">
        <f t="shared" si="39"/>
        <v>370.5962675</v>
      </c>
      <c r="G57" s="54">
        <f t="shared" si="39"/>
        <v>370.5962675</v>
      </c>
      <c r="H57" s="54">
        <f t="shared" si="39"/>
        <v>370.5962675</v>
      </c>
      <c r="I57" s="54">
        <f t="shared" si="39"/>
        <v>370.5962675</v>
      </c>
      <c r="J57" s="54">
        <f t="shared" si="39"/>
        <v>370.5962675</v>
      </c>
      <c r="K57" s="54">
        <f t="shared" si="39"/>
        <v>370.5962675</v>
      </c>
      <c r="L57" s="54">
        <f t="shared" si="39"/>
        <v>370.5962675</v>
      </c>
      <c r="M57" s="54">
        <f t="shared" si="39"/>
        <v>370.5962675</v>
      </c>
      <c r="N57" s="54">
        <f t="shared" si="39"/>
        <v>370.5962675</v>
      </c>
      <c r="O57" s="54">
        <f t="shared" si="39"/>
        <v>370.5962675</v>
      </c>
      <c r="P57" s="54">
        <f t="shared" si="39"/>
        <v>370.5962675</v>
      </c>
      <c r="Q57" s="54">
        <f t="shared" si="39"/>
        <v>370.5962675</v>
      </c>
      <c r="R57" s="54">
        <f t="shared" si="39"/>
        <v>370.5962675</v>
      </c>
      <c r="S57" s="54">
        <f t="shared" si="39"/>
        <v>370.5962675</v>
      </c>
      <c r="T57" s="54">
        <f t="shared" si="39"/>
        <v>370.5962675</v>
      </c>
      <c r="U57" s="54">
        <f t="shared" si="39"/>
        <v>370.5962675</v>
      </c>
      <c r="V57" s="54">
        <f t="shared" si="39"/>
        <v>370.5962675</v>
      </c>
      <c r="W57" s="54">
        <f t="shared" si="39"/>
        <v>370.5962675</v>
      </c>
    </row>
    <row r="58">
      <c r="C58" s="54">
        <f t="shared" ref="C58:W58" si="40">$J$25  * (1 - (1 + C28)^-12) / C28</f>
        <v>1077.314731</v>
      </c>
      <c r="D58" s="54">
        <f t="shared" si="40"/>
        <v>1077.314731</v>
      </c>
      <c r="E58" s="54">
        <f t="shared" si="40"/>
        <v>1077.314731</v>
      </c>
      <c r="F58" s="54">
        <f t="shared" si="40"/>
        <v>1077.314731</v>
      </c>
      <c r="G58" s="54">
        <f t="shared" si="40"/>
        <v>1077.314731</v>
      </c>
      <c r="H58" s="54">
        <f t="shared" si="40"/>
        <v>1077.314731</v>
      </c>
      <c r="I58" s="54">
        <f t="shared" si="40"/>
        <v>1077.314731</v>
      </c>
      <c r="J58" s="54">
        <f t="shared" si="40"/>
        <v>1077.314731</v>
      </c>
      <c r="K58" s="54">
        <f t="shared" si="40"/>
        <v>1077.314731</v>
      </c>
      <c r="L58" s="54">
        <f t="shared" si="40"/>
        <v>1077.314731</v>
      </c>
      <c r="M58" s="54">
        <f t="shared" si="40"/>
        <v>1077.314731</v>
      </c>
      <c r="N58" s="54">
        <f t="shared" si="40"/>
        <v>1077.314731</v>
      </c>
      <c r="O58" s="54">
        <f t="shared" si="40"/>
        <v>1077.314731</v>
      </c>
      <c r="P58" s="54">
        <f t="shared" si="40"/>
        <v>1077.314731</v>
      </c>
      <c r="Q58" s="54">
        <f t="shared" si="40"/>
        <v>1077.314731</v>
      </c>
      <c r="R58" s="54">
        <f t="shared" si="40"/>
        <v>1077.314731</v>
      </c>
      <c r="S58" s="54">
        <f t="shared" si="40"/>
        <v>1077.314731</v>
      </c>
      <c r="T58" s="54">
        <f t="shared" si="40"/>
        <v>1077.314731</v>
      </c>
      <c r="U58" s="54">
        <f t="shared" si="40"/>
        <v>1077.314731</v>
      </c>
      <c r="V58" s="54">
        <f t="shared" si="40"/>
        <v>1077.314731</v>
      </c>
      <c r="W58" s="54">
        <f t="shared" si="40"/>
        <v>1077.314731</v>
      </c>
    </row>
    <row r="59">
      <c r="C59" s="59">
        <f t="shared" ref="C59:W59" si="41">C29*$C21  * (1 - (1 + C28)^-12) / C28</f>
        <v>26509.88935</v>
      </c>
      <c r="D59" s="59">
        <f t="shared" si="41"/>
        <v>26509.88935</v>
      </c>
      <c r="E59" s="59">
        <f t="shared" si="41"/>
        <v>26509.88935</v>
      </c>
      <c r="F59" s="59">
        <f t="shared" si="41"/>
        <v>26509.88935</v>
      </c>
      <c r="G59" s="59">
        <f t="shared" si="41"/>
        <v>26509.88935</v>
      </c>
      <c r="H59" s="59">
        <f t="shared" si="41"/>
        <v>26509.88935</v>
      </c>
      <c r="I59" s="59">
        <f t="shared" si="41"/>
        <v>26509.88935</v>
      </c>
      <c r="J59" s="59">
        <f t="shared" si="41"/>
        <v>26509.88935</v>
      </c>
      <c r="K59" s="59">
        <f t="shared" si="41"/>
        <v>26509.88935</v>
      </c>
      <c r="L59" s="59">
        <f t="shared" si="41"/>
        <v>26509.88935</v>
      </c>
      <c r="M59" s="59">
        <f t="shared" si="41"/>
        <v>26509.88935</v>
      </c>
      <c r="N59" s="59">
        <f t="shared" si="41"/>
        <v>26509.88935</v>
      </c>
      <c r="O59" s="59">
        <f t="shared" si="41"/>
        <v>26509.88935</v>
      </c>
      <c r="P59" s="59">
        <f t="shared" si="41"/>
        <v>26509.88935</v>
      </c>
      <c r="Q59" s="59">
        <f t="shared" si="41"/>
        <v>26509.88935</v>
      </c>
      <c r="R59" s="59">
        <f t="shared" si="41"/>
        <v>26509.88935</v>
      </c>
      <c r="S59" s="59">
        <f t="shared" si="41"/>
        <v>26509.88935</v>
      </c>
      <c r="T59" s="59">
        <f t="shared" si="41"/>
        <v>26509.88935</v>
      </c>
      <c r="U59" s="59">
        <f t="shared" si="41"/>
        <v>26509.88935</v>
      </c>
      <c r="V59" s="59">
        <f t="shared" si="41"/>
        <v>26509.88935</v>
      </c>
      <c r="W59" s="59">
        <f t="shared" si="41"/>
        <v>26509.88935</v>
      </c>
    </row>
    <row r="60">
      <c r="C60" s="59">
        <f t="shared" ref="C60:W60" si="42">C29*$D21  * (1 - (1 + C28)^-12) / C28</f>
        <v>27011.59051</v>
      </c>
      <c r="D60" s="59">
        <f t="shared" si="42"/>
        <v>27011.59051</v>
      </c>
      <c r="E60" s="59">
        <f t="shared" si="42"/>
        <v>27011.59051</v>
      </c>
      <c r="F60" s="59">
        <f t="shared" si="42"/>
        <v>27011.59051</v>
      </c>
      <c r="G60" s="59">
        <f t="shared" si="42"/>
        <v>27011.59051</v>
      </c>
      <c r="H60" s="59">
        <f t="shared" si="42"/>
        <v>27011.59051</v>
      </c>
      <c r="I60" s="59">
        <f t="shared" si="42"/>
        <v>27011.59051</v>
      </c>
      <c r="J60" s="59">
        <f t="shared" si="42"/>
        <v>27011.59051</v>
      </c>
      <c r="K60" s="59">
        <f t="shared" si="42"/>
        <v>27011.59051</v>
      </c>
      <c r="L60" s="59">
        <f t="shared" si="42"/>
        <v>27011.59051</v>
      </c>
      <c r="M60" s="59">
        <f t="shared" si="42"/>
        <v>27011.59051</v>
      </c>
      <c r="N60" s="59">
        <f t="shared" si="42"/>
        <v>27011.59051</v>
      </c>
      <c r="O60" s="59">
        <f t="shared" si="42"/>
        <v>27011.59051</v>
      </c>
      <c r="P60" s="59">
        <f t="shared" si="42"/>
        <v>27011.59051</v>
      </c>
      <c r="Q60" s="59">
        <f t="shared" si="42"/>
        <v>27011.59051</v>
      </c>
      <c r="R60" s="59">
        <f t="shared" si="42"/>
        <v>27011.59051</v>
      </c>
      <c r="S60" s="59">
        <f t="shared" si="42"/>
        <v>27011.59051</v>
      </c>
      <c r="T60" s="59">
        <f t="shared" si="42"/>
        <v>27011.59051</v>
      </c>
      <c r="U60" s="59">
        <f t="shared" si="42"/>
        <v>27011.59051</v>
      </c>
      <c r="V60" s="59">
        <f t="shared" si="42"/>
        <v>27011.59051</v>
      </c>
      <c r="W60" s="59">
        <f t="shared" si="42"/>
        <v>27011.59051</v>
      </c>
    </row>
    <row r="61">
      <c r="C61" s="59">
        <f t="shared" ref="C61:W61" si="43">C29*$E21  * (1 - (1 + C28)^-12) / C28</f>
        <v>26887.53349</v>
      </c>
      <c r="D61" s="59">
        <f t="shared" si="43"/>
        <v>26887.53349</v>
      </c>
      <c r="E61" s="59">
        <f t="shared" si="43"/>
        <v>26887.53349</v>
      </c>
      <c r="F61" s="59">
        <f t="shared" si="43"/>
        <v>26887.53349</v>
      </c>
      <c r="G61" s="59">
        <f t="shared" si="43"/>
        <v>26887.53349</v>
      </c>
      <c r="H61" s="59">
        <f t="shared" si="43"/>
        <v>26887.53349</v>
      </c>
      <c r="I61" s="59">
        <f t="shared" si="43"/>
        <v>26887.53349</v>
      </c>
      <c r="J61" s="59">
        <f t="shared" si="43"/>
        <v>26887.53349</v>
      </c>
      <c r="K61" s="59">
        <f t="shared" si="43"/>
        <v>26887.53349</v>
      </c>
      <c r="L61" s="59">
        <f t="shared" si="43"/>
        <v>26887.53349</v>
      </c>
      <c r="M61" s="59">
        <f t="shared" si="43"/>
        <v>26887.53349</v>
      </c>
      <c r="N61" s="59">
        <f t="shared" si="43"/>
        <v>26887.53349</v>
      </c>
      <c r="O61" s="59">
        <f t="shared" si="43"/>
        <v>26887.53349</v>
      </c>
      <c r="P61" s="59">
        <f t="shared" si="43"/>
        <v>26887.53349</v>
      </c>
      <c r="Q61" s="59">
        <f t="shared" si="43"/>
        <v>26887.53349</v>
      </c>
      <c r="R61" s="59">
        <f t="shared" si="43"/>
        <v>26887.53349</v>
      </c>
      <c r="S61" s="59">
        <f t="shared" si="43"/>
        <v>26887.53349</v>
      </c>
      <c r="T61" s="59">
        <f t="shared" si="43"/>
        <v>26887.53349</v>
      </c>
      <c r="U61" s="59">
        <f t="shared" si="43"/>
        <v>26887.53349</v>
      </c>
      <c r="V61" s="59">
        <f t="shared" si="43"/>
        <v>26887.53349</v>
      </c>
      <c r="W61" s="59">
        <f t="shared" si="43"/>
        <v>26887.53349</v>
      </c>
    </row>
    <row r="62">
      <c r="C62" s="59">
        <f t="shared" ref="C62:W62" si="44">C29*$F21  * (1 - (1 + C28)^-12) / C28</f>
        <v>29056.70688</v>
      </c>
      <c r="D62" s="59">
        <f t="shared" si="44"/>
        <v>29056.70688</v>
      </c>
      <c r="E62" s="59">
        <f t="shared" si="44"/>
        <v>29056.70688</v>
      </c>
      <c r="F62" s="59">
        <f t="shared" si="44"/>
        <v>29056.70688</v>
      </c>
      <c r="G62" s="59">
        <f t="shared" si="44"/>
        <v>29056.70688</v>
      </c>
      <c r="H62" s="59">
        <f t="shared" si="44"/>
        <v>29056.70688</v>
      </c>
      <c r="I62" s="59">
        <f t="shared" si="44"/>
        <v>29056.70688</v>
      </c>
      <c r="J62" s="59">
        <f t="shared" si="44"/>
        <v>29056.70688</v>
      </c>
      <c r="K62" s="59">
        <f t="shared" si="44"/>
        <v>29056.70688</v>
      </c>
      <c r="L62" s="59">
        <f t="shared" si="44"/>
        <v>29056.70688</v>
      </c>
      <c r="M62" s="59">
        <f t="shared" si="44"/>
        <v>29056.70688</v>
      </c>
      <c r="N62" s="59">
        <f t="shared" si="44"/>
        <v>29056.70688</v>
      </c>
      <c r="O62" s="59">
        <f t="shared" si="44"/>
        <v>29056.70688</v>
      </c>
      <c r="P62" s="59">
        <f t="shared" si="44"/>
        <v>29056.70688</v>
      </c>
      <c r="Q62" s="59">
        <f t="shared" si="44"/>
        <v>29056.70688</v>
      </c>
      <c r="R62" s="59">
        <f t="shared" si="44"/>
        <v>29056.70688</v>
      </c>
      <c r="S62" s="59">
        <f t="shared" si="44"/>
        <v>29056.70688</v>
      </c>
      <c r="T62" s="59">
        <f t="shared" si="44"/>
        <v>29056.70688</v>
      </c>
      <c r="U62" s="59">
        <f t="shared" si="44"/>
        <v>29056.70688</v>
      </c>
      <c r="V62" s="59">
        <f t="shared" si="44"/>
        <v>29056.70688</v>
      </c>
      <c r="W62" s="59">
        <f t="shared" si="44"/>
        <v>29056.70688</v>
      </c>
    </row>
    <row r="63">
      <c r="C63" s="59">
        <f t="shared" ref="C63:W63" si="45">C29*$G21  * (1 - (1 + C28)^-12) / C28</f>
        <v>32639.76535</v>
      </c>
      <c r="D63" s="59">
        <f t="shared" si="45"/>
        <v>32639.76535</v>
      </c>
      <c r="E63" s="59">
        <f t="shared" si="45"/>
        <v>32639.76535</v>
      </c>
      <c r="F63" s="59">
        <f t="shared" si="45"/>
        <v>32639.76535</v>
      </c>
      <c r="G63" s="59">
        <f t="shared" si="45"/>
        <v>32639.76535</v>
      </c>
      <c r="H63" s="59">
        <f t="shared" si="45"/>
        <v>32639.76535</v>
      </c>
      <c r="I63" s="59">
        <f t="shared" si="45"/>
        <v>32639.76535</v>
      </c>
      <c r="J63" s="59">
        <f t="shared" si="45"/>
        <v>32639.76535</v>
      </c>
      <c r="K63" s="59">
        <f t="shared" si="45"/>
        <v>32639.76535</v>
      </c>
      <c r="L63" s="59">
        <f t="shared" si="45"/>
        <v>32639.76535</v>
      </c>
      <c r="M63" s="59">
        <f t="shared" si="45"/>
        <v>32639.76535</v>
      </c>
      <c r="N63" s="59">
        <f t="shared" si="45"/>
        <v>32639.76535</v>
      </c>
      <c r="O63" s="59">
        <f t="shared" si="45"/>
        <v>32639.76535</v>
      </c>
      <c r="P63" s="59">
        <f t="shared" si="45"/>
        <v>32639.76535</v>
      </c>
      <c r="Q63" s="59">
        <f t="shared" si="45"/>
        <v>32639.76535</v>
      </c>
      <c r="R63" s="59">
        <f t="shared" si="45"/>
        <v>32639.76535</v>
      </c>
      <c r="S63" s="59">
        <f t="shared" si="45"/>
        <v>32639.76535</v>
      </c>
      <c r="T63" s="59">
        <f t="shared" si="45"/>
        <v>32639.76535</v>
      </c>
      <c r="U63" s="59">
        <f t="shared" si="45"/>
        <v>32639.76535</v>
      </c>
      <c r="V63" s="59">
        <f t="shared" si="45"/>
        <v>32639.76535</v>
      </c>
      <c r="W63" s="59">
        <f t="shared" si="45"/>
        <v>32639.76535</v>
      </c>
    </row>
    <row r="64">
      <c r="C64" s="59">
        <f t="shared" ref="C64:W64" si="46">C29*$I21  * (1 - (1 + C28)^-12) / C28</f>
        <v>29709.83057</v>
      </c>
      <c r="D64" s="59">
        <f t="shared" si="46"/>
        <v>29709.83057</v>
      </c>
      <c r="E64" s="59">
        <f t="shared" si="46"/>
        <v>29709.83057</v>
      </c>
      <c r="F64" s="59">
        <f t="shared" si="46"/>
        <v>29709.83057</v>
      </c>
      <c r="G64" s="59">
        <f t="shared" si="46"/>
        <v>29709.83057</v>
      </c>
      <c r="H64" s="59">
        <f t="shared" si="46"/>
        <v>29709.83057</v>
      </c>
      <c r="I64" s="59">
        <f t="shared" si="46"/>
        <v>29709.83057</v>
      </c>
      <c r="J64" s="59">
        <f t="shared" si="46"/>
        <v>29709.83057</v>
      </c>
      <c r="K64" s="59">
        <f t="shared" si="46"/>
        <v>29709.83057</v>
      </c>
      <c r="L64" s="59">
        <f t="shared" si="46"/>
        <v>29709.83057</v>
      </c>
      <c r="M64" s="59">
        <f t="shared" si="46"/>
        <v>29709.83057</v>
      </c>
      <c r="N64" s="59">
        <f t="shared" si="46"/>
        <v>29709.83057</v>
      </c>
      <c r="O64" s="59">
        <f t="shared" si="46"/>
        <v>29709.83057</v>
      </c>
      <c r="P64" s="59">
        <f t="shared" si="46"/>
        <v>29709.83057</v>
      </c>
      <c r="Q64" s="59">
        <f t="shared" si="46"/>
        <v>29709.83057</v>
      </c>
      <c r="R64" s="59">
        <f t="shared" si="46"/>
        <v>29709.83057</v>
      </c>
      <c r="S64" s="59">
        <f t="shared" si="46"/>
        <v>29709.83057</v>
      </c>
      <c r="T64" s="59">
        <f t="shared" si="46"/>
        <v>29709.83057</v>
      </c>
      <c r="U64" s="59">
        <f t="shared" si="46"/>
        <v>29709.83057</v>
      </c>
      <c r="V64" s="59">
        <f t="shared" si="46"/>
        <v>29709.83057</v>
      </c>
      <c r="W64" s="59">
        <f t="shared" si="46"/>
        <v>29709.83057</v>
      </c>
    </row>
    <row r="65">
      <c r="C65" s="59">
        <f t="shared" ref="C65:W65" si="47">C29*$J21  * (1 - (1 + C28)^-12) / C28</f>
        <v>32619.6973</v>
      </c>
      <c r="D65" s="59">
        <f t="shared" si="47"/>
        <v>32619.6973</v>
      </c>
      <c r="E65" s="59">
        <f t="shared" si="47"/>
        <v>32619.6973</v>
      </c>
      <c r="F65" s="59">
        <f t="shared" si="47"/>
        <v>32619.6973</v>
      </c>
      <c r="G65" s="59">
        <f t="shared" si="47"/>
        <v>32619.6973</v>
      </c>
      <c r="H65" s="59">
        <f t="shared" si="47"/>
        <v>32619.6973</v>
      </c>
      <c r="I65" s="59">
        <f t="shared" si="47"/>
        <v>32619.6973</v>
      </c>
      <c r="J65" s="59">
        <f t="shared" si="47"/>
        <v>32619.6973</v>
      </c>
      <c r="K65" s="59">
        <f t="shared" si="47"/>
        <v>32619.6973</v>
      </c>
      <c r="L65" s="59">
        <f t="shared" si="47"/>
        <v>32619.6973</v>
      </c>
      <c r="M65" s="59">
        <f t="shared" si="47"/>
        <v>32619.6973</v>
      </c>
      <c r="N65" s="59">
        <f t="shared" si="47"/>
        <v>32619.6973</v>
      </c>
      <c r="O65" s="59">
        <f t="shared" si="47"/>
        <v>32619.6973</v>
      </c>
      <c r="P65" s="59">
        <f t="shared" si="47"/>
        <v>32619.6973</v>
      </c>
      <c r="Q65" s="59">
        <f t="shared" si="47"/>
        <v>32619.6973</v>
      </c>
      <c r="R65" s="59">
        <f t="shared" si="47"/>
        <v>32619.6973</v>
      </c>
      <c r="S65" s="59">
        <f t="shared" si="47"/>
        <v>32619.6973</v>
      </c>
      <c r="T65" s="59">
        <f t="shared" si="47"/>
        <v>32619.6973</v>
      </c>
      <c r="U65" s="59">
        <f t="shared" si="47"/>
        <v>32619.6973</v>
      </c>
      <c r="V65" s="59">
        <f t="shared" si="47"/>
        <v>32619.6973</v>
      </c>
      <c r="W65" s="59">
        <f t="shared" si="47"/>
        <v>32619.6973</v>
      </c>
    </row>
    <row r="66">
      <c r="C66" s="54">
        <f>$C$22  * (1 - (1 + C28)^-12) / C28</f>
        <v>13694.82486</v>
      </c>
      <c r="D66" s="54">
        <f t="shared" ref="D66:W66" si="48">$M2</f>
        <v>13694.82</v>
      </c>
      <c r="E66" s="54">
        <f t="shared" si="48"/>
        <v>13694.82</v>
      </c>
      <c r="F66" s="54">
        <f t="shared" si="48"/>
        <v>13694.82</v>
      </c>
      <c r="G66" s="54">
        <f t="shared" si="48"/>
        <v>13694.82</v>
      </c>
      <c r="H66" s="54">
        <f t="shared" si="48"/>
        <v>13694.82</v>
      </c>
      <c r="I66" s="54">
        <f t="shared" si="48"/>
        <v>13694.82</v>
      </c>
      <c r="J66" s="54">
        <f t="shared" si="48"/>
        <v>13694.82</v>
      </c>
      <c r="K66" s="54">
        <f t="shared" si="48"/>
        <v>13694.82</v>
      </c>
      <c r="L66" s="54">
        <f t="shared" si="48"/>
        <v>13694.82</v>
      </c>
      <c r="M66" s="54">
        <f t="shared" si="48"/>
        <v>13694.82</v>
      </c>
      <c r="N66" s="54">
        <f t="shared" si="48"/>
        <v>13694.82</v>
      </c>
      <c r="O66" s="54">
        <f t="shared" si="48"/>
        <v>13694.82</v>
      </c>
      <c r="P66" s="54">
        <f t="shared" si="48"/>
        <v>13694.82</v>
      </c>
      <c r="Q66" s="54">
        <f t="shared" si="48"/>
        <v>13694.82</v>
      </c>
      <c r="R66" s="54">
        <f t="shared" si="48"/>
        <v>13694.82</v>
      </c>
      <c r="S66" s="54">
        <f t="shared" si="48"/>
        <v>13694.82</v>
      </c>
      <c r="T66" s="54">
        <f t="shared" si="48"/>
        <v>13694.82</v>
      </c>
      <c r="U66" s="54">
        <f t="shared" si="48"/>
        <v>13694.82</v>
      </c>
      <c r="V66" s="54">
        <f t="shared" si="48"/>
        <v>13694.82</v>
      </c>
      <c r="W66" s="54">
        <f t="shared" si="48"/>
        <v>13694.82</v>
      </c>
    </row>
    <row r="67">
      <c r="C67" s="54">
        <f>$D$22  * (1 - (1 + C28)^-12) / C28</f>
        <v>8702.979324</v>
      </c>
      <c r="D67" s="54">
        <f t="shared" ref="D67:W67" si="49">$M3</f>
        <v>8702.98</v>
      </c>
      <c r="E67" s="54">
        <f t="shared" si="49"/>
        <v>8702.98</v>
      </c>
      <c r="F67" s="54">
        <f t="shared" si="49"/>
        <v>8702.98</v>
      </c>
      <c r="G67" s="54">
        <f t="shared" si="49"/>
        <v>8702.98</v>
      </c>
      <c r="H67" s="54">
        <f t="shared" si="49"/>
        <v>8702.98</v>
      </c>
      <c r="I67" s="54">
        <f t="shared" si="49"/>
        <v>8702.98</v>
      </c>
      <c r="J67" s="54">
        <f t="shared" si="49"/>
        <v>8702.98</v>
      </c>
      <c r="K67" s="54">
        <f t="shared" si="49"/>
        <v>8702.98</v>
      </c>
      <c r="L67" s="54">
        <f t="shared" si="49"/>
        <v>8702.98</v>
      </c>
      <c r="M67" s="54">
        <f t="shared" si="49"/>
        <v>8702.98</v>
      </c>
      <c r="N67" s="54">
        <f t="shared" si="49"/>
        <v>8702.98</v>
      </c>
      <c r="O67" s="54">
        <f t="shared" si="49"/>
        <v>8702.98</v>
      </c>
      <c r="P67" s="54">
        <f t="shared" si="49"/>
        <v>8702.98</v>
      </c>
      <c r="Q67" s="54">
        <f t="shared" si="49"/>
        <v>8702.98</v>
      </c>
      <c r="R67" s="54">
        <f t="shared" si="49"/>
        <v>8702.98</v>
      </c>
      <c r="S67" s="54">
        <f t="shared" si="49"/>
        <v>8702.98</v>
      </c>
      <c r="T67" s="54">
        <f t="shared" si="49"/>
        <v>8702.98</v>
      </c>
      <c r="U67" s="54">
        <f t="shared" si="49"/>
        <v>8702.98</v>
      </c>
      <c r="V67" s="54">
        <f t="shared" si="49"/>
        <v>8702.98</v>
      </c>
      <c r="W67" s="54">
        <f t="shared" si="49"/>
        <v>8702.98</v>
      </c>
    </row>
    <row r="68">
      <c r="C68" s="54">
        <f>$E$22  * (1 - (1 + C28)^-12) / C28</f>
        <v>8702.979324</v>
      </c>
      <c r="D68" s="54">
        <f t="shared" ref="D68:W68" si="50">$M4</f>
        <v>8702.98</v>
      </c>
      <c r="E68" s="54">
        <f t="shared" si="50"/>
        <v>8702.98</v>
      </c>
      <c r="F68" s="54">
        <f t="shared" si="50"/>
        <v>8702.98</v>
      </c>
      <c r="G68" s="54">
        <f t="shared" si="50"/>
        <v>8702.98</v>
      </c>
      <c r="H68" s="54">
        <f t="shared" si="50"/>
        <v>8702.98</v>
      </c>
      <c r="I68" s="54">
        <f t="shared" si="50"/>
        <v>8702.98</v>
      </c>
      <c r="J68" s="54">
        <f t="shared" si="50"/>
        <v>8702.98</v>
      </c>
      <c r="K68" s="54">
        <f t="shared" si="50"/>
        <v>8702.98</v>
      </c>
      <c r="L68" s="54">
        <f t="shared" si="50"/>
        <v>8702.98</v>
      </c>
      <c r="M68" s="54">
        <f t="shared" si="50"/>
        <v>8702.98</v>
      </c>
      <c r="N68" s="54">
        <f t="shared" si="50"/>
        <v>8702.98</v>
      </c>
      <c r="O68" s="54">
        <f t="shared" si="50"/>
        <v>8702.98</v>
      </c>
      <c r="P68" s="54">
        <f t="shared" si="50"/>
        <v>8702.98</v>
      </c>
      <c r="Q68" s="54">
        <f t="shared" si="50"/>
        <v>8702.98</v>
      </c>
      <c r="R68" s="54">
        <f t="shared" si="50"/>
        <v>8702.98</v>
      </c>
      <c r="S68" s="54">
        <f t="shared" si="50"/>
        <v>8702.98</v>
      </c>
      <c r="T68" s="54">
        <f t="shared" si="50"/>
        <v>8702.98</v>
      </c>
      <c r="U68" s="54">
        <f t="shared" si="50"/>
        <v>8702.98</v>
      </c>
      <c r="V68" s="54">
        <f t="shared" si="50"/>
        <v>8702.98</v>
      </c>
      <c r="W68" s="54">
        <f t="shared" si="50"/>
        <v>8702.98</v>
      </c>
    </row>
    <row r="69">
      <c r="C69" s="54">
        <f>$F$22  * (1 - (1 + C28)^-12) / C28</f>
        <v>12541.66717</v>
      </c>
      <c r="D69" s="54">
        <f t="shared" ref="D69:W69" si="51">$M5</f>
        <v>12541.67</v>
      </c>
      <c r="E69" s="54">
        <f t="shared" si="51"/>
        <v>12541.67</v>
      </c>
      <c r="F69" s="54">
        <f t="shared" si="51"/>
        <v>12541.67</v>
      </c>
      <c r="G69" s="54">
        <f t="shared" si="51"/>
        <v>12541.67</v>
      </c>
      <c r="H69" s="54">
        <f t="shared" si="51"/>
        <v>12541.67</v>
      </c>
      <c r="I69" s="54">
        <f t="shared" si="51"/>
        <v>12541.67</v>
      </c>
      <c r="J69" s="54">
        <f t="shared" si="51"/>
        <v>12541.67</v>
      </c>
      <c r="K69" s="54">
        <f t="shared" si="51"/>
        <v>12541.67</v>
      </c>
      <c r="L69" s="54">
        <f t="shared" si="51"/>
        <v>12541.67</v>
      </c>
      <c r="M69" s="54">
        <f t="shared" si="51"/>
        <v>12541.67</v>
      </c>
      <c r="N69" s="54">
        <f t="shared" si="51"/>
        <v>12541.67</v>
      </c>
      <c r="O69" s="54">
        <f t="shared" si="51"/>
        <v>12541.67</v>
      </c>
      <c r="P69" s="54">
        <f t="shared" si="51"/>
        <v>12541.67</v>
      </c>
      <c r="Q69" s="54">
        <f t="shared" si="51"/>
        <v>12541.67</v>
      </c>
      <c r="R69" s="54">
        <f t="shared" si="51"/>
        <v>12541.67</v>
      </c>
      <c r="S69" s="54">
        <f t="shared" si="51"/>
        <v>12541.67</v>
      </c>
      <c r="T69" s="54">
        <f t="shared" si="51"/>
        <v>12541.67</v>
      </c>
      <c r="U69" s="54">
        <f t="shared" si="51"/>
        <v>12541.67</v>
      </c>
      <c r="V69" s="54">
        <f t="shared" si="51"/>
        <v>12541.67</v>
      </c>
      <c r="W69" s="54">
        <f t="shared" si="51"/>
        <v>12541.67</v>
      </c>
    </row>
    <row r="70">
      <c r="C70" s="54">
        <f>$G$22  * (1 - (1 + C28)^-12) / C28</f>
        <v>15361.64621</v>
      </c>
      <c r="D70" s="54">
        <f t="shared" ref="D70:W70" si="52">$M6</f>
        <v>15361.65</v>
      </c>
      <c r="E70" s="54">
        <f t="shared" si="52"/>
        <v>15361.65</v>
      </c>
      <c r="F70" s="54">
        <f t="shared" si="52"/>
        <v>15361.65</v>
      </c>
      <c r="G70" s="54">
        <f t="shared" si="52"/>
        <v>15361.65</v>
      </c>
      <c r="H70" s="54">
        <f t="shared" si="52"/>
        <v>15361.65</v>
      </c>
      <c r="I70" s="54">
        <f t="shared" si="52"/>
        <v>15361.65</v>
      </c>
      <c r="J70" s="54">
        <f t="shared" si="52"/>
        <v>15361.65</v>
      </c>
      <c r="K70" s="54">
        <f t="shared" si="52"/>
        <v>15361.65</v>
      </c>
      <c r="L70" s="54">
        <f t="shared" si="52"/>
        <v>15361.65</v>
      </c>
      <c r="M70" s="54">
        <f t="shared" si="52"/>
        <v>15361.65</v>
      </c>
      <c r="N70" s="54">
        <f t="shared" si="52"/>
        <v>15361.65</v>
      </c>
      <c r="O70" s="54">
        <f t="shared" si="52"/>
        <v>15361.65</v>
      </c>
      <c r="P70" s="54">
        <f t="shared" si="52"/>
        <v>15361.65</v>
      </c>
      <c r="Q70" s="54">
        <f t="shared" si="52"/>
        <v>15361.65</v>
      </c>
      <c r="R70" s="54">
        <f t="shared" si="52"/>
        <v>15361.65</v>
      </c>
      <c r="S70" s="54">
        <f t="shared" si="52"/>
        <v>15361.65</v>
      </c>
      <c r="T70" s="54">
        <f t="shared" si="52"/>
        <v>15361.65</v>
      </c>
      <c r="U70" s="54">
        <f t="shared" si="52"/>
        <v>15361.65</v>
      </c>
      <c r="V70" s="54">
        <f t="shared" si="52"/>
        <v>15361.65</v>
      </c>
      <c r="W70" s="54">
        <f t="shared" si="52"/>
        <v>15361.65</v>
      </c>
    </row>
    <row r="71">
      <c r="C71" s="54">
        <f>$I$22  * (1 - (1 + C28)^-12) / C28</f>
        <v>13568.9945</v>
      </c>
      <c r="D71" s="54">
        <f t="shared" ref="D71:W71" si="53">$M7</f>
        <v>11007.57</v>
      </c>
      <c r="E71" s="54">
        <f t="shared" si="53"/>
        <v>11007.57</v>
      </c>
      <c r="F71" s="54">
        <f t="shared" si="53"/>
        <v>11007.57</v>
      </c>
      <c r="G71" s="54">
        <f t="shared" si="53"/>
        <v>11007.57</v>
      </c>
      <c r="H71" s="54">
        <f t="shared" si="53"/>
        <v>11007.57</v>
      </c>
      <c r="I71" s="54">
        <f t="shared" si="53"/>
        <v>11007.57</v>
      </c>
      <c r="J71" s="54">
        <f t="shared" si="53"/>
        <v>11007.57</v>
      </c>
      <c r="K71" s="54">
        <f t="shared" si="53"/>
        <v>11007.57</v>
      </c>
      <c r="L71" s="54">
        <f t="shared" si="53"/>
        <v>11007.57</v>
      </c>
      <c r="M71" s="54">
        <f t="shared" si="53"/>
        <v>11007.57</v>
      </c>
      <c r="N71" s="54">
        <f t="shared" si="53"/>
        <v>11007.57</v>
      </c>
      <c r="O71" s="54">
        <f t="shared" si="53"/>
        <v>11007.57</v>
      </c>
      <c r="P71" s="54">
        <f t="shared" si="53"/>
        <v>11007.57</v>
      </c>
      <c r="Q71" s="54">
        <f t="shared" si="53"/>
        <v>11007.57</v>
      </c>
      <c r="R71" s="54">
        <f t="shared" si="53"/>
        <v>11007.57</v>
      </c>
      <c r="S71" s="54">
        <f t="shared" si="53"/>
        <v>11007.57</v>
      </c>
      <c r="T71" s="54">
        <f t="shared" si="53"/>
        <v>11007.57</v>
      </c>
      <c r="U71" s="54">
        <f t="shared" si="53"/>
        <v>11007.57</v>
      </c>
      <c r="V71" s="54">
        <f t="shared" si="53"/>
        <v>11007.57</v>
      </c>
      <c r="W71" s="54">
        <f t="shared" si="53"/>
        <v>11007.57</v>
      </c>
    </row>
    <row r="72">
      <c r="C72" s="54">
        <f>$J$22  * (1 - (1 + C28)^-12) / C28</f>
        <v>12284.83534</v>
      </c>
      <c r="D72" s="54">
        <f t="shared" ref="D72:W72" si="54">$M8</f>
        <v>13568.99</v>
      </c>
      <c r="E72" s="54">
        <f t="shared" si="54"/>
        <v>13568.99</v>
      </c>
      <c r="F72" s="54">
        <f t="shared" si="54"/>
        <v>13568.99</v>
      </c>
      <c r="G72" s="54">
        <f t="shared" si="54"/>
        <v>13568.99</v>
      </c>
      <c r="H72" s="54">
        <f t="shared" si="54"/>
        <v>13568.99</v>
      </c>
      <c r="I72" s="54">
        <f t="shared" si="54"/>
        <v>13568.99</v>
      </c>
      <c r="J72" s="54">
        <f t="shared" si="54"/>
        <v>13568.99</v>
      </c>
      <c r="K72" s="54">
        <f t="shared" si="54"/>
        <v>13568.99</v>
      </c>
      <c r="L72" s="54">
        <f t="shared" si="54"/>
        <v>13568.99</v>
      </c>
      <c r="M72" s="54">
        <f t="shared" si="54"/>
        <v>13568.99</v>
      </c>
      <c r="N72" s="54">
        <f t="shared" si="54"/>
        <v>13568.99</v>
      </c>
      <c r="O72" s="54">
        <f t="shared" si="54"/>
        <v>13568.99</v>
      </c>
      <c r="P72" s="54">
        <f t="shared" si="54"/>
        <v>13568.99</v>
      </c>
      <c r="Q72" s="54">
        <f t="shared" si="54"/>
        <v>13568.99</v>
      </c>
      <c r="R72" s="54">
        <f t="shared" si="54"/>
        <v>13568.99</v>
      </c>
      <c r="S72" s="54">
        <f t="shared" si="54"/>
        <v>13568.99</v>
      </c>
      <c r="T72" s="54">
        <f t="shared" si="54"/>
        <v>13568.99</v>
      </c>
      <c r="U72" s="54">
        <f t="shared" si="54"/>
        <v>13568.99</v>
      </c>
      <c r="V72" s="54">
        <f t="shared" si="54"/>
        <v>13568.99</v>
      </c>
      <c r="W72" s="54">
        <f t="shared" si="54"/>
        <v>13568.99</v>
      </c>
    </row>
    <row r="73">
      <c r="C73" s="60">
        <f t="shared" ref="C73:W73" si="55">$B2*((1-C27)^12)/((1+A28)^$K24)</f>
        <v>5408.134518</v>
      </c>
      <c r="D73" s="60">
        <f t="shared" si="55"/>
        <v>5408.134518</v>
      </c>
      <c r="E73" s="60">
        <f t="shared" si="55"/>
        <v>3001.030639</v>
      </c>
      <c r="F73" s="60">
        <f t="shared" si="55"/>
        <v>3001.030639</v>
      </c>
      <c r="G73" s="60">
        <f t="shared" si="55"/>
        <v>3001.030639</v>
      </c>
      <c r="H73" s="60">
        <f t="shared" si="55"/>
        <v>3001.030639</v>
      </c>
      <c r="I73" s="60">
        <f t="shared" si="55"/>
        <v>3001.030639</v>
      </c>
      <c r="J73" s="60">
        <f t="shared" si="55"/>
        <v>3001.030639</v>
      </c>
      <c r="K73" s="60">
        <f t="shared" si="55"/>
        <v>3001.030639</v>
      </c>
      <c r="L73" s="60">
        <f t="shared" si="55"/>
        <v>3001.030639</v>
      </c>
      <c r="M73" s="60">
        <f t="shared" si="55"/>
        <v>3001.030639</v>
      </c>
      <c r="N73" s="60">
        <f t="shared" si="55"/>
        <v>3001.030639</v>
      </c>
      <c r="O73" s="60">
        <f t="shared" si="55"/>
        <v>3001.030639</v>
      </c>
      <c r="P73" s="60">
        <f t="shared" si="55"/>
        <v>3001.030639</v>
      </c>
      <c r="Q73" s="60">
        <f t="shared" si="55"/>
        <v>3001.030639</v>
      </c>
      <c r="R73" s="60">
        <f t="shared" si="55"/>
        <v>3001.030639</v>
      </c>
      <c r="S73" s="60">
        <f t="shared" si="55"/>
        <v>3001.030639</v>
      </c>
      <c r="T73" s="60">
        <f t="shared" si="55"/>
        <v>3001.030639</v>
      </c>
      <c r="U73" s="60">
        <f t="shared" si="55"/>
        <v>3001.030639</v>
      </c>
      <c r="V73" s="60">
        <f t="shared" si="55"/>
        <v>3001.030639</v>
      </c>
      <c r="W73" s="60">
        <f t="shared" si="55"/>
        <v>3001.030639</v>
      </c>
    </row>
    <row r="74">
      <c r="C74" s="60">
        <f t="shared" ref="C74:W74" si="56">$B2*((1-C27)^12)/((1+A28)^$K24)</f>
        <v>5408.134518</v>
      </c>
      <c r="D74" s="60">
        <f t="shared" si="56"/>
        <v>5408.134518</v>
      </c>
      <c r="E74" s="60">
        <f t="shared" si="56"/>
        <v>3001.030639</v>
      </c>
      <c r="F74" s="60">
        <f t="shared" si="56"/>
        <v>3001.030639</v>
      </c>
      <c r="G74" s="60">
        <f t="shared" si="56"/>
        <v>3001.030639</v>
      </c>
      <c r="H74" s="60">
        <f t="shared" si="56"/>
        <v>3001.030639</v>
      </c>
      <c r="I74" s="60">
        <f t="shared" si="56"/>
        <v>3001.030639</v>
      </c>
      <c r="J74" s="60">
        <f t="shared" si="56"/>
        <v>3001.030639</v>
      </c>
      <c r="K74" s="60">
        <f t="shared" si="56"/>
        <v>3001.030639</v>
      </c>
      <c r="L74" s="60">
        <f t="shared" si="56"/>
        <v>3001.030639</v>
      </c>
      <c r="M74" s="60">
        <f t="shared" si="56"/>
        <v>3001.030639</v>
      </c>
      <c r="N74" s="60">
        <f t="shared" si="56"/>
        <v>3001.030639</v>
      </c>
      <c r="O74" s="60">
        <f t="shared" si="56"/>
        <v>3001.030639</v>
      </c>
      <c r="P74" s="60">
        <f t="shared" si="56"/>
        <v>3001.030639</v>
      </c>
      <c r="Q74" s="60">
        <f t="shared" si="56"/>
        <v>3001.030639</v>
      </c>
      <c r="R74" s="60">
        <f t="shared" si="56"/>
        <v>3001.030639</v>
      </c>
      <c r="S74" s="60">
        <f t="shared" si="56"/>
        <v>3001.030639</v>
      </c>
      <c r="T74" s="60">
        <f t="shared" si="56"/>
        <v>3001.030639</v>
      </c>
      <c r="U74" s="60">
        <f t="shared" si="56"/>
        <v>3001.030639</v>
      </c>
      <c r="V74" s="60">
        <f t="shared" si="56"/>
        <v>3001.030639</v>
      </c>
      <c r="W74" s="60">
        <f t="shared" si="56"/>
        <v>3001.030639</v>
      </c>
    </row>
    <row r="75">
      <c r="C75" s="60">
        <f t="shared" ref="C75:W75" si="57">$B2*((1-C27)^12)/((1+A28)^$K24)</f>
        <v>5408.134518</v>
      </c>
      <c r="D75" s="60">
        <f t="shared" si="57"/>
        <v>5408.134518</v>
      </c>
      <c r="E75" s="60">
        <f t="shared" si="57"/>
        <v>3001.030639</v>
      </c>
      <c r="F75" s="60">
        <f t="shared" si="57"/>
        <v>3001.030639</v>
      </c>
      <c r="G75" s="60">
        <f t="shared" si="57"/>
        <v>3001.030639</v>
      </c>
      <c r="H75" s="60">
        <f t="shared" si="57"/>
        <v>3001.030639</v>
      </c>
      <c r="I75" s="60">
        <f t="shared" si="57"/>
        <v>3001.030639</v>
      </c>
      <c r="J75" s="60">
        <f t="shared" si="57"/>
        <v>3001.030639</v>
      </c>
      <c r="K75" s="60">
        <f t="shared" si="57"/>
        <v>3001.030639</v>
      </c>
      <c r="L75" s="60">
        <f t="shared" si="57"/>
        <v>3001.030639</v>
      </c>
      <c r="M75" s="60">
        <f t="shared" si="57"/>
        <v>3001.030639</v>
      </c>
      <c r="N75" s="60">
        <f t="shared" si="57"/>
        <v>3001.030639</v>
      </c>
      <c r="O75" s="60">
        <f t="shared" si="57"/>
        <v>3001.030639</v>
      </c>
      <c r="P75" s="60">
        <f t="shared" si="57"/>
        <v>3001.030639</v>
      </c>
      <c r="Q75" s="60">
        <f t="shared" si="57"/>
        <v>3001.030639</v>
      </c>
      <c r="R75" s="60">
        <f t="shared" si="57"/>
        <v>3001.030639</v>
      </c>
      <c r="S75" s="60">
        <f t="shared" si="57"/>
        <v>3001.030639</v>
      </c>
      <c r="T75" s="60">
        <f t="shared" si="57"/>
        <v>3001.030639</v>
      </c>
      <c r="U75" s="60">
        <f t="shared" si="57"/>
        <v>3001.030639</v>
      </c>
      <c r="V75" s="60">
        <f t="shared" si="57"/>
        <v>3001.030639</v>
      </c>
      <c r="W75" s="60">
        <f t="shared" si="57"/>
        <v>3001.030639</v>
      </c>
    </row>
    <row r="76">
      <c r="C76" s="60">
        <f t="shared" ref="C76:W76" si="58">$B2*((1-C27)^12)/((1+A28)^$K24)</f>
        <v>5408.134518</v>
      </c>
      <c r="D76" s="60">
        <f t="shared" si="58"/>
        <v>5408.134518</v>
      </c>
      <c r="E76" s="60">
        <f t="shared" si="58"/>
        <v>3001.030639</v>
      </c>
      <c r="F76" s="60">
        <f t="shared" si="58"/>
        <v>3001.030639</v>
      </c>
      <c r="G76" s="60">
        <f t="shared" si="58"/>
        <v>3001.030639</v>
      </c>
      <c r="H76" s="60">
        <f t="shared" si="58"/>
        <v>3001.030639</v>
      </c>
      <c r="I76" s="60">
        <f t="shared" si="58"/>
        <v>3001.030639</v>
      </c>
      <c r="J76" s="60">
        <f t="shared" si="58"/>
        <v>3001.030639</v>
      </c>
      <c r="K76" s="60">
        <f t="shared" si="58"/>
        <v>3001.030639</v>
      </c>
      <c r="L76" s="60">
        <f t="shared" si="58"/>
        <v>3001.030639</v>
      </c>
      <c r="M76" s="60">
        <f t="shared" si="58"/>
        <v>3001.030639</v>
      </c>
      <c r="N76" s="60">
        <f t="shared" si="58"/>
        <v>3001.030639</v>
      </c>
      <c r="O76" s="60">
        <f t="shared" si="58"/>
        <v>3001.030639</v>
      </c>
      <c r="P76" s="60">
        <f t="shared" si="58"/>
        <v>3001.030639</v>
      </c>
      <c r="Q76" s="60">
        <f t="shared" si="58"/>
        <v>3001.030639</v>
      </c>
      <c r="R76" s="60">
        <f t="shared" si="58"/>
        <v>3001.030639</v>
      </c>
      <c r="S76" s="60">
        <f t="shared" si="58"/>
        <v>3001.030639</v>
      </c>
      <c r="T76" s="60">
        <f t="shared" si="58"/>
        <v>3001.030639</v>
      </c>
      <c r="U76" s="60">
        <f t="shared" si="58"/>
        <v>3001.030639</v>
      </c>
      <c r="V76" s="60">
        <f t="shared" si="58"/>
        <v>3001.030639</v>
      </c>
      <c r="W76" s="60">
        <f t="shared" si="58"/>
        <v>3001.030639</v>
      </c>
    </row>
    <row r="77">
      <c r="C77" s="60">
        <f t="shared" ref="C77:W77" si="59">$B2*((1-C27)^12)/((1+A28)^$K24)</f>
        <v>5408.134518</v>
      </c>
      <c r="D77" s="60">
        <f t="shared" si="59"/>
        <v>5408.134518</v>
      </c>
      <c r="E77" s="60">
        <f t="shared" si="59"/>
        <v>3001.030639</v>
      </c>
      <c r="F77" s="60">
        <f t="shared" si="59"/>
        <v>3001.030639</v>
      </c>
      <c r="G77" s="60">
        <f t="shared" si="59"/>
        <v>3001.030639</v>
      </c>
      <c r="H77" s="60">
        <f t="shared" si="59"/>
        <v>3001.030639</v>
      </c>
      <c r="I77" s="60">
        <f t="shared" si="59"/>
        <v>3001.030639</v>
      </c>
      <c r="J77" s="60">
        <f t="shared" si="59"/>
        <v>3001.030639</v>
      </c>
      <c r="K77" s="60">
        <f t="shared" si="59"/>
        <v>3001.030639</v>
      </c>
      <c r="L77" s="60">
        <f t="shared" si="59"/>
        <v>3001.030639</v>
      </c>
      <c r="M77" s="60">
        <f t="shared" si="59"/>
        <v>3001.030639</v>
      </c>
      <c r="N77" s="60">
        <f t="shared" si="59"/>
        <v>3001.030639</v>
      </c>
      <c r="O77" s="60">
        <f t="shared" si="59"/>
        <v>3001.030639</v>
      </c>
      <c r="P77" s="60">
        <f t="shared" si="59"/>
        <v>3001.030639</v>
      </c>
      <c r="Q77" s="60">
        <f t="shared" si="59"/>
        <v>3001.030639</v>
      </c>
      <c r="R77" s="60">
        <f t="shared" si="59"/>
        <v>3001.030639</v>
      </c>
      <c r="S77" s="60">
        <f t="shared" si="59"/>
        <v>3001.030639</v>
      </c>
      <c r="T77" s="60">
        <f t="shared" si="59"/>
        <v>3001.030639</v>
      </c>
      <c r="U77" s="60">
        <f t="shared" si="59"/>
        <v>3001.030639</v>
      </c>
      <c r="V77" s="60">
        <f t="shared" si="59"/>
        <v>3001.030639</v>
      </c>
      <c r="W77" s="60">
        <f t="shared" si="59"/>
        <v>3001.030639</v>
      </c>
    </row>
    <row r="78">
      <c r="C78" s="60">
        <f t="shared" ref="C78:W78" si="60">$B2*((1-C27)^12)/((1+A28)^$K24)</f>
        <v>5408.134518</v>
      </c>
      <c r="D78" s="60">
        <f t="shared" si="60"/>
        <v>5408.134518</v>
      </c>
      <c r="E78" s="60">
        <f t="shared" si="60"/>
        <v>3001.030639</v>
      </c>
      <c r="F78" s="60">
        <f t="shared" si="60"/>
        <v>3001.030639</v>
      </c>
      <c r="G78" s="60">
        <f t="shared" si="60"/>
        <v>3001.030639</v>
      </c>
      <c r="H78" s="60">
        <f t="shared" si="60"/>
        <v>3001.030639</v>
      </c>
      <c r="I78" s="60">
        <f t="shared" si="60"/>
        <v>3001.030639</v>
      </c>
      <c r="J78" s="60">
        <f t="shared" si="60"/>
        <v>3001.030639</v>
      </c>
      <c r="K78" s="60">
        <f t="shared" si="60"/>
        <v>3001.030639</v>
      </c>
      <c r="L78" s="60">
        <f t="shared" si="60"/>
        <v>3001.030639</v>
      </c>
      <c r="M78" s="60">
        <f t="shared" si="60"/>
        <v>3001.030639</v>
      </c>
      <c r="N78" s="60">
        <f t="shared" si="60"/>
        <v>3001.030639</v>
      </c>
      <c r="O78" s="60">
        <f t="shared" si="60"/>
        <v>3001.030639</v>
      </c>
      <c r="P78" s="60">
        <f t="shared" si="60"/>
        <v>3001.030639</v>
      </c>
      <c r="Q78" s="60">
        <f t="shared" si="60"/>
        <v>3001.030639</v>
      </c>
      <c r="R78" s="60">
        <f t="shared" si="60"/>
        <v>3001.030639</v>
      </c>
      <c r="S78" s="60">
        <f t="shared" si="60"/>
        <v>3001.030639</v>
      </c>
      <c r="T78" s="60">
        <f t="shared" si="60"/>
        <v>3001.030639</v>
      </c>
      <c r="U78" s="60">
        <f t="shared" si="60"/>
        <v>3001.030639</v>
      </c>
      <c r="V78" s="60">
        <f t="shared" si="60"/>
        <v>3001.030639</v>
      </c>
      <c r="W78" s="60">
        <f t="shared" si="60"/>
        <v>3001.030639</v>
      </c>
    </row>
    <row r="79">
      <c r="C79" s="60">
        <f t="shared" ref="C79:W79" si="61">$B2*((1-C27)^12)/((1+A28)^$K24)</f>
        <v>5408.134518</v>
      </c>
      <c r="D79" s="60">
        <f t="shared" si="61"/>
        <v>5408.134518</v>
      </c>
      <c r="E79" s="60">
        <f t="shared" si="61"/>
        <v>3001.030639</v>
      </c>
      <c r="F79" s="60">
        <f t="shared" si="61"/>
        <v>3001.030639</v>
      </c>
      <c r="G79" s="60">
        <f t="shared" si="61"/>
        <v>3001.030639</v>
      </c>
      <c r="H79" s="60">
        <f t="shared" si="61"/>
        <v>3001.030639</v>
      </c>
      <c r="I79" s="60">
        <f t="shared" si="61"/>
        <v>3001.030639</v>
      </c>
      <c r="J79" s="60">
        <f t="shared" si="61"/>
        <v>3001.030639</v>
      </c>
      <c r="K79" s="60">
        <f t="shared" si="61"/>
        <v>3001.030639</v>
      </c>
      <c r="L79" s="60">
        <f t="shared" si="61"/>
        <v>3001.030639</v>
      </c>
      <c r="M79" s="60">
        <f t="shared" si="61"/>
        <v>3001.030639</v>
      </c>
      <c r="N79" s="60">
        <f t="shared" si="61"/>
        <v>3001.030639</v>
      </c>
      <c r="O79" s="60">
        <f t="shared" si="61"/>
        <v>3001.030639</v>
      </c>
      <c r="P79" s="60">
        <f t="shared" si="61"/>
        <v>3001.030639</v>
      </c>
      <c r="Q79" s="60">
        <f t="shared" si="61"/>
        <v>3001.030639</v>
      </c>
      <c r="R79" s="60">
        <f t="shared" si="61"/>
        <v>3001.030639</v>
      </c>
      <c r="S79" s="60">
        <f t="shared" si="61"/>
        <v>3001.030639</v>
      </c>
      <c r="T79" s="60">
        <f t="shared" si="61"/>
        <v>3001.030639</v>
      </c>
      <c r="U79" s="60">
        <f t="shared" si="61"/>
        <v>3001.030639</v>
      </c>
      <c r="V79" s="60">
        <f t="shared" si="61"/>
        <v>3001.030639</v>
      </c>
      <c r="W79" s="60">
        <f t="shared" si="61"/>
        <v>3001.030639</v>
      </c>
    </row>
    <row r="80">
      <c r="C80" s="50">
        <f t="shared" ref="C80:W80" si="62">C31+C38+C45+C52+C59+C66-C73</f>
        <v>70478.89576</v>
      </c>
      <c r="D80" s="50">
        <f t="shared" si="62"/>
        <v>70478.8909</v>
      </c>
      <c r="E80" s="50">
        <f t="shared" si="62"/>
        <v>72885.99478</v>
      </c>
      <c r="F80" s="50">
        <f t="shared" si="62"/>
        <v>72885.99478</v>
      </c>
      <c r="G80" s="50">
        <f t="shared" si="62"/>
        <v>72885.99478</v>
      </c>
      <c r="H80" s="50">
        <f t="shared" si="62"/>
        <v>72885.99478</v>
      </c>
      <c r="I80" s="50">
        <f t="shared" si="62"/>
        <v>72885.99478</v>
      </c>
      <c r="J80" s="50">
        <f t="shared" si="62"/>
        <v>72885.99478</v>
      </c>
      <c r="K80" s="50">
        <f t="shared" si="62"/>
        <v>72885.99478</v>
      </c>
      <c r="L80" s="50">
        <f t="shared" si="62"/>
        <v>72885.99478</v>
      </c>
      <c r="M80" s="50">
        <f t="shared" si="62"/>
        <v>72885.99478</v>
      </c>
      <c r="N80" s="50">
        <f t="shared" si="62"/>
        <v>72885.99478</v>
      </c>
      <c r="O80" s="50">
        <f t="shared" si="62"/>
        <v>72885.99478</v>
      </c>
      <c r="P80" s="50">
        <f t="shared" si="62"/>
        <v>72885.99478</v>
      </c>
      <c r="Q80" s="50">
        <f t="shared" si="62"/>
        <v>72885.99478</v>
      </c>
      <c r="R80" s="50">
        <f t="shared" si="62"/>
        <v>72885.99478</v>
      </c>
      <c r="S80" s="50">
        <f t="shared" si="62"/>
        <v>72885.99478</v>
      </c>
      <c r="T80" s="50">
        <f t="shared" si="62"/>
        <v>72885.99478</v>
      </c>
      <c r="U80" s="50">
        <f t="shared" si="62"/>
        <v>72885.99478</v>
      </c>
      <c r="V80" s="50">
        <f t="shared" si="62"/>
        <v>72885.99478</v>
      </c>
      <c r="W80" s="50">
        <f t="shared" si="62"/>
        <v>72885.99478</v>
      </c>
    </row>
    <row r="81">
      <c r="C81" s="50">
        <f t="shared" ref="C81:W81" si="63">C32+C39+C46+C53+C60+C67-C74</f>
        <v>68093.20796</v>
      </c>
      <c r="D81" s="50">
        <f t="shared" si="63"/>
        <v>68093.20863</v>
      </c>
      <c r="E81" s="50">
        <f t="shared" si="63"/>
        <v>70500.31251</v>
      </c>
      <c r="F81" s="50">
        <f t="shared" si="63"/>
        <v>70500.31251</v>
      </c>
      <c r="G81" s="50">
        <f t="shared" si="63"/>
        <v>70500.31251</v>
      </c>
      <c r="H81" s="50">
        <f t="shared" si="63"/>
        <v>70500.31251</v>
      </c>
      <c r="I81" s="50">
        <f t="shared" si="63"/>
        <v>70500.31251</v>
      </c>
      <c r="J81" s="50">
        <f t="shared" si="63"/>
        <v>70500.31251</v>
      </c>
      <c r="K81" s="50">
        <f t="shared" si="63"/>
        <v>70500.31251</v>
      </c>
      <c r="L81" s="50">
        <f t="shared" si="63"/>
        <v>70500.31251</v>
      </c>
      <c r="M81" s="50">
        <f t="shared" si="63"/>
        <v>70500.31251</v>
      </c>
      <c r="N81" s="50">
        <f t="shared" si="63"/>
        <v>70500.31251</v>
      </c>
      <c r="O81" s="50">
        <f t="shared" si="63"/>
        <v>70500.31251</v>
      </c>
      <c r="P81" s="50">
        <f t="shared" si="63"/>
        <v>70500.31251</v>
      </c>
      <c r="Q81" s="50">
        <f t="shared" si="63"/>
        <v>70500.31251</v>
      </c>
      <c r="R81" s="50">
        <f t="shared" si="63"/>
        <v>70500.31251</v>
      </c>
      <c r="S81" s="50">
        <f t="shared" si="63"/>
        <v>70500.31251</v>
      </c>
      <c r="T81" s="50">
        <f t="shared" si="63"/>
        <v>70500.31251</v>
      </c>
      <c r="U81" s="50">
        <f t="shared" si="63"/>
        <v>70500.31251</v>
      </c>
      <c r="V81" s="50">
        <f t="shared" si="63"/>
        <v>70500.31251</v>
      </c>
      <c r="W81" s="50">
        <f t="shared" si="63"/>
        <v>70500.31251</v>
      </c>
    </row>
    <row r="82">
      <c r="C82" s="50">
        <f t="shared" ref="C82:W82" si="64">C33+C40+C47+C54+C61+C68-C75</f>
        <v>67683.53458</v>
      </c>
      <c r="D82" s="50">
        <f t="shared" si="64"/>
        <v>67683.53526</v>
      </c>
      <c r="E82" s="50">
        <f t="shared" si="64"/>
        <v>70090.63914</v>
      </c>
      <c r="F82" s="50">
        <f t="shared" si="64"/>
        <v>70090.63914</v>
      </c>
      <c r="G82" s="50">
        <f t="shared" si="64"/>
        <v>70090.63914</v>
      </c>
      <c r="H82" s="50">
        <f t="shared" si="64"/>
        <v>70090.63914</v>
      </c>
      <c r="I82" s="50">
        <f t="shared" si="64"/>
        <v>70090.63914</v>
      </c>
      <c r="J82" s="50">
        <f t="shared" si="64"/>
        <v>70090.63914</v>
      </c>
      <c r="K82" s="50">
        <f t="shared" si="64"/>
        <v>70090.63914</v>
      </c>
      <c r="L82" s="50">
        <f t="shared" si="64"/>
        <v>70090.63914</v>
      </c>
      <c r="M82" s="50">
        <f t="shared" si="64"/>
        <v>70090.63914</v>
      </c>
      <c r="N82" s="50">
        <f t="shared" si="64"/>
        <v>70090.63914</v>
      </c>
      <c r="O82" s="50">
        <f t="shared" si="64"/>
        <v>70090.63914</v>
      </c>
      <c r="P82" s="50">
        <f t="shared" si="64"/>
        <v>70090.63914</v>
      </c>
      <c r="Q82" s="50">
        <f t="shared" si="64"/>
        <v>70090.63914</v>
      </c>
      <c r="R82" s="50">
        <f t="shared" si="64"/>
        <v>70090.63914</v>
      </c>
      <c r="S82" s="50">
        <f t="shared" si="64"/>
        <v>70090.63914</v>
      </c>
      <c r="T82" s="50">
        <f t="shared" si="64"/>
        <v>70090.63914</v>
      </c>
      <c r="U82" s="50">
        <f t="shared" si="64"/>
        <v>70090.63914</v>
      </c>
      <c r="V82" s="50">
        <f t="shared" si="64"/>
        <v>70090.63914</v>
      </c>
      <c r="W82" s="50">
        <f t="shared" si="64"/>
        <v>70090.63914</v>
      </c>
    </row>
    <row r="83">
      <c r="C83" s="50">
        <f t="shared" ref="C83:W83" si="65">C34+C41+C48+C55+C62+C69-C76</f>
        <v>76120.10512</v>
      </c>
      <c r="D83" s="50">
        <f t="shared" si="65"/>
        <v>76120.10794</v>
      </c>
      <c r="E83" s="50">
        <f t="shared" si="65"/>
        <v>78527.21182</v>
      </c>
      <c r="F83" s="50">
        <f t="shared" si="65"/>
        <v>78527.21182</v>
      </c>
      <c r="G83" s="50">
        <f t="shared" si="65"/>
        <v>78527.21182</v>
      </c>
      <c r="H83" s="50">
        <f t="shared" si="65"/>
        <v>78527.21182</v>
      </c>
      <c r="I83" s="50">
        <f t="shared" si="65"/>
        <v>78527.21182</v>
      </c>
      <c r="J83" s="50">
        <f t="shared" si="65"/>
        <v>78527.21182</v>
      </c>
      <c r="K83" s="50">
        <f t="shared" si="65"/>
        <v>78527.21182</v>
      </c>
      <c r="L83" s="50">
        <f t="shared" si="65"/>
        <v>78527.21182</v>
      </c>
      <c r="M83" s="50">
        <f t="shared" si="65"/>
        <v>78527.21182</v>
      </c>
      <c r="N83" s="50">
        <f t="shared" si="65"/>
        <v>78527.21182</v>
      </c>
      <c r="O83" s="50">
        <f t="shared" si="65"/>
        <v>78527.21182</v>
      </c>
      <c r="P83" s="50">
        <f t="shared" si="65"/>
        <v>78527.21182</v>
      </c>
      <c r="Q83" s="50">
        <f t="shared" si="65"/>
        <v>78527.21182</v>
      </c>
      <c r="R83" s="50">
        <f t="shared" si="65"/>
        <v>78527.21182</v>
      </c>
      <c r="S83" s="50">
        <f t="shared" si="65"/>
        <v>78527.21182</v>
      </c>
      <c r="T83" s="50">
        <f t="shared" si="65"/>
        <v>78527.21182</v>
      </c>
      <c r="U83" s="50">
        <f t="shared" si="65"/>
        <v>78527.21182</v>
      </c>
      <c r="V83" s="50">
        <f t="shared" si="65"/>
        <v>78527.21182</v>
      </c>
      <c r="W83" s="50">
        <f t="shared" si="65"/>
        <v>78527.21182</v>
      </c>
    </row>
    <row r="84">
      <c r="C84" s="50">
        <f t="shared" ref="C84:W84" si="66">C35+C42+C49+C56+C63+C70-C77</f>
        <v>87134.93863</v>
      </c>
      <c r="D84" s="50">
        <f t="shared" si="66"/>
        <v>87134.94241</v>
      </c>
      <c r="E84" s="50">
        <f t="shared" si="66"/>
        <v>89542.04629</v>
      </c>
      <c r="F84" s="50">
        <f t="shared" si="66"/>
        <v>89542.04629</v>
      </c>
      <c r="G84" s="50">
        <f t="shared" si="66"/>
        <v>89542.04629</v>
      </c>
      <c r="H84" s="50">
        <f t="shared" si="66"/>
        <v>89542.04629</v>
      </c>
      <c r="I84" s="50">
        <f t="shared" si="66"/>
        <v>89542.04629</v>
      </c>
      <c r="J84" s="50">
        <f t="shared" si="66"/>
        <v>89542.04629</v>
      </c>
      <c r="K84" s="50">
        <f t="shared" si="66"/>
        <v>89542.04629</v>
      </c>
      <c r="L84" s="50">
        <f t="shared" si="66"/>
        <v>89542.04629</v>
      </c>
      <c r="M84" s="50">
        <f t="shared" si="66"/>
        <v>89542.04629</v>
      </c>
      <c r="N84" s="50">
        <f t="shared" si="66"/>
        <v>89542.04629</v>
      </c>
      <c r="O84" s="50">
        <f t="shared" si="66"/>
        <v>89542.04629</v>
      </c>
      <c r="P84" s="50">
        <f t="shared" si="66"/>
        <v>89542.04629</v>
      </c>
      <c r="Q84" s="50">
        <f t="shared" si="66"/>
        <v>89542.04629</v>
      </c>
      <c r="R84" s="50">
        <f t="shared" si="66"/>
        <v>89542.04629</v>
      </c>
      <c r="S84" s="50">
        <f t="shared" si="66"/>
        <v>89542.04629</v>
      </c>
      <c r="T84" s="50">
        <f t="shared" si="66"/>
        <v>89542.04629</v>
      </c>
      <c r="U84" s="50">
        <f t="shared" si="66"/>
        <v>89542.04629</v>
      </c>
      <c r="V84" s="50">
        <f t="shared" si="66"/>
        <v>89542.04629</v>
      </c>
      <c r="W84" s="50">
        <f t="shared" si="66"/>
        <v>89542.04629</v>
      </c>
    </row>
    <row r="85">
      <c r="C85" s="50">
        <f t="shared" ref="C85:W85" si="67">C36+C43+C50+C57+C64+C71-C78</f>
        <v>75849.42427</v>
      </c>
      <c r="D85" s="50">
        <f t="shared" si="67"/>
        <v>73287.99977</v>
      </c>
      <c r="E85" s="50">
        <f t="shared" si="67"/>
        <v>75695.10365</v>
      </c>
      <c r="F85" s="50">
        <f t="shared" si="67"/>
        <v>75695.10365</v>
      </c>
      <c r="G85" s="50">
        <f t="shared" si="67"/>
        <v>75695.10365</v>
      </c>
      <c r="H85" s="50">
        <f t="shared" si="67"/>
        <v>75695.10365</v>
      </c>
      <c r="I85" s="50">
        <f t="shared" si="67"/>
        <v>75695.10365</v>
      </c>
      <c r="J85" s="50">
        <f t="shared" si="67"/>
        <v>75695.10365</v>
      </c>
      <c r="K85" s="50">
        <f t="shared" si="67"/>
        <v>75695.10365</v>
      </c>
      <c r="L85" s="50">
        <f t="shared" si="67"/>
        <v>75695.10365</v>
      </c>
      <c r="M85" s="50">
        <f t="shared" si="67"/>
        <v>75695.10365</v>
      </c>
      <c r="N85" s="50">
        <f t="shared" si="67"/>
        <v>75695.10365</v>
      </c>
      <c r="O85" s="50">
        <f t="shared" si="67"/>
        <v>75695.10365</v>
      </c>
      <c r="P85" s="50">
        <f t="shared" si="67"/>
        <v>75695.10365</v>
      </c>
      <c r="Q85" s="50">
        <f t="shared" si="67"/>
        <v>75695.10365</v>
      </c>
      <c r="R85" s="50">
        <f t="shared" si="67"/>
        <v>75695.10365</v>
      </c>
      <c r="S85" s="50">
        <f t="shared" si="67"/>
        <v>75695.10365</v>
      </c>
      <c r="T85" s="50">
        <f t="shared" si="67"/>
        <v>75695.10365</v>
      </c>
      <c r="U85" s="50">
        <f t="shared" si="67"/>
        <v>75695.10365</v>
      </c>
      <c r="V85" s="50">
        <f t="shared" si="67"/>
        <v>75695.10365</v>
      </c>
      <c r="W85" s="50">
        <f t="shared" si="67"/>
        <v>75695.10365</v>
      </c>
    </row>
    <row r="86">
      <c r="C86" s="50">
        <f t="shared" ref="C86:W86" si="68">C37+C44+C51+C58+C65+C72-C79</f>
        <v>78905.55528</v>
      </c>
      <c r="D86" s="50">
        <f t="shared" si="68"/>
        <v>80189.70994</v>
      </c>
      <c r="E86" s="50">
        <f t="shared" si="68"/>
        <v>82596.81382</v>
      </c>
      <c r="F86" s="50">
        <f t="shared" si="68"/>
        <v>82596.81382</v>
      </c>
      <c r="G86" s="50">
        <f t="shared" si="68"/>
        <v>82596.81382</v>
      </c>
      <c r="H86" s="50">
        <f t="shared" si="68"/>
        <v>82596.81382</v>
      </c>
      <c r="I86" s="50">
        <f t="shared" si="68"/>
        <v>82596.81382</v>
      </c>
      <c r="J86" s="50">
        <f t="shared" si="68"/>
        <v>82596.81382</v>
      </c>
      <c r="K86" s="50">
        <f t="shared" si="68"/>
        <v>82596.81382</v>
      </c>
      <c r="L86" s="50">
        <f t="shared" si="68"/>
        <v>82596.81382</v>
      </c>
      <c r="M86" s="50">
        <f t="shared" si="68"/>
        <v>82596.81382</v>
      </c>
      <c r="N86" s="50">
        <f t="shared" si="68"/>
        <v>82596.81382</v>
      </c>
      <c r="O86" s="50">
        <f t="shared" si="68"/>
        <v>82596.81382</v>
      </c>
      <c r="P86" s="50">
        <f t="shared" si="68"/>
        <v>82596.81382</v>
      </c>
      <c r="Q86" s="50">
        <f t="shared" si="68"/>
        <v>82596.81382</v>
      </c>
      <c r="R86" s="50">
        <f t="shared" si="68"/>
        <v>82596.81382</v>
      </c>
      <c r="S86" s="50">
        <f t="shared" si="68"/>
        <v>82596.81382</v>
      </c>
      <c r="T86" s="50">
        <f t="shared" si="68"/>
        <v>82596.81382</v>
      </c>
      <c r="U86" s="50">
        <f t="shared" si="68"/>
        <v>82596.81382</v>
      </c>
      <c r="V86" s="50">
        <f t="shared" si="68"/>
        <v>82596.81382</v>
      </c>
      <c r="W86" s="50">
        <f t="shared" si="68"/>
        <v>82596.81382</v>
      </c>
    </row>
    <row r="87">
      <c r="J87" s="8"/>
    </row>
    <row r="88">
      <c r="J88" s="8"/>
    </row>
    <row r="89">
      <c r="J89" s="8"/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</sheetData>
  <mergeCells count="6">
    <mergeCell ref="R13:S13"/>
    <mergeCell ref="T13:U13"/>
    <mergeCell ref="C18:J18"/>
    <mergeCell ref="C19:J19"/>
    <mergeCell ref="C20:J20"/>
    <mergeCell ref="C23:J2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5.38"/>
    <col customWidth="1" min="3" max="3" width="13.75"/>
    <col customWidth="1" min="4" max="4" width="17.88"/>
    <col customWidth="1" min="8" max="8" width="16.75"/>
    <col customWidth="1" min="9" max="9" width="10.13"/>
    <col customWidth="1" min="10" max="11" width="16.75"/>
    <col customWidth="1" min="12" max="12" width="15.0"/>
    <col customWidth="1" min="13" max="13" width="15.38"/>
    <col customWidth="1" min="14" max="14" width="16.13"/>
    <col customWidth="1" min="17" max="17" width="18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5</v>
      </c>
      <c r="I1" s="1" t="s">
        <v>6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</row>
    <row r="2">
      <c r="A2" s="1" t="s">
        <v>15</v>
      </c>
      <c r="B2" s="47">
        <v>49995.0</v>
      </c>
      <c r="C2" s="4">
        <v>0.0</v>
      </c>
      <c r="D2" s="4">
        <v>0.0</v>
      </c>
      <c r="E2" s="4">
        <v>0.0</v>
      </c>
      <c r="F2" s="61">
        <f t="shared" ref="F2:F9" si="1">B2*(1+E2)</f>
        <v>49995</v>
      </c>
      <c r="G2" s="2"/>
      <c r="H2" s="2">
        <v>1000.0</v>
      </c>
      <c r="I2" s="2">
        <v>17549.86</v>
      </c>
      <c r="J2" s="2">
        <v>0.0</v>
      </c>
      <c r="K2" s="12">
        <v>455.06</v>
      </c>
      <c r="L2" s="2">
        <v>27480.74</v>
      </c>
      <c r="M2" s="2">
        <v>11476.42</v>
      </c>
      <c r="N2" s="2">
        <v>4364.5</v>
      </c>
      <c r="O2" s="7">
        <v>0.055</v>
      </c>
      <c r="P2" s="2">
        <v>12.0</v>
      </c>
      <c r="Q2" s="61">
        <f t="shared" ref="Q2:Q9" si="2">F2+G2-H2+I2+J2+K2+L2+M2-N2</f>
        <v>101592.58</v>
      </c>
      <c r="R2" s="61">
        <v>105744.5</v>
      </c>
      <c r="S2" s="62">
        <f t="shared" ref="S2:S9" si="3">R2-Q2</f>
        <v>4151.92</v>
      </c>
      <c r="T2" s="63">
        <f t="shared" ref="T2:T9" si="4">H2/(H2+S2)</f>
        <v>0.1941023929</v>
      </c>
    </row>
    <row r="3">
      <c r="A3" s="1" t="s">
        <v>16</v>
      </c>
      <c r="B3" s="47">
        <v>49995.0</v>
      </c>
      <c r="C3" s="4">
        <v>0.055</v>
      </c>
      <c r="D3" s="4">
        <v>0.0</v>
      </c>
      <c r="E3" s="4">
        <v>0.055</v>
      </c>
      <c r="F3" s="61">
        <f t="shared" si="1"/>
        <v>52744.725</v>
      </c>
      <c r="G3" s="2"/>
      <c r="H3" s="2">
        <v>3500.0</v>
      </c>
      <c r="I3" s="2">
        <v>20981.77</v>
      </c>
      <c r="J3" s="2">
        <v>2327.36</v>
      </c>
      <c r="K3" s="2">
        <v>318.89</v>
      </c>
      <c r="L3" s="2">
        <v>28029.57</v>
      </c>
      <c r="M3" s="2">
        <v>7291.27</v>
      </c>
      <c r="N3" s="2">
        <v>4364.5</v>
      </c>
      <c r="O3" s="11">
        <v>0.055</v>
      </c>
      <c r="P3" s="2">
        <v>12.0</v>
      </c>
      <c r="Q3" s="61">
        <f t="shared" si="2"/>
        <v>103829.085</v>
      </c>
      <c r="R3" s="61">
        <v>105599.32</v>
      </c>
      <c r="S3" s="62">
        <f t="shared" si="3"/>
        <v>1770.235</v>
      </c>
      <c r="T3" s="63">
        <f t="shared" si="4"/>
        <v>0.6641070085</v>
      </c>
    </row>
    <row r="4">
      <c r="A4" s="1" t="s">
        <v>17</v>
      </c>
      <c r="B4" s="47">
        <v>49995.0</v>
      </c>
      <c r="C4" s="4">
        <v>0.0537</v>
      </c>
      <c r="D4" s="4">
        <v>0.01488</v>
      </c>
      <c r="E4" s="4">
        <v>0.07238</v>
      </c>
      <c r="F4" s="61">
        <f t="shared" si="1"/>
        <v>53613.6381</v>
      </c>
      <c r="G4" s="2"/>
      <c r="H4" s="2">
        <v>0.0</v>
      </c>
      <c r="I4" s="2">
        <v>14835.85</v>
      </c>
      <c r="J4" s="2">
        <v>0.0</v>
      </c>
      <c r="K4" s="12">
        <v>2249.43</v>
      </c>
      <c r="L4" s="2">
        <v>27911.96</v>
      </c>
      <c r="M4" s="2">
        <v>7291.27</v>
      </c>
      <c r="N4" s="2">
        <v>4364.5</v>
      </c>
      <c r="O4" s="11">
        <v>0.055</v>
      </c>
      <c r="P4" s="2">
        <v>12.0</v>
      </c>
      <c r="Q4" s="61">
        <f t="shared" si="2"/>
        <v>101537.6481</v>
      </c>
      <c r="R4" s="61">
        <v>105611.7176</v>
      </c>
      <c r="S4" s="62">
        <f t="shared" si="3"/>
        <v>4074.0695</v>
      </c>
      <c r="T4" s="63">
        <f t="shared" si="4"/>
        <v>0</v>
      </c>
    </row>
    <row r="5">
      <c r="A5" s="1" t="s">
        <v>18</v>
      </c>
      <c r="B5" s="47">
        <v>49995.0</v>
      </c>
      <c r="C5" s="4">
        <v>0.056</v>
      </c>
      <c r="D5" s="4">
        <v>0.02771</v>
      </c>
      <c r="E5" s="4">
        <v>0.08371</v>
      </c>
      <c r="F5" s="61">
        <f t="shared" si="1"/>
        <v>54180.08145</v>
      </c>
      <c r="G5" s="2"/>
      <c r="H5" s="2">
        <v>0.0</v>
      </c>
      <c r="I5" s="2">
        <v>17042.64</v>
      </c>
      <c r="J5" s="2">
        <v>3619.82</v>
      </c>
      <c r="K5" s="2">
        <v>7.5</v>
      </c>
      <c r="L5" s="2">
        <v>30117.6</v>
      </c>
      <c r="M5" s="2">
        <v>10509.42</v>
      </c>
      <c r="N5" s="2">
        <v>4364.5</v>
      </c>
      <c r="O5" s="11">
        <v>0.055</v>
      </c>
      <c r="P5" s="2">
        <v>12.0</v>
      </c>
      <c r="Q5" s="61">
        <f t="shared" si="2"/>
        <v>111112.5615</v>
      </c>
      <c r="R5" s="61">
        <v>115949.70420000001</v>
      </c>
      <c r="S5" s="62">
        <f t="shared" si="3"/>
        <v>4837.14275</v>
      </c>
      <c r="T5" s="63">
        <f t="shared" si="4"/>
        <v>0</v>
      </c>
    </row>
    <row r="6">
      <c r="A6" s="1" t="s">
        <v>19</v>
      </c>
      <c r="B6" s="47">
        <v>49995.0</v>
      </c>
      <c r="C6" s="4">
        <v>0.0725</v>
      </c>
      <c r="D6" s="4">
        <v>0.01601</v>
      </c>
      <c r="E6" s="4">
        <v>0.08851</v>
      </c>
      <c r="F6" s="61">
        <f t="shared" si="1"/>
        <v>54420.05745</v>
      </c>
      <c r="G6" s="2"/>
      <c r="H6" s="2">
        <v>0.0</v>
      </c>
      <c r="I6" s="2">
        <v>22015.12</v>
      </c>
      <c r="J6" s="2">
        <v>0.0</v>
      </c>
      <c r="K6" s="2">
        <v>3154.38</v>
      </c>
      <c r="L6" s="2">
        <v>33744.83</v>
      </c>
      <c r="M6" s="2">
        <v>12870.89</v>
      </c>
      <c r="N6" s="2">
        <v>4364.5</v>
      </c>
      <c r="O6" s="11">
        <v>0.055</v>
      </c>
      <c r="P6" s="2">
        <v>12.0</v>
      </c>
      <c r="Q6" s="61">
        <f t="shared" si="2"/>
        <v>121840.7775</v>
      </c>
      <c r="R6" s="61">
        <v>130480.7102</v>
      </c>
      <c r="S6" s="62">
        <f t="shared" si="3"/>
        <v>8639.93275</v>
      </c>
      <c r="T6" s="63">
        <f t="shared" si="4"/>
        <v>0</v>
      </c>
    </row>
    <row r="7">
      <c r="A7" s="1" t="s">
        <v>36</v>
      </c>
      <c r="B7" s="47">
        <v>49995.0</v>
      </c>
      <c r="C7" s="4">
        <v>0.06</v>
      </c>
      <c r="D7" s="4">
        <v>0.0</v>
      </c>
      <c r="E7" s="4">
        <v>0.06</v>
      </c>
      <c r="F7" s="61">
        <f t="shared" si="1"/>
        <v>52994.7</v>
      </c>
      <c r="G7" s="2"/>
      <c r="H7" s="2">
        <v>0.0</v>
      </c>
      <c r="I7" s="2">
        <v>17544.7</v>
      </c>
      <c r="J7" s="2">
        <v>0.0</v>
      </c>
      <c r="K7" s="2">
        <v>2516.61</v>
      </c>
      <c r="L7" s="2">
        <v>30629.29</v>
      </c>
      <c r="M7" s="2">
        <v>9221.81</v>
      </c>
      <c r="N7" s="2">
        <v>4364.5</v>
      </c>
      <c r="O7" s="11">
        <v>0.055</v>
      </c>
      <c r="P7" s="2">
        <v>12.0</v>
      </c>
      <c r="Q7" s="61">
        <f t="shared" si="2"/>
        <v>108542.61</v>
      </c>
      <c r="R7" s="61">
        <v>112167.56</v>
      </c>
      <c r="S7" s="62">
        <f t="shared" si="3"/>
        <v>3624.95</v>
      </c>
      <c r="T7" s="63">
        <f t="shared" si="4"/>
        <v>0</v>
      </c>
    </row>
    <row r="8">
      <c r="A8" s="1" t="s">
        <v>21</v>
      </c>
      <c r="B8" s="47">
        <v>49995.0</v>
      </c>
      <c r="C8" s="7">
        <v>0.04</v>
      </c>
      <c r="D8" s="7">
        <v>0.04532</v>
      </c>
      <c r="E8" s="7">
        <v>0.08832</v>
      </c>
      <c r="F8" s="61">
        <f t="shared" si="1"/>
        <v>54410.5584</v>
      </c>
      <c r="G8" s="2"/>
      <c r="H8" s="2">
        <v>500.0</v>
      </c>
      <c r="I8" s="2">
        <v>18903.02</v>
      </c>
      <c r="J8" s="12">
        <v>0.0</v>
      </c>
      <c r="K8" s="2">
        <v>805.83</v>
      </c>
      <c r="L8" s="2">
        <v>30777.85</v>
      </c>
      <c r="M8" s="2">
        <v>11367.83</v>
      </c>
      <c r="N8" s="2">
        <v>4364.5</v>
      </c>
      <c r="O8" s="11">
        <v>0.055</v>
      </c>
      <c r="P8" s="2">
        <v>12.0</v>
      </c>
      <c r="Q8" s="61">
        <f t="shared" si="2"/>
        <v>111400.5884</v>
      </c>
      <c r="R8" s="61">
        <v>113896.7064</v>
      </c>
      <c r="S8" s="62">
        <f t="shared" si="3"/>
        <v>2496.118</v>
      </c>
      <c r="T8" s="63">
        <f t="shared" si="4"/>
        <v>0.1668826128</v>
      </c>
    </row>
    <row r="9">
      <c r="A9" s="1" t="s">
        <v>22</v>
      </c>
      <c r="B9" s="47">
        <v>49995.0</v>
      </c>
      <c r="C9" s="13">
        <v>0.06</v>
      </c>
      <c r="D9" s="13">
        <v>0.0</v>
      </c>
      <c r="E9" s="7">
        <f>C9+D9</f>
        <v>0.06</v>
      </c>
      <c r="F9" s="61">
        <f t="shared" si="1"/>
        <v>52994.7</v>
      </c>
      <c r="G9" s="14"/>
      <c r="H9" s="2"/>
      <c r="I9" s="2">
        <v>17890.3</v>
      </c>
      <c r="J9" s="2">
        <v>0.0</v>
      </c>
      <c r="K9" s="2">
        <v>2154.63</v>
      </c>
      <c r="L9" s="2">
        <v>33701.5</v>
      </c>
      <c r="M9" s="2">
        <v>10295.68</v>
      </c>
      <c r="N9" s="2">
        <v>4364.5</v>
      </c>
      <c r="O9" s="11">
        <v>0.055</v>
      </c>
      <c r="P9" s="2">
        <v>12.0</v>
      </c>
      <c r="Q9" s="61">
        <f t="shared" si="2"/>
        <v>112672.31</v>
      </c>
      <c r="R9" s="61">
        <v>122134.45999999999</v>
      </c>
      <c r="S9" s="62">
        <f t="shared" si="3"/>
        <v>9462.15</v>
      </c>
      <c r="T9" s="63">
        <f t="shared" si="4"/>
        <v>0</v>
      </c>
      <c r="V9" s="8"/>
      <c r="W9" s="8"/>
      <c r="X9" s="8"/>
      <c r="Y9" s="8"/>
      <c r="Z9" s="8"/>
      <c r="AA9" s="8"/>
      <c r="AB9" s="8"/>
      <c r="AC9" s="8"/>
    </row>
    <row r="10">
      <c r="F10" s="64">
        <f>B8*J10</f>
        <v>2549.745</v>
      </c>
      <c r="J10" s="15">
        <v>0.051</v>
      </c>
      <c r="S10" s="62">
        <f>average(S2:S9)</f>
        <v>4882.06475</v>
      </c>
    </row>
    <row r="11">
      <c r="Q11" s="15" t="s">
        <v>23</v>
      </c>
    </row>
    <row r="12">
      <c r="K12" s="16"/>
      <c r="L12" s="17"/>
      <c r="M12" s="17"/>
      <c r="N12" s="17"/>
      <c r="O12" s="17"/>
      <c r="P12" s="17"/>
      <c r="Q12" s="2">
        <v>0.139</v>
      </c>
      <c r="T12" s="15">
        <v>0.1625</v>
      </c>
    </row>
    <row r="13">
      <c r="A13" s="20" t="s">
        <v>33</v>
      </c>
      <c r="K13" s="18" t="s">
        <v>25</v>
      </c>
      <c r="L13" s="18" t="s">
        <v>6</v>
      </c>
      <c r="M13" s="18" t="s">
        <v>26</v>
      </c>
      <c r="N13" s="18" t="s">
        <v>27</v>
      </c>
      <c r="O13" s="18" t="s">
        <v>28</v>
      </c>
      <c r="P13" s="19" t="s">
        <v>29</v>
      </c>
      <c r="Q13" s="19" t="s">
        <v>30</v>
      </c>
      <c r="R13" s="2" t="s">
        <v>16</v>
      </c>
      <c r="T13" s="2" t="s">
        <v>18</v>
      </c>
    </row>
    <row r="14">
      <c r="A14" s="20" t="s">
        <v>60</v>
      </c>
      <c r="K14" s="19">
        <v>1.0</v>
      </c>
      <c r="L14" s="21">
        <f t="shared" ref="L14:L25" si="5">$F$30*$I$25/100</f>
        <v>860.643</v>
      </c>
      <c r="M14" s="19">
        <f t="shared" ref="M14:M25" si="6">$F$31*$I$26</f>
        <v>1332.66</v>
      </c>
      <c r="N14" s="65">
        <f t="shared" ref="N14:N25" si="7">$J$27</f>
        <v>250</v>
      </c>
      <c r="O14" s="21">
        <f t="shared" ref="O14:O25" si="8">$C$24*$J$22</f>
        <v>3910.3596</v>
      </c>
      <c r="P14" s="23">
        <f t="shared" ref="P14:P25" si="9">$J$23</f>
        <v>1194.6</v>
      </c>
      <c r="Q14" s="21">
        <f>B6*(1-Q12)</f>
        <v>43045.695</v>
      </c>
      <c r="R14" s="15">
        <v>0.024</v>
      </c>
      <c r="S14" s="64">
        <f t="shared" ref="S14:S25" si="10">Q14*R14</f>
        <v>1033.09668</v>
      </c>
      <c r="T14" s="64">
        <f>B4*0.6</f>
        <v>29997</v>
      </c>
      <c r="U14" s="64">
        <f t="shared" ref="U14:U25" si="11">T14*0.028</f>
        <v>839.916</v>
      </c>
    </row>
    <row r="15">
      <c r="A15" s="66"/>
      <c r="K15" s="19">
        <v>2.0</v>
      </c>
      <c r="L15" s="21">
        <f t="shared" si="5"/>
        <v>860.643</v>
      </c>
      <c r="M15" s="19">
        <f t="shared" si="6"/>
        <v>1332.66</v>
      </c>
      <c r="N15" s="65">
        <f t="shared" si="7"/>
        <v>250</v>
      </c>
      <c r="O15" s="21">
        <f t="shared" si="8"/>
        <v>3910.3596</v>
      </c>
      <c r="P15" s="23">
        <f t="shared" si="9"/>
        <v>1194.6</v>
      </c>
      <c r="Q15" s="21">
        <f t="shared" ref="Q15:Q25" si="12">Q14*(1-$Q$12)</f>
        <v>37062.3434</v>
      </c>
      <c r="R15" s="15">
        <v>0.0175</v>
      </c>
      <c r="S15" s="64">
        <f t="shared" si="10"/>
        <v>648.5910094</v>
      </c>
      <c r="T15" s="64">
        <f t="shared" ref="T15:T25" si="13">T14*(1-$T$12)</f>
        <v>25122.4875</v>
      </c>
      <c r="U15" s="64">
        <f t="shared" si="11"/>
        <v>703.42965</v>
      </c>
    </row>
    <row r="16">
      <c r="A16" s="66"/>
      <c r="K16" s="19">
        <v>3.0</v>
      </c>
      <c r="L16" s="21">
        <f t="shared" si="5"/>
        <v>860.643</v>
      </c>
      <c r="M16" s="19">
        <f t="shared" si="6"/>
        <v>1332.66</v>
      </c>
      <c r="N16" s="65">
        <f t="shared" si="7"/>
        <v>250</v>
      </c>
      <c r="O16" s="21">
        <f t="shared" si="8"/>
        <v>3910.3596</v>
      </c>
      <c r="P16" s="23">
        <f t="shared" si="9"/>
        <v>1194.6</v>
      </c>
      <c r="Q16" s="21">
        <f t="shared" si="12"/>
        <v>31910.67766</v>
      </c>
      <c r="R16" s="15">
        <v>0.0135</v>
      </c>
      <c r="S16" s="64">
        <f t="shared" si="10"/>
        <v>430.7941485</v>
      </c>
      <c r="T16" s="64">
        <f t="shared" si="13"/>
        <v>21040.08328</v>
      </c>
      <c r="U16" s="64">
        <f t="shared" si="11"/>
        <v>589.1223319</v>
      </c>
    </row>
    <row r="17">
      <c r="A17" s="66"/>
      <c r="K17" s="19">
        <v>4.0</v>
      </c>
      <c r="L17" s="21">
        <f t="shared" si="5"/>
        <v>860.643</v>
      </c>
      <c r="M17" s="19">
        <f t="shared" si="6"/>
        <v>1332.66</v>
      </c>
      <c r="N17" s="65">
        <f t="shared" si="7"/>
        <v>250</v>
      </c>
      <c r="O17" s="21">
        <f t="shared" si="8"/>
        <v>3910.3596</v>
      </c>
      <c r="P17" s="23">
        <f t="shared" si="9"/>
        <v>1194.6</v>
      </c>
      <c r="Q17" s="21">
        <f t="shared" si="12"/>
        <v>27475.09347</v>
      </c>
      <c r="R17" s="15">
        <v>0.01</v>
      </c>
      <c r="S17" s="64">
        <f t="shared" si="10"/>
        <v>274.7509347</v>
      </c>
      <c r="T17" s="64">
        <f t="shared" si="13"/>
        <v>17621.06975</v>
      </c>
      <c r="U17" s="64">
        <f t="shared" si="11"/>
        <v>493.3899529</v>
      </c>
    </row>
    <row r="18">
      <c r="A18" s="21"/>
      <c r="B18" s="19" t="s">
        <v>35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36</v>
      </c>
      <c r="I18" s="19" t="s">
        <v>21</v>
      </c>
      <c r="J18" s="19" t="s">
        <v>37</v>
      </c>
      <c r="K18" s="19">
        <v>5.0</v>
      </c>
      <c r="L18" s="21">
        <f t="shared" si="5"/>
        <v>860.643</v>
      </c>
      <c r="M18" s="19">
        <f t="shared" si="6"/>
        <v>1332.66</v>
      </c>
      <c r="N18" s="65">
        <f t="shared" si="7"/>
        <v>250</v>
      </c>
      <c r="O18" s="21">
        <f t="shared" si="8"/>
        <v>3910.3596</v>
      </c>
      <c r="P18" s="23">
        <f t="shared" si="9"/>
        <v>1194.6</v>
      </c>
      <c r="Q18" s="21">
        <f t="shared" si="12"/>
        <v>23656.05548</v>
      </c>
      <c r="R18" s="15">
        <v>0.0065</v>
      </c>
      <c r="S18" s="64">
        <f t="shared" si="10"/>
        <v>153.7643606</v>
      </c>
      <c r="T18" s="64">
        <f t="shared" si="13"/>
        <v>14757.64591</v>
      </c>
      <c r="U18" s="64">
        <f t="shared" si="11"/>
        <v>413.2140856</v>
      </c>
    </row>
    <row r="19">
      <c r="A19" s="19" t="s">
        <v>38</v>
      </c>
      <c r="B19" s="26" t="s">
        <v>39</v>
      </c>
      <c r="C19" s="31">
        <v>6300.0</v>
      </c>
      <c r="D19" s="28"/>
      <c r="E19" s="28"/>
      <c r="F19" s="28"/>
      <c r="G19" s="28"/>
      <c r="H19" s="28"/>
      <c r="I19" s="28"/>
      <c r="J19" s="29"/>
      <c r="K19" s="19">
        <v>6.0</v>
      </c>
      <c r="L19" s="21">
        <f t="shared" si="5"/>
        <v>860.643</v>
      </c>
      <c r="M19" s="19">
        <f t="shared" si="6"/>
        <v>1332.66</v>
      </c>
      <c r="N19" s="65">
        <f t="shared" si="7"/>
        <v>250</v>
      </c>
      <c r="O19" s="21">
        <f t="shared" si="8"/>
        <v>3910.3596</v>
      </c>
      <c r="P19" s="23">
        <f t="shared" si="9"/>
        <v>1194.6</v>
      </c>
      <c r="Q19" s="21">
        <f t="shared" si="12"/>
        <v>20367.86376</v>
      </c>
      <c r="R19" s="15">
        <v>0.004</v>
      </c>
      <c r="S19" s="64">
        <f t="shared" si="10"/>
        <v>81.47145506</v>
      </c>
      <c r="T19" s="64">
        <f t="shared" si="13"/>
        <v>12359.52845</v>
      </c>
      <c r="U19" s="64">
        <f t="shared" si="11"/>
        <v>346.0667967</v>
      </c>
    </row>
    <row r="20">
      <c r="A20" s="19" t="s">
        <v>40</v>
      </c>
      <c r="B20" s="26" t="s">
        <v>41</v>
      </c>
      <c r="C20" s="31" t="s">
        <v>61</v>
      </c>
      <c r="D20" s="28"/>
      <c r="E20" s="28"/>
      <c r="F20" s="28"/>
      <c r="G20" s="28"/>
      <c r="H20" s="28"/>
      <c r="I20" s="28"/>
      <c r="J20" s="29"/>
      <c r="K20" s="32">
        <v>7.0</v>
      </c>
      <c r="L20" s="21">
        <f t="shared" si="5"/>
        <v>860.643</v>
      </c>
      <c r="M20" s="19">
        <f t="shared" si="6"/>
        <v>1332.66</v>
      </c>
      <c r="N20" s="65">
        <f t="shared" si="7"/>
        <v>250</v>
      </c>
      <c r="O20" s="21">
        <f t="shared" si="8"/>
        <v>3910.3596</v>
      </c>
      <c r="P20" s="23">
        <f t="shared" si="9"/>
        <v>1194.6</v>
      </c>
      <c r="Q20" s="21">
        <f t="shared" si="12"/>
        <v>17536.7307</v>
      </c>
      <c r="S20" s="64">
        <f t="shared" si="10"/>
        <v>0</v>
      </c>
      <c r="T20" s="64">
        <f t="shared" si="13"/>
        <v>10351.10508</v>
      </c>
      <c r="U20" s="64">
        <f t="shared" si="11"/>
        <v>289.8309422</v>
      </c>
    </row>
    <row r="21">
      <c r="A21" s="19" t="s">
        <v>42</v>
      </c>
      <c r="B21" s="26"/>
      <c r="C21" s="31" t="s">
        <v>62</v>
      </c>
      <c r="D21" s="28"/>
      <c r="E21" s="28"/>
      <c r="F21" s="28"/>
      <c r="G21" s="28"/>
      <c r="H21" s="28"/>
      <c r="I21" s="28"/>
      <c r="J21" s="29"/>
      <c r="K21" s="33">
        <v>8.0</v>
      </c>
      <c r="L21" s="21">
        <f t="shared" si="5"/>
        <v>860.643</v>
      </c>
      <c r="M21" s="19">
        <f t="shared" si="6"/>
        <v>1332.66</v>
      </c>
      <c r="N21" s="65">
        <f t="shared" si="7"/>
        <v>250</v>
      </c>
      <c r="O21" s="21">
        <f t="shared" si="8"/>
        <v>3910.3596</v>
      </c>
      <c r="P21" s="23">
        <f t="shared" si="9"/>
        <v>1194.6</v>
      </c>
      <c r="Q21" s="21">
        <f t="shared" si="12"/>
        <v>15099.12513</v>
      </c>
      <c r="S21" s="64">
        <f t="shared" si="10"/>
        <v>0</v>
      </c>
      <c r="T21" s="64">
        <f t="shared" si="13"/>
        <v>8669.050504</v>
      </c>
      <c r="U21" s="64">
        <f t="shared" si="11"/>
        <v>242.7334141</v>
      </c>
    </row>
    <row r="22">
      <c r="A22" s="19" t="s">
        <v>44</v>
      </c>
      <c r="B22" s="26" t="s">
        <v>45</v>
      </c>
      <c r="C22" s="30">
        <v>0.13319</v>
      </c>
      <c r="D22" s="30">
        <v>0.13585</v>
      </c>
      <c r="E22" s="30">
        <v>0.13528</v>
      </c>
      <c r="F22" s="19">
        <v>0.14597</v>
      </c>
      <c r="G22" s="19">
        <v>0.16355</v>
      </c>
      <c r="H22" s="19">
        <v>0.14845</v>
      </c>
      <c r="I22" s="19">
        <v>0.14917</v>
      </c>
      <c r="J22" s="19">
        <v>0.16334</v>
      </c>
      <c r="K22" s="33">
        <v>9.0</v>
      </c>
      <c r="L22" s="21">
        <f t="shared" si="5"/>
        <v>860.643</v>
      </c>
      <c r="M22" s="19">
        <f t="shared" si="6"/>
        <v>1332.66</v>
      </c>
      <c r="N22" s="65">
        <f t="shared" si="7"/>
        <v>250</v>
      </c>
      <c r="O22" s="21">
        <f t="shared" si="8"/>
        <v>3910.3596</v>
      </c>
      <c r="P22" s="23">
        <f t="shared" si="9"/>
        <v>1194.6</v>
      </c>
      <c r="Q22" s="21">
        <f t="shared" si="12"/>
        <v>13000.34674</v>
      </c>
      <c r="S22" s="64">
        <f t="shared" si="10"/>
        <v>0</v>
      </c>
      <c r="T22" s="64">
        <f t="shared" si="13"/>
        <v>7260.329797</v>
      </c>
      <c r="U22" s="64">
        <f t="shared" si="11"/>
        <v>203.2892343</v>
      </c>
    </row>
    <row r="23">
      <c r="A23" s="19" t="s">
        <v>29</v>
      </c>
      <c r="B23" s="34" t="s">
        <v>46</v>
      </c>
      <c r="C23" s="35">
        <v>1331.6</v>
      </c>
      <c r="D23" s="35">
        <v>846.0</v>
      </c>
      <c r="E23" s="19">
        <v>846.0</v>
      </c>
      <c r="F23" s="36">
        <v>1219.4</v>
      </c>
      <c r="G23" s="36">
        <v>1493.4</v>
      </c>
      <c r="H23" s="36">
        <v>1070.0</v>
      </c>
      <c r="I23" s="36">
        <v>1319.0</v>
      </c>
      <c r="J23" s="36">
        <v>1194.6</v>
      </c>
      <c r="K23" s="33">
        <v>10.0</v>
      </c>
      <c r="L23" s="21">
        <f t="shared" si="5"/>
        <v>860.643</v>
      </c>
      <c r="M23" s="19">
        <f t="shared" si="6"/>
        <v>1332.66</v>
      </c>
      <c r="N23" s="65">
        <f t="shared" si="7"/>
        <v>250</v>
      </c>
      <c r="O23" s="21">
        <f t="shared" si="8"/>
        <v>3910.3596</v>
      </c>
      <c r="P23" s="23">
        <f t="shared" si="9"/>
        <v>1194.6</v>
      </c>
      <c r="Q23" s="21">
        <f t="shared" si="12"/>
        <v>11193.29854</v>
      </c>
      <c r="S23" s="64">
        <f t="shared" si="10"/>
        <v>0</v>
      </c>
      <c r="T23" s="64">
        <f t="shared" si="13"/>
        <v>6080.526205</v>
      </c>
      <c r="U23" s="64">
        <f t="shared" si="11"/>
        <v>170.2547337</v>
      </c>
    </row>
    <row r="24">
      <c r="A24" s="19" t="s">
        <v>47</v>
      </c>
      <c r="B24" s="37" t="s">
        <v>48</v>
      </c>
      <c r="C24" s="67">
        <v>23940.0</v>
      </c>
      <c r="D24" s="28"/>
      <c r="E24" s="28"/>
      <c r="F24" s="28"/>
      <c r="G24" s="28"/>
      <c r="H24" s="28"/>
      <c r="I24" s="28"/>
      <c r="J24" s="29"/>
      <c r="K24" s="33">
        <v>11.0</v>
      </c>
      <c r="L24" s="21">
        <f t="shared" si="5"/>
        <v>860.643</v>
      </c>
      <c r="M24" s="19">
        <f t="shared" si="6"/>
        <v>1332.66</v>
      </c>
      <c r="N24" s="65">
        <f t="shared" si="7"/>
        <v>250</v>
      </c>
      <c r="O24" s="21">
        <f t="shared" si="8"/>
        <v>3910.3596</v>
      </c>
      <c r="P24" s="23">
        <f t="shared" si="9"/>
        <v>1194.6</v>
      </c>
      <c r="Q24" s="21">
        <f t="shared" si="12"/>
        <v>9637.430046</v>
      </c>
      <c r="S24" s="64">
        <f t="shared" si="10"/>
        <v>0</v>
      </c>
      <c r="T24" s="64">
        <f t="shared" si="13"/>
        <v>5092.440697</v>
      </c>
      <c r="U24" s="64">
        <f t="shared" si="11"/>
        <v>142.5883395</v>
      </c>
    </row>
    <row r="25">
      <c r="A25" s="19" t="s">
        <v>49</v>
      </c>
      <c r="B25" s="26" t="s">
        <v>50</v>
      </c>
      <c r="C25" s="26">
        <v>12.45</v>
      </c>
      <c r="D25" s="30">
        <v>19.09</v>
      </c>
      <c r="E25" s="19">
        <v>6.85</v>
      </c>
      <c r="F25" s="19">
        <v>9.38</v>
      </c>
      <c r="G25" s="19">
        <v>13.08</v>
      </c>
      <c r="H25" s="19">
        <v>11.7</v>
      </c>
      <c r="I25" s="19">
        <v>14.38</v>
      </c>
      <c r="J25" s="19">
        <v>10.57</v>
      </c>
      <c r="K25" s="32">
        <v>12.0</v>
      </c>
      <c r="L25" s="21">
        <f t="shared" si="5"/>
        <v>860.643</v>
      </c>
      <c r="M25" s="19">
        <f t="shared" si="6"/>
        <v>1332.66</v>
      </c>
      <c r="N25" s="65">
        <f t="shared" si="7"/>
        <v>250</v>
      </c>
      <c r="O25" s="21">
        <f t="shared" si="8"/>
        <v>3910.3596</v>
      </c>
      <c r="P25" s="23">
        <f t="shared" si="9"/>
        <v>1194.6</v>
      </c>
      <c r="Q25" s="21">
        <f t="shared" si="12"/>
        <v>8297.82727</v>
      </c>
      <c r="S25" s="64">
        <f t="shared" si="10"/>
        <v>0</v>
      </c>
      <c r="T25" s="64">
        <f t="shared" si="13"/>
        <v>4264.919084</v>
      </c>
      <c r="U25" s="64">
        <f t="shared" si="11"/>
        <v>119.4177343</v>
      </c>
    </row>
    <row r="26">
      <c r="A26" s="19" t="s">
        <v>58</v>
      </c>
      <c r="B26" s="30" t="s">
        <v>59</v>
      </c>
      <c r="C26" s="30">
        <v>3.236</v>
      </c>
      <c r="D26" s="30">
        <v>3.238</v>
      </c>
      <c r="E26" s="19">
        <v>3.292</v>
      </c>
      <c r="F26" s="19">
        <v>3.549</v>
      </c>
      <c r="G26" s="19">
        <v>4.44</v>
      </c>
      <c r="H26" s="19">
        <v>3.347</v>
      </c>
      <c r="I26" s="19">
        <v>3.34</v>
      </c>
      <c r="J26" s="19">
        <v>3.617</v>
      </c>
      <c r="L26" s="25">
        <f t="array" ref="L26">npv(O4,L14:L25)</f>
        <v>7417.467057</v>
      </c>
      <c r="M26" s="25">
        <f t="array" ref="M26">npv(O5,M14:M25)</f>
        <v>11485.554</v>
      </c>
      <c r="N26" s="25">
        <f t="array" ref="N26">npv(O4,N14:N25)</f>
        <v>2154.629462</v>
      </c>
      <c r="O26" s="25">
        <f t="array" ref="O26">npv(O7,O14:O25)</f>
        <v>33701.50401</v>
      </c>
      <c r="P26" s="25">
        <f t="array" ref="P26">npv(O5,P14:P25)</f>
        <v>10295.68142</v>
      </c>
      <c r="Q26" s="64">
        <f>Q25/((1+O7)^P6)</f>
        <v>4364.503786</v>
      </c>
      <c r="S26" s="25">
        <f t="array" ref="S26">npv(O5,S14:S19)</f>
        <v>2327.357684</v>
      </c>
      <c r="U26" s="25">
        <f t="array" ref="U26">npv(O3,U14:U25)</f>
        <v>3619.822303</v>
      </c>
    </row>
    <row r="27">
      <c r="A27" s="30" t="s">
        <v>27</v>
      </c>
      <c r="B27" s="19" t="s">
        <v>51</v>
      </c>
      <c r="C27" s="19">
        <v>52.8</v>
      </c>
      <c r="D27" s="19">
        <v>37.0</v>
      </c>
      <c r="E27" s="19">
        <v>261.0</v>
      </c>
      <c r="F27" s="19">
        <v>0.0</v>
      </c>
      <c r="G27" s="19">
        <v>366.0</v>
      </c>
      <c r="H27" s="19">
        <v>292.0</v>
      </c>
      <c r="I27" s="19">
        <v>93.5</v>
      </c>
      <c r="J27" s="19">
        <v>250.0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>
      <c r="A28" s="66"/>
      <c r="P28" s="64">
        <f>P17  * (1 - (1 + $O$6)^-$P$6) / $O$6</f>
        <v>10295.68142</v>
      </c>
    </row>
    <row r="29">
      <c r="A29" s="66"/>
      <c r="L29" s="64">
        <f>L23  * (1 - (1 + O8)^-12) / O8</f>
        <v>7417.467057</v>
      </c>
      <c r="P29" s="64">
        <f>P28*1.1</f>
        <v>11325.24956</v>
      </c>
    </row>
    <row r="30">
      <c r="A30" s="66"/>
      <c r="E30" s="15" t="s">
        <v>63</v>
      </c>
      <c r="F30" s="15">
        <f>C24/2/2</f>
        <v>5985</v>
      </c>
      <c r="P30" s="64">
        <f>(P18*1.1)  * (1 - (1 + $O$6)^-$P$6) / $O$6</f>
        <v>11325.24956</v>
      </c>
    </row>
    <row r="31">
      <c r="A31" s="66"/>
      <c r="E31" s="15" t="s">
        <v>64</v>
      </c>
      <c r="F31" s="64">
        <f>C24/2/30</f>
        <v>399</v>
      </c>
    </row>
    <row r="32">
      <c r="A32" s="66"/>
    </row>
    <row r="33">
      <c r="A33" s="66"/>
    </row>
    <row r="34">
      <c r="A34" s="66"/>
    </row>
    <row r="35">
      <c r="A35" s="68"/>
      <c r="C35" s="69">
        <v>-0.1</v>
      </c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</row>
    <row r="36">
      <c r="A36" s="15" t="s">
        <v>49</v>
      </c>
      <c r="B36" s="68"/>
      <c r="C36" s="69">
        <v>-1.0</v>
      </c>
      <c r="D36" s="70">
        <f t="shared" ref="D36:W36" si="14">C36-$C$35</f>
        <v>-0.9</v>
      </c>
      <c r="E36" s="70">
        <f t="shared" si="14"/>
        <v>-0.8</v>
      </c>
      <c r="F36" s="70">
        <f t="shared" si="14"/>
        <v>-0.7</v>
      </c>
      <c r="G36" s="70">
        <f t="shared" si="14"/>
        <v>-0.6</v>
      </c>
      <c r="H36" s="70">
        <f t="shared" si="14"/>
        <v>-0.5</v>
      </c>
      <c r="I36" s="70">
        <f t="shared" si="14"/>
        <v>-0.4</v>
      </c>
      <c r="J36" s="70">
        <f t="shared" si="14"/>
        <v>-0.3</v>
      </c>
      <c r="K36" s="70">
        <f t="shared" si="14"/>
        <v>-0.2</v>
      </c>
      <c r="L36" s="70">
        <f t="shared" si="14"/>
        <v>-0.1</v>
      </c>
      <c r="M36" s="70">
        <f t="shared" si="14"/>
        <v>0</v>
      </c>
      <c r="N36" s="70">
        <f t="shared" si="14"/>
        <v>0.1</v>
      </c>
      <c r="O36" s="70">
        <f t="shared" si="14"/>
        <v>0.2</v>
      </c>
      <c r="P36" s="70">
        <f t="shared" si="14"/>
        <v>0.3</v>
      </c>
      <c r="Q36" s="70">
        <f t="shared" si="14"/>
        <v>0.4</v>
      </c>
      <c r="R36" s="70">
        <f t="shared" si="14"/>
        <v>0.5</v>
      </c>
      <c r="S36" s="70">
        <f t="shared" si="14"/>
        <v>0.6</v>
      </c>
      <c r="T36" s="70">
        <f t="shared" si="14"/>
        <v>0.7</v>
      </c>
      <c r="U36" s="70">
        <f t="shared" si="14"/>
        <v>0.8</v>
      </c>
      <c r="V36" s="70">
        <f t="shared" si="14"/>
        <v>0.9</v>
      </c>
      <c r="W36" s="70">
        <f t="shared" si="14"/>
        <v>1</v>
      </c>
    </row>
    <row r="37">
      <c r="A37" s="68">
        <f t="shared" ref="A37:A57" si="17">$J$25/100*(1+B37)</f>
        <v>0</v>
      </c>
      <c r="B37" s="15">
        <v>-1.0</v>
      </c>
      <c r="C37" s="64">
        <f t="shared" ref="C37:G37" si="15">$F$30*$C$60+$F$31*C59</f>
        <v>0</v>
      </c>
      <c r="D37" s="64">
        <f t="shared" si="15"/>
        <v>144.3183</v>
      </c>
      <c r="E37" s="64">
        <f t="shared" si="15"/>
        <v>288.6366</v>
      </c>
      <c r="F37" s="64">
        <f t="shared" si="15"/>
        <v>432.9549</v>
      </c>
      <c r="G37" s="64">
        <f t="shared" si="15"/>
        <v>577.2732</v>
      </c>
      <c r="H37" s="64">
        <f t="shared" ref="H37:W37" si="16">$F$30*$A$37+$F$31*H59</f>
        <v>721.5915</v>
      </c>
      <c r="I37" s="64">
        <f t="shared" si="16"/>
        <v>865.9098</v>
      </c>
      <c r="J37" s="64">
        <f t="shared" si="16"/>
        <v>1010.2281</v>
      </c>
      <c r="K37" s="64">
        <f t="shared" si="16"/>
        <v>1154.5464</v>
      </c>
      <c r="L37" s="64">
        <f t="shared" si="16"/>
        <v>1298.8647</v>
      </c>
      <c r="M37" s="64">
        <f t="shared" si="16"/>
        <v>1443.183</v>
      </c>
      <c r="N37" s="64">
        <f t="shared" si="16"/>
        <v>1587.5013</v>
      </c>
      <c r="O37" s="64">
        <f t="shared" si="16"/>
        <v>1731.8196</v>
      </c>
      <c r="P37" s="64">
        <f t="shared" si="16"/>
        <v>1876.1379</v>
      </c>
      <c r="Q37" s="64">
        <f t="shared" si="16"/>
        <v>2020.4562</v>
      </c>
      <c r="R37" s="64">
        <f t="shared" si="16"/>
        <v>2164.7745</v>
      </c>
      <c r="S37" s="64">
        <f t="shared" si="16"/>
        <v>2309.0928</v>
      </c>
      <c r="T37" s="64">
        <f t="shared" si="16"/>
        <v>2453.4111</v>
      </c>
      <c r="U37" s="64">
        <f t="shared" si="16"/>
        <v>2597.7294</v>
      </c>
      <c r="V37" s="64">
        <f t="shared" si="16"/>
        <v>2742.0477</v>
      </c>
      <c r="W37" s="64">
        <f t="shared" si="16"/>
        <v>2886.366</v>
      </c>
    </row>
    <row r="38">
      <c r="A38" s="68">
        <f t="shared" si="17"/>
        <v>0.01057</v>
      </c>
      <c r="B38" s="64">
        <f t="shared" ref="B38:B57" si="19">B37-$C$35</f>
        <v>-0.9</v>
      </c>
      <c r="C38" s="64">
        <f t="shared" ref="C38:W38" si="18">$F$30*$D$60+$F$31*C59</f>
        <v>63.26145</v>
      </c>
      <c r="D38" s="64">
        <f t="shared" si="18"/>
        <v>207.57975</v>
      </c>
      <c r="E38" s="64">
        <f t="shared" si="18"/>
        <v>351.89805</v>
      </c>
      <c r="F38" s="64">
        <f t="shared" si="18"/>
        <v>496.21635</v>
      </c>
      <c r="G38" s="64">
        <f t="shared" si="18"/>
        <v>640.53465</v>
      </c>
      <c r="H38" s="64">
        <f t="shared" si="18"/>
        <v>784.85295</v>
      </c>
      <c r="I38" s="64">
        <f t="shared" si="18"/>
        <v>929.17125</v>
      </c>
      <c r="J38" s="64">
        <f t="shared" si="18"/>
        <v>1073.48955</v>
      </c>
      <c r="K38" s="64">
        <f t="shared" si="18"/>
        <v>1217.80785</v>
      </c>
      <c r="L38" s="64">
        <f t="shared" si="18"/>
        <v>1362.12615</v>
      </c>
      <c r="M38" s="64">
        <f t="shared" si="18"/>
        <v>1506.44445</v>
      </c>
      <c r="N38" s="64">
        <f t="shared" si="18"/>
        <v>1650.76275</v>
      </c>
      <c r="O38" s="64">
        <f t="shared" si="18"/>
        <v>1795.08105</v>
      </c>
      <c r="P38" s="64">
        <f t="shared" si="18"/>
        <v>1939.39935</v>
      </c>
      <c r="Q38" s="64">
        <f t="shared" si="18"/>
        <v>2083.71765</v>
      </c>
      <c r="R38" s="64">
        <f t="shared" si="18"/>
        <v>2228.03595</v>
      </c>
      <c r="S38" s="64">
        <f t="shared" si="18"/>
        <v>2372.35425</v>
      </c>
      <c r="T38" s="64">
        <f t="shared" si="18"/>
        <v>2516.67255</v>
      </c>
      <c r="U38" s="64">
        <f t="shared" si="18"/>
        <v>2660.99085</v>
      </c>
      <c r="V38" s="64">
        <f t="shared" si="18"/>
        <v>2805.30915</v>
      </c>
      <c r="W38" s="64">
        <f t="shared" si="18"/>
        <v>2949.62745</v>
      </c>
    </row>
    <row r="39">
      <c r="A39" s="68">
        <f t="shared" si="17"/>
        <v>0.02114</v>
      </c>
      <c r="B39" s="64">
        <f t="shared" si="19"/>
        <v>-0.8</v>
      </c>
      <c r="C39" s="64">
        <f t="shared" ref="C39:W39" si="20">$F$30*$A$39+$F$31*C59</f>
        <v>126.5229</v>
      </c>
      <c r="D39" s="64">
        <f t="shared" si="20"/>
        <v>270.8412</v>
      </c>
      <c r="E39" s="64">
        <f t="shared" si="20"/>
        <v>415.1595</v>
      </c>
      <c r="F39" s="64">
        <f t="shared" si="20"/>
        <v>559.4778</v>
      </c>
      <c r="G39" s="64">
        <f t="shared" si="20"/>
        <v>703.7961</v>
      </c>
      <c r="H39" s="64">
        <f t="shared" si="20"/>
        <v>848.1144</v>
      </c>
      <c r="I39" s="64">
        <f t="shared" si="20"/>
        <v>992.4327</v>
      </c>
      <c r="J39" s="64">
        <f t="shared" si="20"/>
        <v>1136.751</v>
      </c>
      <c r="K39" s="64">
        <f t="shared" si="20"/>
        <v>1281.0693</v>
      </c>
      <c r="L39" s="64">
        <f t="shared" si="20"/>
        <v>1425.3876</v>
      </c>
      <c r="M39" s="64">
        <f t="shared" si="20"/>
        <v>1569.7059</v>
      </c>
      <c r="N39" s="64">
        <f t="shared" si="20"/>
        <v>1714.0242</v>
      </c>
      <c r="O39" s="64">
        <f t="shared" si="20"/>
        <v>1858.3425</v>
      </c>
      <c r="P39" s="64">
        <f t="shared" si="20"/>
        <v>2002.6608</v>
      </c>
      <c r="Q39" s="64">
        <f t="shared" si="20"/>
        <v>2146.9791</v>
      </c>
      <c r="R39" s="64">
        <f t="shared" si="20"/>
        <v>2291.2974</v>
      </c>
      <c r="S39" s="64">
        <f t="shared" si="20"/>
        <v>2435.6157</v>
      </c>
      <c r="T39" s="64">
        <f t="shared" si="20"/>
        <v>2579.934</v>
      </c>
      <c r="U39" s="64">
        <f t="shared" si="20"/>
        <v>2724.2523</v>
      </c>
      <c r="V39" s="64">
        <f t="shared" si="20"/>
        <v>2868.5706</v>
      </c>
      <c r="W39" s="64">
        <f t="shared" si="20"/>
        <v>3012.8889</v>
      </c>
    </row>
    <row r="40">
      <c r="A40" s="68">
        <f t="shared" si="17"/>
        <v>0.03171</v>
      </c>
      <c r="B40" s="64">
        <f t="shared" si="19"/>
        <v>-0.7</v>
      </c>
      <c r="C40" s="64">
        <f t="shared" ref="C40:W40" si="21">$F$30*$A$40+$F$31*C59</f>
        <v>189.78435</v>
      </c>
      <c r="D40" s="64">
        <f t="shared" si="21"/>
        <v>334.10265</v>
      </c>
      <c r="E40" s="64">
        <f t="shared" si="21"/>
        <v>478.42095</v>
      </c>
      <c r="F40" s="64">
        <f t="shared" si="21"/>
        <v>622.73925</v>
      </c>
      <c r="G40" s="64">
        <f t="shared" si="21"/>
        <v>767.05755</v>
      </c>
      <c r="H40" s="64">
        <f t="shared" si="21"/>
        <v>911.37585</v>
      </c>
      <c r="I40" s="64">
        <f t="shared" si="21"/>
        <v>1055.69415</v>
      </c>
      <c r="J40" s="64">
        <f t="shared" si="21"/>
        <v>1200.01245</v>
      </c>
      <c r="K40" s="64">
        <f t="shared" si="21"/>
        <v>1344.33075</v>
      </c>
      <c r="L40" s="64">
        <f t="shared" si="21"/>
        <v>1488.64905</v>
      </c>
      <c r="M40" s="64">
        <f t="shared" si="21"/>
        <v>1632.96735</v>
      </c>
      <c r="N40" s="64">
        <f t="shared" si="21"/>
        <v>1777.28565</v>
      </c>
      <c r="O40" s="64">
        <f t="shared" si="21"/>
        <v>1921.60395</v>
      </c>
      <c r="P40" s="64">
        <f t="shared" si="21"/>
        <v>2065.92225</v>
      </c>
      <c r="Q40" s="64">
        <f t="shared" si="21"/>
        <v>2210.24055</v>
      </c>
      <c r="R40" s="64">
        <f t="shared" si="21"/>
        <v>2354.55885</v>
      </c>
      <c r="S40" s="64">
        <f t="shared" si="21"/>
        <v>2498.87715</v>
      </c>
      <c r="T40" s="64">
        <f t="shared" si="21"/>
        <v>2643.19545</v>
      </c>
      <c r="U40" s="64">
        <f t="shared" si="21"/>
        <v>2787.51375</v>
      </c>
      <c r="V40" s="64">
        <f t="shared" si="21"/>
        <v>2931.83205</v>
      </c>
      <c r="W40" s="64">
        <f t="shared" si="21"/>
        <v>3076.15035</v>
      </c>
    </row>
    <row r="41">
      <c r="A41" s="68">
        <f t="shared" si="17"/>
        <v>0.04228</v>
      </c>
      <c r="B41" s="64">
        <f t="shared" si="19"/>
        <v>-0.6</v>
      </c>
      <c r="C41" s="64">
        <f t="shared" ref="C41:W41" si="22">$F$30*$A$41+$F$31*C59</f>
        <v>253.0458</v>
      </c>
      <c r="D41" s="64">
        <f t="shared" si="22"/>
        <v>397.3641</v>
      </c>
      <c r="E41" s="64">
        <f t="shared" si="22"/>
        <v>541.6824</v>
      </c>
      <c r="F41" s="64">
        <f t="shared" si="22"/>
        <v>686.0007</v>
      </c>
      <c r="G41" s="64">
        <f t="shared" si="22"/>
        <v>830.319</v>
      </c>
      <c r="H41" s="64">
        <f t="shared" si="22"/>
        <v>974.6373</v>
      </c>
      <c r="I41" s="64">
        <f t="shared" si="22"/>
        <v>1118.9556</v>
      </c>
      <c r="J41" s="64">
        <f t="shared" si="22"/>
        <v>1263.2739</v>
      </c>
      <c r="K41" s="64">
        <f t="shared" si="22"/>
        <v>1407.5922</v>
      </c>
      <c r="L41" s="64">
        <f t="shared" si="22"/>
        <v>1551.9105</v>
      </c>
      <c r="M41" s="64">
        <f t="shared" si="22"/>
        <v>1696.2288</v>
      </c>
      <c r="N41" s="64">
        <f t="shared" si="22"/>
        <v>1840.5471</v>
      </c>
      <c r="O41" s="64">
        <f t="shared" si="22"/>
        <v>1984.8654</v>
      </c>
      <c r="P41" s="64">
        <f t="shared" si="22"/>
        <v>2129.1837</v>
      </c>
      <c r="Q41" s="64">
        <f t="shared" si="22"/>
        <v>2273.502</v>
      </c>
      <c r="R41" s="64">
        <f t="shared" si="22"/>
        <v>2417.8203</v>
      </c>
      <c r="S41" s="64">
        <f t="shared" si="22"/>
        <v>2562.1386</v>
      </c>
      <c r="T41" s="64">
        <f t="shared" si="22"/>
        <v>2706.4569</v>
      </c>
      <c r="U41" s="64">
        <f t="shared" si="22"/>
        <v>2850.7752</v>
      </c>
      <c r="V41" s="64">
        <f t="shared" si="22"/>
        <v>2995.0935</v>
      </c>
      <c r="W41" s="64">
        <f t="shared" si="22"/>
        <v>3139.4118</v>
      </c>
    </row>
    <row r="42">
      <c r="A42" s="68">
        <f t="shared" si="17"/>
        <v>0.05285</v>
      </c>
      <c r="B42" s="64">
        <f t="shared" si="19"/>
        <v>-0.5</v>
      </c>
      <c r="C42" s="64">
        <f t="shared" ref="C42:W42" si="23">$F$30*$A$42+$F$31*C59</f>
        <v>316.30725</v>
      </c>
      <c r="D42" s="64">
        <f t="shared" si="23"/>
        <v>460.62555</v>
      </c>
      <c r="E42" s="64">
        <f t="shared" si="23"/>
        <v>604.94385</v>
      </c>
      <c r="F42" s="64">
        <f t="shared" si="23"/>
        <v>749.26215</v>
      </c>
      <c r="G42" s="64">
        <f t="shared" si="23"/>
        <v>893.58045</v>
      </c>
      <c r="H42" s="64">
        <f t="shared" si="23"/>
        <v>1037.89875</v>
      </c>
      <c r="I42" s="64">
        <f t="shared" si="23"/>
        <v>1182.21705</v>
      </c>
      <c r="J42" s="64">
        <f t="shared" si="23"/>
        <v>1326.53535</v>
      </c>
      <c r="K42" s="64">
        <f t="shared" si="23"/>
        <v>1470.85365</v>
      </c>
      <c r="L42" s="64">
        <f t="shared" si="23"/>
        <v>1615.17195</v>
      </c>
      <c r="M42" s="64">
        <f t="shared" si="23"/>
        <v>1759.49025</v>
      </c>
      <c r="N42" s="64">
        <f t="shared" si="23"/>
        <v>1903.80855</v>
      </c>
      <c r="O42" s="64">
        <f t="shared" si="23"/>
        <v>2048.12685</v>
      </c>
      <c r="P42" s="64">
        <f t="shared" si="23"/>
        <v>2192.44515</v>
      </c>
      <c r="Q42" s="64">
        <f t="shared" si="23"/>
        <v>2336.76345</v>
      </c>
      <c r="R42" s="64">
        <f t="shared" si="23"/>
        <v>2481.08175</v>
      </c>
      <c r="S42" s="64">
        <f t="shared" si="23"/>
        <v>2625.40005</v>
      </c>
      <c r="T42" s="64">
        <f t="shared" si="23"/>
        <v>2769.71835</v>
      </c>
      <c r="U42" s="64">
        <f t="shared" si="23"/>
        <v>2914.03665</v>
      </c>
      <c r="V42" s="64">
        <f t="shared" si="23"/>
        <v>3058.35495</v>
      </c>
      <c r="W42" s="64">
        <f t="shared" si="23"/>
        <v>3202.67325</v>
      </c>
    </row>
    <row r="43">
      <c r="A43" s="68">
        <f t="shared" si="17"/>
        <v>0.06342</v>
      </c>
      <c r="B43" s="64">
        <f t="shared" si="19"/>
        <v>-0.4</v>
      </c>
      <c r="C43" s="64">
        <f t="shared" ref="C43:W43" si="24">$F$30*$A$43+$F$31*C59</f>
        <v>379.5687</v>
      </c>
      <c r="D43" s="64">
        <f t="shared" si="24"/>
        <v>523.887</v>
      </c>
      <c r="E43" s="64">
        <f t="shared" si="24"/>
        <v>668.2053</v>
      </c>
      <c r="F43" s="64">
        <f t="shared" si="24"/>
        <v>812.5236</v>
      </c>
      <c r="G43" s="64">
        <f t="shared" si="24"/>
        <v>956.8419</v>
      </c>
      <c r="H43" s="64">
        <f t="shared" si="24"/>
        <v>1101.1602</v>
      </c>
      <c r="I43" s="64">
        <f t="shared" si="24"/>
        <v>1245.4785</v>
      </c>
      <c r="J43" s="64">
        <f t="shared" si="24"/>
        <v>1389.7968</v>
      </c>
      <c r="K43" s="64">
        <f t="shared" si="24"/>
        <v>1534.1151</v>
      </c>
      <c r="L43" s="64">
        <f t="shared" si="24"/>
        <v>1678.4334</v>
      </c>
      <c r="M43" s="64">
        <f t="shared" si="24"/>
        <v>1822.7517</v>
      </c>
      <c r="N43" s="64">
        <f t="shared" si="24"/>
        <v>1967.07</v>
      </c>
      <c r="O43" s="64">
        <f t="shared" si="24"/>
        <v>2111.3883</v>
      </c>
      <c r="P43" s="64">
        <f t="shared" si="24"/>
        <v>2255.7066</v>
      </c>
      <c r="Q43" s="64">
        <f t="shared" si="24"/>
        <v>2400.0249</v>
      </c>
      <c r="R43" s="64">
        <f t="shared" si="24"/>
        <v>2544.3432</v>
      </c>
      <c r="S43" s="64">
        <f t="shared" si="24"/>
        <v>2688.6615</v>
      </c>
      <c r="T43" s="64">
        <f t="shared" si="24"/>
        <v>2832.9798</v>
      </c>
      <c r="U43" s="64">
        <f t="shared" si="24"/>
        <v>2977.2981</v>
      </c>
      <c r="V43" s="64">
        <f t="shared" si="24"/>
        <v>3121.6164</v>
      </c>
      <c r="W43" s="64">
        <f t="shared" si="24"/>
        <v>3265.9347</v>
      </c>
    </row>
    <row r="44">
      <c r="A44" s="68">
        <f t="shared" si="17"/>
        <v>0.07399</v>
      </c>
      <c r="B44" s="64">
        <f t="shared" si="19"/>
        <v>-0.3</v>
      </c>
      <c r="C44" s="64">
        <f t="shared" ref="C44:W44" si="25">$F$30*$A$44+$F$31*C59</f>
        <v>442.83015</v>
      </c>
      <c r="D44" s="64">
        <f t="shared" si="25"/>
        <v>587.14845</v>
      </c>
      <c r="E44" s="64">
        <f t="shared" si="25"/>
        <v>731.46675</v>
      </c>
      <c r="F44" s="64">
        <f t="shared" si="25"/>
        <v>875.78505</v>
      </c>
      <c r="G44" s="64">
        <f t="shared" si="25"/>
        <v>1020.10335</v>
      </c>
      <c r="H44" s="64">
        <f t="shared" si="25"/>
        <v>1164.42165</v>
      </c>
      <c r="I44" s="64">
        <f t="shared" si="25"/>
        <v>1308.73995</v>
      </c>
      <c r="J44" s="64">
        <f t="shared" si="25"/>
        <v>1453.05825</v>
      </c>
      <c r="K44" s="64">
        <f t="shared" si="25"/>
        <v>1597.37655</v>
      </c>
      <c r="L44" s="64">
        <f t="shared" si="25"/>
        <v>1741.69485</v>
      </c>
      <c r="M44" s="64">
        <f t="shared" si="25"/>
        <v>1886.01315</v>
      </c>
      <c r="N44" s="64">
        <f t="shared" si="25"/>
        <v>2030.33145</v>
      </c>
      <c r="O44" s="64">
        <f t="shared" si="25"/>
        <v>2174.64975</v>
      </c>
      <c r="P44" s="64">
        <f t="shared" si="25"/>
        <v>2318.96805</v>
      </c>
      <c r="Q44" s="64">
        <f t="shared" si="25"/>
        <v>2463.28635</v>
      </c>
      <c r="R44" s="64">
        <f t="shared" si="25"/>
        <v>2607.60465</v>
      </c>
      <c r="S44" s="64">
        <f t="shared" si="25"/>
        <v>2751.92295</v>
      </c>
      <c r="T44" s="64">
        <f t="shared" si="25"/>
        <v>2896.24125</v>
      </c>
      <c r="U44" s="64">
        <f t="shared" si="25"/>
        <v>3040.55955</v>
      </c>
      <c r="V44" s="64">
        <f t="shared" si="25"/>
        <v>3184.87785</v>
      </c>
      <c r="W44" s="64">
        <f t="shared" si="25"/>
        <v>3329.19615</v>
      </c>
    </row>
    <row r="45">
      <c r="A45" s="68">
        <f t="shared" si="17"/>
        <v>0.08456</v>
      </c>
      <c r="B45" s="64">
        <f t="shared" si="19"/>
        <v>-0.2</v>
      </c>
      <c r="C45" s="64">
        <f t="shared" ref="C45:W45" si="26">$F$30*$A$45+$F$31*C59</f>
        <v>506.0916</v>
      </c>
      <c r="D45" s="64">
        <f t="shared" si="26"/>
        <v>650.4099</v>
      </c>
      <c r="E45" s="64">
        <f t="shared" si="26"/>
        <v>794.7282</v>
      </c>
      <c r="F45" s="64">
        <f t="shared" si="26"/>
        <v>939.0465</v>
      </c>
      <c r="G45" s="64">
        <f t="shared" si="26"/>
        <v>1083.3648</v>
      </c>
      <c r="H45" s="64">
        <f t="shared" si="26"/>
        <v>1227.6831</v>
      </c>
      <c r="I45" s="64">
        <f t="shared" si="26"/>
        <v>1372.0014</v>
      </c>
      <c r="J45" s="64">
        <f t="shared" si="26"/>
        <v>1516.3197</v>
      </c>
      <c r="K45" s="64">
        <f t="shared" si="26"/>
        <v>1660.638</v>
      </c>
      <c r="L45" s="64">
        <f t="shared" si="26"/>
        <v>1804.9563</v>
      </c>
      <c r="M45" s="64">
        <f t="shared" si="26"/>
        <v>1949.2746</v>
      </c>
      <c r="N45" s="64">
        <f t="shared" si="26"/>
        <v>2093.5929</v>
      </c>
      <c r="O45" s="64">
        <f t="shared" si="26"/>
        <v>2237.9112</v>
      </c>
      <c r="P45" s="64">
        <f t="shared" si="26"/>
        <v>2382.2295</v>
      </c>
      <c r="Q45" s="64">
        <f t="shared" si="26"/>
        <v>2526.5478</v>
      </c>
      <c r="R45" s="64">
        <f t="shared" si="26"/>
        <v>2670.8661</v>
      </c>
      <c r="S45" s="64">
        <f t="shared" si="26"/>
        <v>2815.1844</v>
      </c>
      <c r="T45" s="64">
        <f t="shared" si="26"/>
        <v>2959.5027</v>
      </c>
      <c r="U45" s="64">
        <f t="shared" si="26"/>
        <v>3103.821</v>
      </c>
      <c r="V45" s="64">
        <f t="shared" si="26"/>
        <v>3248.1393</v>
      </c>
      <c r="W45" s="64">
        <f t="shared" si="26"/>
        <v>3392.4576</v>
      </c>
    </row>
    <row r="46">
      <c r="A46" s="68">
        <f t="shared" si="17"/>
        <v>0.09513</v>
      </c>
      <c r="B46" s="64">
        <f t="shared" si="19"/>
        <v>-0.1</v>
      </c>
      <c r="C46" s="64">
        <f t="shared" ref="C46:W46" si="27">$F$30*$A$46+$F$31*C59</f>
        <v>569.35305</v>
      </c>
      <c r="D46" s="64">
        <f t="shared" si="27"/>
        <v>713.67135</v>
      </c>
      <c r="E46" s="64">
        <f t="shared" si="27"/>
        <v>857.98965</v>
      </c>
      <c r="F46" s="64">
        <f t="shared" si="27"/>
        <v>1002.30795</v>
      </c>
      <c r="G46" s="64">
        <f t="shared" si="27"/>
        <v>1146.62625</v>
      </c>
      <c r="H46" s="64">
        <f t="shared" si="27"/>
        <v>1290.94455</v>
      </c>
      <c r="I46" s="64">
        <f t="shared" si="27"/>
        <v>1435.26285</v>
      </c>
      <c r="J46" s="64">
        <f t="shared" si="27"/>
        <v>1579.58115</v>
      </c>
      <c r="K46" s="64">
        <f t="shared" si="27"/>
        <v>1723.89945</v>
      </c>
      <c r="L46" s="64">
        <f t="shared" si="27"/>
        <v>1868.21775</v>
      </c>
      <c r="M46" s="64">
        <f t="shared" si="27"/>
        <v>2012.53605</v>
      </c>
      <c r="N46" s="64">
        <f t="shared" si="27"/>
        <v>2156.85435</v>
      </c>
      <c r="O46" s="64">
        <f t="shared" si="27"/>
        <v>2301.17265</v>
      </c>
      <c r="P46" s="64">
        <f t="shared" si="27"/>
        <v>2445.49095</v>
      </c>
      <c r="Q46" s="64">
        <f t="shared" si="27"/>
        <v>2589.80925</v>
      </c>
      <c r="R46" s="64">
        <f t="shared" si="27"/>
        <v>2734.12755</v>
      </c>
      <c r="S46" s="64">
        <f t="shared" si="27"/>
        <v>2878.44585</v>
      </c>
      <c r="T46" s="64">
        <f t="shared" si="27"/>
        <v>3022.76415</v>
      </c>
      <c r="U46" s="64">
        <f t="shared" si="27"/>
        <v>3167.08245</v>
      </c>
      <c r="V46" s="64">
        <f t="shared" si="27"/>
        <v>3311.40075</v>
      </c>
      <c r="W46" s="64">
        <f t="shared" si="27"/>
        <v>3455.71905</v>
      </c>
    </row>
    <row r="47">
      <c r="A47" s="68">
        <f t="shared" si="17"/>
        <v>0.1057</v>
      </c>
      <c r="B47" s="64">
        <f t="shared" si="19"/>
        <v>0</v>
      </c>
      <c r="C47" s="64">
        <f t="shared" ref="C47:W47" si="28">$F$30*$A$47+$F$31*C59</f>
        <v>632.6145</v>
      </c>
      <c r="D47" s="64">
        <f t="shared" si="28"/>
        <v>776.9328</v>
      </c>
      <c r="E47" s="64">
        <f t="shared" si="28"/>
        <v>921.2511</v>
      </c>
      <c r="F47" s="64">
        <f t="shared" si="28"/>
        <v>1065.5694</v>
      </c>
      <c r="G47" s="64">
        <f t="shared" si="28"/>
        <v>1209.8877</v>
      </c>
      <c r="H47" s="64">
        <f t="shared" si="28"/>
        <v>1354.206</v>
      </c>
      <c r="I47" s="64">
        <f t="shared" si="28"/>
        <v>1498.5243</v>
      </c>
      <c r="J47" s="64">
        <f t="shared" si="28"/>
        <v>1642.8426</v>
      </c>
      <c r="K47" s="64">
        <f t="shared" si="28"/>
        <v>1787.1609</v>
      </c>
      <c r="L47" s="64">
        <f t="shared" si="28"/>
        <v>1931.4792</v>
      </c>
      <c r="M47" s="64">
        <f t="shared" si="28"/>
        <v>2075.7975</v>
      </c>
      <c r="N47" s="64">
        <f t="shared" si="28"/>
        <v>2220.1158</v>
      </c>
      <c r="O47" s="64">
        <f t="shared" si="28"/>
        <v>2364.4341</v>
      </c>
      <c r="P47" s="64">
        <f t="shared" si="28"/>
        <v>2508.7524</v>
      </c>
      <c r="Q47" s="64">
        <f t="shared" si="28"/>
        <v>2653.0707</v>
      </c>
      <c r="R47" s="64">
        <f t="shared" si="28"/>
        <v>2797.389</v>
      </c>
      <c r="S47" s="64">
        <f t="shared" si="28"/>
        <v>2941.7073</v>
      </c>
      <c r="T47" s="64">
        <f t="shared" si="28"/>
        <v>3086.0256</v>
      </c>
      <c r="U47" s="64">
        <f t="shared" si="28"/>
        <v>3230.3439</v>
      </c>
      <c r="V47" s="64">
        <f t="shared" si="28"/>
        <v>3374.6622</v>
      </c>
      <c r="W47" s="64">
        <f t="shared" si="28"/>
        <v>3518.9805</v>
      </c>
    </row>
    <row r="48">
      <c r="A48" s="68">
        <f t="shared" si="17"/>
        <v>0.11627</v>
      </c>
      <c r="B48" s="64">
        <f t="shared" si="19"/>
        <v>0.1</v>
      </c>
      <c r="C48" s="64">
        <f t="shared" ref="C48:W48" si="29">$F$30*$A$48+$F$31*C59</f>
        <v>695.87595</v>
      </c>
      <c r="D48" s="64">
        <f t="shared" si="29"/>
        <v>840.19425</v>
      </c>
      <c r="E48" s="64">
        <f t="shared" si="29"/>
        <v>984.51255</v>
      </c>
      <c r="F48" s="64">
        <f t="shared" si="29"/>
        <v>1128.83085</v>
      </c>
      <c r="G48" s="64">
        <f t="shared" si="29"/>
        <v>1273.14915</v>
      </c>
      <c r="H48" s="64">
        <f t="shared" si="29"/>
        <v>1417.46745</v>
      </c>
      <c r="I48" s="64">
        <f t="shared" si="29"/>
        <v>1561.78575</v>
      </c>
      <c r="J48" s="64">
        <f t="shared" si="29"/>
        <v>1706.10405</v>
      </c>
      <c r="K48" s="64">
        <f t="shared" si="29"/>
        <v>1850.42235</v>
      </c>
      <c r="L48" s="64">
        <f t="shared" si="29"/>
        <v>1994.74065</v>
      </c>
      <c r="M48" s="64">
        <f t="shared" si="29"/>
        <v>2139.05895</v>
      </c>
      <c r="N48" s="64">
        <f t="shared" si="29"/>
        <v>2283.37725</v>
      </c>
      <c r="O48" s="64">
        <f t="shared" si="29"/>
        <v>2427.69555</v>
      </c>
      <c r="P48" s="64">
        <f t="shared" si="29"/>
        <v>2572.01385</v>
      </c>
      <c r="Q48" s="64">
        <f t="shared" si="29"/>
        <v>2716.33215</v>
      </c>
      <c r="R48" s="64">
        <f t="shared" si="29"/>
        <v>2860.65045</v>
      </c>
      <c r="S48" s="64">
        <f t="shared" si="29"/>
        <v>3004.96875</v>
      </c>
      <c r="T48" s="64">
        <f t="shared" si="29"/>
        <v>3149.28705</v>
      </c>
      <c r="U48" s="64">
        <f t="shared" si="29"/>
        <v>3293.60535</v>
      </c>
      <c r="V48" s="64">
        <f t="shared" si="29"/>
        <v>3437.92365</v>
      </c>
      <c r="W48" s="64">
        <f t="shared" si="29"/>
        <v>3582.24195</v>
      </c>
    </row>
    <row r="49">
      <c r="A49" s="68">
        <f t="shared" si="17"/>
        <v>0.12684</v>
      </c>
      <c r="B49" s="64">
        <f t="shared" si="19"/>
        <v>0.2</v>
      </c>
      <c r="C49" s="64">
        <f t="shared" ref="C49:W49" si="30">$F$30*$A$49+$F$31*C59</f>
        <v>759.1374</v>
      </c>
      <c r="D49" s="64">
        <f t="shared" si="30"/>
        <v>903.4557</v>
      </c>
      <c r="E49" s="64">
        <f t="shared" si="30"/>
        <v>1047.774</v>
      </c>
      <c r="F49" s="64">
        <f t="shared" si="30"/>
        <v>1192.0923</v>
      </c>
      <c r="G49" s="64">
        <f t="shared" si="30"/>
        <v>1336.4106</v>
      </c>
      <c r="H49" s="64">
        <f t="shared" si="30"/>
        <v>1480.7289</v>
      </c>
      <c r="I49" s="64">
        <f t="shared" si="30"/>
        <v>1625.0472</v>
      </c>
      <c r="J49" s="64">
        <f t="shared" si="30"/>
        <v>1769.3655</v>
      </c>
      <c r="K49" s="64">
        <f t="shared" si="30"/>
        <v>1913.6838</v>
      </c>
      <c r="L49" s="64">
        <f t="shared" si="30"/>
        <v>2058.0021</v>
      </c>
      <c r="M49" s="64">
        <f t="shared" si="30"/>
        <v>2202.3204</v>
      </c>
      <c r="N49" s="64">
        <f t="shared" si="30"/>
        <v>2346.6387</v>
      </c>
      <c r="O49" s="64">
        <f t="shared" si="30"/>
        <v>2490.957</v>
      </c>
      <c r="P49" s="64">
        <f t="shared" si="30"/>
        <v>2635.2753</v>
      </c>
      <c r="Q49" s="64">
        <f t="shared" si="30"/>
        <v>2779.5936</v>
      </c>
      <c r="R49" s="64">
        <f t="shared" si="30"/>
        <v>2923.9119</v>
      </c>
      <c r="S49" s="64">
        <f t="shared" si="30"/>
        <v>3068.2302</v>
      </c>
      <c r="T49" s="64">
        <f t="shared" si="30"/>
        <v>3212.5485</v>
      </c>
      <c r="U49" s="64">
        <f t="shared" si="30"/>
        <v>3356.8668</v>
      </c>
      <c r="V49" s="64">
        <f t="shared" si="30"/>
        <v>3501.1851</v>
      </c>
      <c r="W49" s="64">
        <f t="shared" si="30"/>
        <v>3645.5034</v>
      </c>
    </row>
    <row r="50">
      <c r="A50" s="68">
        <f t="shared" si="17"/>
        <v>0.13741</v>
      </c>
      <c r="B50" s="64">
        <f t="shared" si="19"/>
        <v>0.3</v>
      </c>
      <c r="C50" s="64">
        <f t="shared" ref="C50:W50" si="31">$F$30*$A$50+$F$31*C59</f>
        <v>822.39885</v>
      </c>
      <c r="D50" s="64">
        <f t="shared" si="31"/>
        <v>966.71715</v>
      </c>
      <c r="E50" s="64">
        <f t="shared" si="31"/>
        <v>1111.03545</v>
      </c>
      <c r="F50" s="64">
        <f t="shared" si="31"/>
        <v>1255.35375</v>
      </c>
      <c r="G50" s="64">
        <f t="shared" si="31"/>
        <v>1399.67205</v>
      </c>
      <c r="H50" s="64">
        <f t="shared" si="31"/>
        <v>1543.99035</v>
      </c>
      <c r="I50" s="64">
        <f t="shared" si="31"/>
        <v>1688.30865</v>
      </c>
      <c r="J50" s="64">
        <f t="shared" si="31"/>
        <v>1832.62695</v>
      </c>
      <c r="K50" s="64">
        <f t="shared" si="31"/>
        <v>1976.94525</v>
      </c>
      <c r="L50" s="64">
        <f t="shared" si="31"/>
        <v>2121.26355</v>
      </c>
      <c r="M50" s="64">
        <f t="shared" si="31"/>
        <v>2265.58185</v>
      </c>
      <c r="N50" s="64">
        <f t="shared" si="31"/>
        <v>2409.90015</v>
      </c>
      <c r="O50" s="64">
        <f t="shared" si="31"/>
        <v>2554.21845</v>
      </c>
      <c r="P50" s="64">
        <f t="shared" si="31"/>
        <v>2698.53675</v>
      </c>
      <c r="Q50" s="64">
        <f t="shared" si="31"/>
        <v>2842.85505</v>
      </c>
      <c r="R50" s="64">
        <f t="shared" si="31"/>
        <v>2987.17335</v>
      </c>
      <c r="S50" s="64">
        <f t="shared" si="31"/>
        <v>3131.49165</v>
      </c>
      <c r="T50" s="64">
        <f t="shared" si="31"/>
        <v>3275.80995</v>
      </c>
      <c r="U50" s="64">
        <f t="shared" si="31"/>
        <v>3420.12825</v>
      </c>
      <c r="V50" s="64">
        <f t="shared" si="31"/>
        <v>3564.44655</v>
      </c>
      <c r="W50" s="64">
        <f t="shared" si="31"/>
        <v>3708.76485</v>
      </c>
    </row>
    <row r="51">
      <c r="A51" s="68">
        <f t="shared" si="17"/>
        <v>0.14798</v>
      </c>
      <c r="B51" s="64">
        <f t="shared" si="19"/>
        <v>0.4</v>
      </c>
      <c r="C51" s="64">
        <f t="shared" ref="C51:W51" si="32">$F$30*$A$51+$F$31*C59</f>
        <v>885.6603</v>
      </c>
      <c r="D51" s="64">
        <f t="shared" si="32"/>
        <v>1029.9786</v>
      </c>
      <c r="E51" s="64">
        <f t="shared" si="32"/>
        <v>1174.2969</v>
      </c>
      <c r="F51" s="64">
        <f t="shared" si="32"/>
        <v>1318.6152</v>
      </c>
      <c r="G51" s="64">
        <f t="shared" si="32"/>
        <v>1462.9335</v>
      </c>
      <c r="H51" s="64">
        <f t="shared" si="32"/>
        <v>1607.2518</v>
      </c>
      <c r="I51" s="64">
        <f t="shared" si="32"/>
        <v>1751.5701</v>
      </c>
      <c r="J51" s="64">
        <f t="shared" si="32"/>
        <v>1895.8884</v>
      </c>
      <c r="K51" s="64">
        <f t="shared" si="32"/>
        <v>2040.2067</v>
      </c>
      <c r="L51" s="64">
        <f t="shared" si="32"/>
        <v>2184.525</v>
      </c>
      <c r="M51" s="64">
        <f t="shared" si="32"/>
        <v>2328.8433</v>
      </c>
      <c r="N51" s="64">
        <f t="shared" si="32"/>
        <v>2473.1616</v>
      </c>
      <c r="O51" s="64">
        <f t="shared" si="32"/>
        <v>2617.4799</v>
      </c>
      <c r="P51" s="64">
        <f t="shared" si="32"/>
        <v>2761.7982</v>
      </c>
      <c r="Q51" s="64">
        <f t="shared" si="32"/>
        <v>2906.1165</v>
      </c>
      <c r="R51" s="64">
        <f t="shared" si="32"/>
        <v>3050.4348</v>
      </c>
      <c r="S51" s="64">
        <f t="shared" si="32"/>
        <v>3194.7531</v>
      </c>
      <c r="T51" s="64">
        <f t="shared" si="32"/>
        <v>3339.0714</v>
      </c>
      <c r="U51" s="64">
        <f t="shared" si="32"/>
        <v>3483.3897</v>
      </c>
      <c r="V51" s="64">
        <f t="shared" si="32"/>
        <v>3627.708</v>
      </c>
      <c r="W51" s="64">
        <f t="shared" si="32"/>
        <v>3772.0263</v>
      </c>
    </row>
    <row r="52">
      <c r="A52" s="68">
        <f t="shared" si="17"/>
        <v>0.15855</v>
      </c>
      <c r="B52" s="64">
        <f t="shared" si="19"/>
        <v>0.5</v>
      </c>
      <c r="C52" s="64">
        <f t="shared" ref="C52:W52" si="33">$F$30*$A$52+$F$31*C59</f>
        <v>948.92175</v>
      </c>
      <c r="D52" s="64">
        <f t="shared" si="33"/>
        <v>1093.24005</v>
      </c>
      <c r="E52" s="64">
        <f t="shared" si="33"/>
        <v>1237.55835</v>
      </c>
      <c r="F52" s="64">
        <f t="shared" si="33"/>
        <v>1381.87665</v>
      </c>
      <c r="G52" s="64">
        <f t="shared" si="33"/>
        <v>1526.19495</v>
      </c>
      <c r="H52" s="64">
        <f t="shared" si="33"/>
        <v>1670.51325</v>
      </c>
      <c r="I52" s="64">
        <f t="shared" si="33"/>
        <v>1814.83155</v>
      </c>
      <c r="J52" s="64">
        <f t="shared" si="33"/>
        <v>1959.14985</v>
      </c>
      <c r="K52" s="64">
        <f t="shared" si="33"/>
        <v>2103.46815</v>
      </c>
      <c r="L52" s="64">
        <f t="shared" si="33"/>
        <v>2247.78645</v>
      </c>
      <c r="M52" s="64">
        <f t="shared" si="33"/>
        <v>2392.10475</v>
      </c>
      <c r="N52" s="64">
        <f t="shared" si="33"/>
        <v>2536.42305</v>
      </c>
      <c r="O52" s="64">
        <f t="shared" si="33"/>
        <v>2680.74135</v>
      </c>
      <c r="P52" s="64">
        <f t="shared" si="33"/>
        <v>2825.05965</v>
      </c>
      <c r="Q52" s="64">
        <f t="shared" si="33"/>
        <v>2969.37795</v>
      </c>
      <c r="R52" s="64">
        <f t="shared" si="33"/>
        <v>3113.69625</v>
      </c>
      <c r="S52" s="64">
        <f t="shared" si="33"/>
        <v>3258.01455</v>
      </c>
      <c r="T52" s="64">
        <f t="shared" si="33"/>
        <v>3402.33285</v>
      </c>
      <c r="U52" s="64">
        <f t="shared" si="33"/>
        <v>3546.65115</v>
      </c>
      <c r="V52" s="64">
        <f t="shared" si="33"/>
        <v>3690.96945</v>
      </c>
      <c r="W52" s="64">
        <f t="shared" si="33"/>
        <v>3835.28775</v>
      </c>
    </row>
    <row r="53">
      <c r="A53" s="68">
        <f t="shared" si="17"/>
        <v>0.16912</v>
      </c>
      <c r="B53" s="64">
        <f t="shared" si="19"/>
        <v>0.6</v>
      </c>
      <c r="C53" s="64">
        <f t="shared" ref="C53:W53" si="34">$F$30*$A$53+$F$31*C59</f>
        <v>1012.1832</v>
      </c>
      <c r="D53" s="64">
        <f t="shared" si="34"/>
        <v>1156.5015</v>
      </c>
      <c r="E53" s="64">
        <f t="shared" si="34"/>
        <v>1300.8198</v>
      </c>
      <c r="F53" s="64">
        <f t="shared" si="34"/>
        <v>1445.1381</v>
      </c>
      <c r="G53" s="64">
        <f t="shared" si="34"/>
        <v>1589.4564</v>
      </c>
      <c r="H53" s="64">
        <f t="shared" si="34"/>
        <v>1733.7747</v>
      </c>
      <c r="I53" s="64">
        <f t="shared" si="34"/>
        <v>1878.093</v>
      </c>
      <c r="J53" s="64">
        <f t="shared" si="34"/>
        <v>2022.4113</v>
      </c>
      <c r="K53" s="64">
        <f t="shared" si="34"/>
        <v>2166.7296</v>
      </c>
      <c r="L53" s="64">
        <f t="shared" si="34"/>
        <v>2311.0479</v>
      </c>
      <c r="M53" s="64">
        <f t="shared" si="34"/>
        <v>2455.3662</v>
      </c>
      <c r="N53" s="64">
        <f t="shared" si="34"/>
        <v>2599.6845</v>
      </c>
      <c r="O53" s="64">
        <f t="shared" si="34"/>
        <v>2744.0028</v>
      </c>
      <c r="P53" s="64">
        <f t="shared" si="34"/>
        <v>2888.3211</v>
      </c>
      <c r="Q53" s="64">
        <f t="shared" si="34"/>
        <v>3032.6394</v>
      </c>
      <c r="R53" s="64">
        <f t="shared" si="34"/>
        <v>3176.9577</v>
      </c>
      <c r="S53" s="64">
        <f t="shared" si="34"/>
        <v>3321.276</v>
      </c>
      <c r="T53" s="64">
        <f t="shared" si="34"/>
        <v>3465.5943</v>
      </c>
      <c r="U53" s="64">
        <f t="shared" si="34"/>
        <v>3609.9126</v>
      </c>
      <c r="V53" s="64">
        <f t="shared" si="34"/>
        <v>3754.2309</v>
      </c>
      <c r="W53" s="64">
        <f t="shared" si="34"/>
        <v>3898.5492</v>
      </c>
    </row>
    <row r="54">
      <c r="A54" s="68">
        <f t="shared" si="17"/>
        <v>0.17969</v>
      </c>
      <c r="B54" s="64">
        <f t="shared" si="19"/>
        <v>0.7</v>
      </c>
      <c r="C54" s="64">
        <f t="shared" ref="C54:W54" si="35">$F$30*$A$54+$F$31*C59</f>
        <v>1075.44465</v>
      </c>
      <c r="D54" s="64">
        <f t="shared" si="35"/>
        <v>1219.76295</v>
      </c>
      <c r="E54" s="64">
        <f t="shared" si="35"/>
        <v>1364.08125</v>
      </c>
      <c r="F54" s="64">
        <f t="shared" si="35"/>
        <v>1508.39955</v>
      </c>
      <c r="G54" s="64">
        <f t="shared" si="35"/>
        <v>1652.71785</v>
      </c>
      <c r="H54" s="64">
        <f t="shared" si="35"/>
        <v>1797.03615</v>
      </c>
      <c r="I54" s="64">
        <f t="shared" si="35"/>
        <v>1941.35445</v>
      </c>
      <c r="J54" s="64">
        <f t="shared" si="35"/>
        <v>2085.67275</v>
      </c>
      <c r="K54" s="64">
        <f t="shared" si="35"/>
        <v>2229.99105</v>
      </c>
      <c r="L54" s="64">
        <f t="shared" si="35"/>
        <v>2374.30935</v>
      </c>
      <c r="M54" s="64">
        <f t="shared" si="35"/>
        <v>2518.62765</v>
      </c>
      <c r="N54" s="64">
        <f t="shared" si="35"/>
        <v>2662.94595</v>
      </c>
      <c r="O54" s="64">
        <f t="shared" si="35"/>
        <v>2807.26425</v>
      </c>
      <c r="P54" s="64">
        <f t="shared" si="35"/>
        <v>2951.58255</v>
      </c>
      <c r="Q54" s="64">
        <f t="shared" si="35"/>
        <v>3095.90085</v>
      </c>
      <c r="R54" s="64">
        <f t="shared" si="35"/>
        <v>3240.21915</v>
      </c>
      <c r="S54" s="64">
        <f t="shared" si="35"/>
        <v>3384.53745</v>
      </c>
      <c r="T54" s="64">
        <f t="shared" si="35"/>
        <v>3528.85575</v>
      </c>
      <c r="U54" s="64">
        <f t="shared" si="35"/>
        <v>3673.17405</v>
      </c>
      <c r="V54" s="64">
        <f t="shared" si="35"/>
        <v>3817.49235</v>
      </c>
      <c r="W54" s="64">
        <f t="shared" si="35"/>
        <v>3961.81065</v>
      </c>
    </row>
    <row r="55">
      <c r="A55" s="68">
        <f t="shared" si="17"/>
        <v>0.19026</v>
      </c>
      <c r="B55" s="64">
        <f t="shared" si="19"/>
        <v>0.8</v>
      </c>
      <c r="C55" s="64">
        <f t="shared" ref="C55:W55" si="36">$F$30*$A$55+$F$31*C59</f>
        <v>1138.7061</v>
      </c>
      <c r="D55" s="64">
        <f t="shared" si="36"/>
        <v>1283.0244</v>
      </c>
      <c r="E55" s="64">
        <f t="shared" si="36"/>
        <v>1427.3427</v>
      </c>
      <c r="F55" s="64">
        <f t="shared" si="36"/>
        <v>1571.661</v>
      </c>
      <c r="G55" s="64">
        <f t="shared" si="36"/>
        <v>1715.9793</v>
      </c>
      <c r="H55" s="64">
        <f t="shared" si="36"/>
        <v>1860.2976</v>
      </c>
      <c r="I55" s="64">
        <f t="shared" si="36"/>
        <v>2004.6159</v>
      </c>
      <c r="J55" s="64">
        <f t="shared" si="36"/>
        <v>2148.9342</v>
      </c>
      <c r="K55" s="64">
        <f t="shared" si="36"/>
        <v>2293.2525</v>
      </c>
      <c r="L55" s="64">
        <f t="shared" si="36"/>
        <v>2437.5708</v>
      </c>
      <c r="M55" s="64">
        <f t="shared" si="36"/>
        <v>2581.8891</v>
      </c>
      <c r="N55" s="64">
        <f t="shared" si="36"/>
        <v>2726.2074</v>
      </c>
      <c r="O55" s="64">
        <f t="shared" si="36"/>
        <v>2870.5257</v>
      </c>
      <c r="P55" s="64">
        <f t="shared" si="36"/>
        <v>3014.844</v>
      </c>
      <c r="Q55" s="64">
        <f t="shared" si="36"/>
        <v>3159.1623</v>
      </c>
      <c r="R55" s="64">
        <f t="shared" si="36"/>
        <v>3303.4806</v>
      </c>
      <c r="S55" s="64">
        <f t="shared" si="36"/>
        <v>3447.7989</v>
      </c>
      <c r="T55" s="64">
        <f t="shared" si="36"/>
        <v>3592.1172</v>
      </c>
      <c r="U55" s="64">
        <f t="shared" si="36"/>
        <v>3736.4355</v>
      </c>
      <c r="V55" s="64">
        <f t="shared" si="36"/>
        <v>3880.7538</v>
      </c>
      <c r="W55" s="64">
        <f t="shared" si="36"/>
        <v>4025.0721</v>
      </c>
    </row>
    <row r="56">
      <c r="A56" s="68">
        <f t="shared" si="17"/>
        <v>0.20083</v>
      </c>
      <c r="B56" s="64">
        <f t="shared" si="19"/>
        <v>0.9</v>
      </c>
      <c r="C56" s="64">
        <f t="shared" ref="C56:W56" si="37">$F$30*$A$56+$F$31*C59</f>
        <v>1201.96755</v>
      </c>
      <c r="D56" s="64">
        <f t="shared" si="37"/>
        <v>1346.28585</v>
      </c>
      <c r="E56" s="64">
        <f t="shared" si="37"/>
        <v>1490.60415</v>
      </c>
      <c r="F56" s="64">
        <f t="shared" si="37"/>
        <v>1634.92245</v>
      </c>
      <c r="G56" s="64">
        <f t="shared" si="37"/>
        <v>1779.24075</v>
      </c>
      <c r="H56" s="64">
        <f t="shared" si="37"/>
        <v>1923.55905</v>
      </c>
      <c r="I56" s="64">
        <f t="shared" si="37"/>
        <v>2067.87735</v>
      </c>
      <c r="J56" s="64">
        <f t="shared" si="37"/>
        <v>2212.19565</v>
      </c>
      <c r="K56" s="64">
        <f t="shared" si="37"/>
        <v>2356.51395</v>
      </c>
      <c r="L56" s="64">
        <f t="shared" si="37"/>
        <v>2500.83225</v>
      </c>
      <c r="M56" s="64">
        <f t="shared" si="37"/>
        <v>2645.15055</v>
      </c>
      <c r="N56" s="64">
        <f t="shared" si="37"/>
        <v>2789.46885</v>
      </c>
      <c r="O56" s="64">
        <f t="shared" si="37"/>
        <v>2933.78715</v>
      </c>
      <c r="P56" s="64">
        <f t="shared" si="37"/>
        <v>3078.10545</v>
      </c>
      <c r="Q56" s="64">
        <f t="shared" si="37"/>
        <v>3222.42375</v>
      </c>
      <c r="R56" s="64">
        <f t="shared" si="37"/>
        <v>3366.74205</v>
      </c>
      <c r="S56" s="64">
        <f t="shared" si="37"/>
        <v>3511.06035</v>
      </c>
      <c r="T56" s="64">
        <f t="shared" si="37"/>
        <v>3655.37865</v>
      </c>
      <c r="U56" s="64">
        <f t="shared" si="37"/>
        <v>3799.69695</v>
      </c>
      <c r="V56" s="64">
        <f t="shared" si="37"/>
        <v>3944.01525</v>
      </c>
      <c r="W56" s="64">
        <f t="shared" si="37"/>
        <v>4088.33355</v>
      </c>
    </row>
    <row r="57">
      <c r="A57" s="68">
        <f t="shared" si="17"/>
        <v>0.2114</v>
      </c>
      <c r="B57" s="64">
        <f t="shared" si="19"/>
        <v>1</v>
      </c>
      <c r="C57" s="64">
        <f t="shared" ref="C57:W57" si="38">$F$30*$A$57+$F$31*C59</f>
        <v>1265.229</v>
      </c>
      <c r="D57" s="64">
        <f t="shared" si="38"/>
        <v>1409.5473</v>
      </c>
      <c r="E57" s="64">
        <f t="shared" si="38"/>
        <v>1553.8656</v>
      </c>
      <c r="F57" s="64">
        <f t="shared" si="38"/>
        <v>1698.1839</v>
      </c>
      <c r="G57" s="64">
        <f t="shared" si="38"/>
        <v>1842.5022</v>
      </c>
      <c r="H57" s="64">
        <f t="shared" si="38"/>
        <v>1986.8205</v>
      </c>
      <c r="I57" s="64">
        <f t="shared" si="38"/>
        <v>2131.1388</v>
      </c>
      <c r="J57" s="64">
        <f t="shared" si="38"/>
        <v>2275.4571</v>
      </c>
      <c r="K57" s="64">
        <f t="shared" si="38"/>
        <v>2419.7754</v>
      </c>
      <c r="L57" s="64">
        <f t="shared" si="38"/>
        <v>2564.0937</v>
      </c>
      <c r="M57" s="64">
        <f t="shared" si="38"/>
        <v>2708.412</v>
      </c>
      <c r="N57" s="64">
        <f t="shared" si="38"/>
        <v>2852.7303</v>
      </c>
      <c r="O57" s="64">
        <f t="shared" si="38"/>
        <v>2997.0486</v>
      </c>
      <c r="P57" s="64">
        <f t="shared" si="38"/>
        <v>3141.3669</v>
      </c>
      <c r="Q57" s="64">
        <f t="shared" si="38"/>
        <v>3285.6852</v>
      </c>
      <c r="R57" s="64">
        <f t="shared" si="38"/>
        <v>3430.0035</v>
      </c>
      <c r="S57" s="64">
        <f t="shared" si="38"/>
        <v>3574.3218</v>
      </c>
      <c r="T57" s="64">
        <f t="shared" si="38"/>
        <v>3718.6401</v>
      </c>
      <c r="U57" s="64">
        <f t="shared" si="38"/>
        <v>3862.9584</v>
      </c>
      <c r="V57" s="64">
        <f t="shared" si="38"/>
        <v>4007.2767</v>
      </c>
      <c r="W57" s="64">
        <f t="shared" si="38"/>
        <v>4151.595</v>
      </c>
    </row>
    <row r="58">
      <c r="A58" s="66"/>
    </row>
    <row r="59">
      <c r="A59" s="66"/>
      <c r="B59" s="15" t="s">
        <v>58</v>
      </c>
      <c r="C59" s="64">
        <f t="shared" ref="C59:W59" si="39">$J$26*(1+C36)</f>
        <v>0</v>
      </c>
      <c r="D59" s="64">
        <f t="shared" si="39"/>
        <v>0.3617</v>
      </c>
      <c r="E59" s="64">
        <f t="shared" si="39"/>
        <v>0.7234</v>
      </c>
      <c r="F59" s="64">
        <f t="shared" si="39"/>
        <v>1.0851</v>
      </c>
      <c r="G59" s="64">
        <f t="shared" si="39"/>
        <v>1.4468</v>
      </c>
      <c r="H59" s="64">
        <f t="shared" si="39"/>
        <v>1.8085</v>
      </c>
      <c r="I59" s="64">
        <f t="shared" si="39"/>
        <v>2.1702</v>
      </c>
      <c r="J59" s="64">
        <f t="shared" si="39"/>
        <v>2.5319</v>
      </c>
      <c r="K59" s="64">
        <f t="shared" si="39"/>
        <v>2.8936</v>
      </c>
      <c r="L59" s="64">
        <f t="shared" si="39"/>
        <v>3.2553</v>
      </c>
      <c r="M59" s="64">
        <f t="shared" si="39"/>
        <v>3.617</v>
      </c>
      <c r="N59" s="64">
        <f t="shared" si="39"/>
        <v>3.9787</v>
      </c>
      <c r="O59" s="64">
        <f t="shared" si="39"/>
        <v>4.3404</v>
      </c>
      <c r="P59" s="64">
        <f t="shared" si="39"/>
        <v>4.7021</v>
      </c>
      <c r="Q59" s="64">
        <f t="shared" si="39"/>
        <v>5.0638</v>
      </c>
      <c r="R59" s="64">
        <f t="shared" si="39"/>
        <v>5.4255</v>
      </c>
      <c r="S59" s="64">
        <f t="shared" si="39"/>
        <v>5.7872</v>
      </c>
      <c r="T59" s="64">
        <f t="shared" si="39"/>
        <v>6.1489</v>
      </c>
      <c r="U59" s="64">
        <f t="shared" si="39"/>
        <v>6.5106</v>
      </c>
      <c r="V59" s="64">
        <f t="shared" si="39"/>
        <v>6.8723</v>
      </c>
      <c r="W59" s="64">
        <f t="shared" si="39"/>
        <v>7.234</v>
      </c>
    </row>
    <row r="60">
      <c r="A60" s="66"/>
      <c r="C60" s="64">
        <f t="array" ref="C60:W60">TRANSPOSE(A37:A57)</f>
        <v>0</v>
      </c>
      <c r="D60" s="64">
        <v>0.010569999999999998</v>
      </c>
      <c r="E60" s="64">
        <v>0.021139999999999996</v>
      </c>
      <c r="F60" s="64">
        <v>0.031709999999999995</v>
      </c>
      <c r="G60" s="64">
        <v>0.04227999999999999</v>
      </c>
      <c r="H60" s="64">
        <v>0.05284999999999999</v>
      </c>
      <c r="I60" s="64">
        <v>0.06341999999999999</v>
      </c>
      <c r="J60" s="64">
        <v>0.07398999999999999</v>
      </c>
      <c r="K60" s="64">
        <v>0.08455999999999998</v>
      </c>
      <c r="L60" s="64">
        <v>0.09512999999999999</v>
      </c>
      <c r="M60" s="64">
        <v>0.10569999999999999</v>
      </c>
      <c r="N60" s="64">
        <v>0.11626999999999998</v>
      </c>
      <c r="O60" s="64">
        <v>0.12684</v>
      </c>
      <c r="P60" s="64">
        <v>0.13740999999999998</v>
      </c>
      <c r="Q60" s="64">
        <v>0.14798</v>
      </c>
      <c r="R60" s="64">
        <v>0.15855</v>
      </c>
      <c r="S60" s="64">
        <v>0.16912</v>
      </c>
      <c r="T60" s="64">
        <v>0.17969</v>
      </c>
      <c r="U60" s="64">
        <v>0.19025999999999998</v>
      </c>
      <c r="V60" s="64">
        <v>0.20083</v>
      </c>
      <c r="W60" s="64">
        <v>0.21139999999999998</v>
      </c>
    </row>
    <row r="61">
      <c r="A61" s="66"/>
    </row>
    <row r="62">
      <c r="A62" s="68" t="s">
        <v>65</v>
      </c>
      <c r="C62" s="69">
        <v>-1.0</v>
      </c>
      <c r="D62" s="70">
        <f t="shared" ref="D62:W62" si="40">C62-$C$35</f>
        <v>-0.9</v>
      </c>
      <c r="E62" s="70">
        <f t="shared" si="40"/>
        <v>-0.8</v>
      </c>
      <c r="F62" s="70">
        <f t="shared" si="40"/>
        <v>-0.7</v>
      </c>
      <c r="G62" s="70">
        <f t="shared" si="40"/>
        <v>-0.6</v>
      </c>
      <c r="H62" s="70">
        <f t="shared" si="40"/>
        <v>-0.5</v>
      </c>
      <c r="I62" s="70">
        <f t="shared" si="40"/>
        <v>-0.4</v>
      </c>
      <c r="J62" s="70">
        <f t="shared" si="40"/>
        <v>-0.3</v>
      </c>
      <c r="K62" s="70">
        <f t="shared" si="40"/>
        <v>-0.2</v>
      </c>
      <c r="L62" s="70">
        <f t="shared" si="40"/>
        <v>-0.1</v>
      </c>
      <c r="M62" s="70">
        <f t="shared" si="40"/>
        <v>0</v>
      </c>
      <c r="N62" s="70">
        <f t="shared" si="40"/>
        <v>0.1</v>
      </c>
      <c r="O62" s="70">
        <f t="shared" si="40"/>
        <v>0.2</v>
      </c>
      <c r="P62" s="70">
        <f t="shared" si="40"/>
        <v>0.3</v>
      </c>
      <c r="Q62" s="70">
        <f t="shared" si="40"/>
        <v>0.4</v>
      </c>
      <c r="R62" s="70">
        <f t="shared" si="40"/>
        <v>0.5</v>
      </c>
      <c r="S62" s="70">
        <f t="shared" si="40"/>
        <v>0.6</v>
      </c>
      <c r="T62" s="70">
        <f t="shared" si="40"/>
        <v>0.7</v>
      </c>
      <c r="U62" s="70">
        <f t="shared" si="40"/>
        <v>0.8</v>
      </c>
      <c r="V62" s="70">
        <f t="shared" si="40"/>
        <v>0.9</v>
      </c>
      <c r="W62" s="70">
        <f t="shared" si="40"/>
        <v>1</v>
      </c>
    </row>
    <row r="63">
      <c r="A63" s="66"/>
      <c r="B63" s="15">
        <v>-1.0</v>
      </c>
      <c r="C63" s="71">
        <f t="shared" ref="C63:W63" si="41">C37  * (1 - (1 + $O$6)^-$P$6) / $O$6 +$R$2</f>
        <v>105744.5</v>
      </c>
      <c r="D63" s="71">
        <f t="shared" si="41"/>
        <v>106988.3098</v>
      </c>
      <c r="E63" s="71">
        <f t="shared" si="41"/>
        <v>108232.1197</v>
      </c>
      <c r="F63" s="71">
        <f t="shared" si="41"/>
        <v>109475.9295</v>
      </c>
      <c r="G63" s="71">
        <f t="shared" si="41"/>
        <v>110719.7394</v>
      </c>
      <c r="H63" s="71">
        <f t="shared" si="41"/>
        <v>111963.5492</v>
      </c>
      <c r="I63" s="71">
        <f t="shared" si="41"/>
        <v>113207.3591</v>
      </c>
      <c r="J63" s="71">
        <f t="shared" si="41"/>
        <v>114451.1689</v>
      </c>
      <c r="K63" s="71">
        <f t="shared" si="41"/>
        <v>115694.9788</v>
      </c>
      <c r="L63" s="71">
        <f t="shared" si="41"/>
        <v>116938.7886</v>
      </c>
      <c r="M63" s="71">
        <f t="shared" si="41"/>
        <v>118182.5984</v>
      </c>
      <c r="N63" s="71">
        <f t="shared" si="41"/>
        <v>119426.4083</v>
      </c>
      <c r="O63" s="71">
        <f t="shared" si="41"/>
        <v>120670.2181</v>
      </c>
      <c r="P63" s="71">
        <f t="shared" si="41"/>
        <v>121914.028</v>
      </c>
      <c r="Q63" s="71">
        <f t="shared" si="41"/>
        <v>123157.8378</v>
      </c>
      <c r="R63" s="71">
        <f t="shared" si="41"/>
        <v>124401.6477</v>
      </c>
      <c r="S63" s="71">
        <f t="shared" si="41"/>
        <v>125645.4575</v>
      </c>
      <c r="T63" s="71">
        <f t="shared" si="41"/>
        <v>126889.2674</v>
      </c>
      <c r="U63" s="71">
        <f t="shared" si="41"/>
        <v>128133.0772</v>
      </c>
      <c r="V63" s="71">
        <f t="shared" si="41"/>
        <v>129376.887</v>
      </c>
      <c r="W63" s="71">
        <f t="shared" si="41"/>
        <v>130620.6969</v>
      </c>
      <c r="X63" s="8"/>
      <c r="Y63" s="8"/>
    </row>
    <row r="64">
      <c r="A64" s="66"/>
      <c r="B64" s="64">
        <f t="shared" ref="B64:B83" si="43">B63-$C$35</f>
        <v>-0.9</v>
      </c>
      <c r="C64" s="71">
        <f t="shared" ref="C64:W64" si="42">C38  * (1 - (1 + $O$6)^-$P$6) / $O$6 +$R$2</f>
        <v>106289.7199</v>
      </c>
      <c r="D64" s="71">
        <f t="shared" si="42"/>
        <v>107533.5298</v>
      </c>
      <c r="E64" s="71">
        <f t="shared" si="42"/>
        <v>108777.3396</v>
      </c>
      <c r="F64" s="71">
        <f t="shared" si="42"/>
        <v>110021.1495</v>
      </c>
      <c r="G64" s="71">
        <f t="shared" si="42"/>
        <v>111264.9593</v>
      </c>
      <c r="H64" s="71">
        <f t="shared" si="42"/>
        <v>112508.7692</v>
      </c>
      <c r="I64" s="71">
        <f t="shared" si="42"/>
        <v>113752.579</v>
      </c>
      <c r="J64" s="71">
        <f t="shared" si="42"/>
        <v>114996.3888</v>
      </c>
      <c r="K64" s="71">
        <f t="shared" si="42"/>
        <v>116240.1987</v>
      </c>
      <c r="L64" s="71">
        <f t="shared" si="42"/>
        <v>117484.0085</v>
      </c>
      <c r="M64" s="71">
        <f t="shared" si="42"/>
        <v>118727.8184</v>
      </c>
      <c r="N64" s="71">
        <f t="shared" si="42"/>
        <v>119971.6282</v>
      </c>
      <c r="O64" s="71">
        <f t="shared" si="42"/>
        <v>121215.4381</v>
      </c>
      <c r="P64" s="71">
        <f t="shared" si="42"/>
        <v>122459.2479</v>
      </c>
      <c r="Q64" s="71">
        <f t="shared" si="42"/>
        <v>123703.0578</v>
      </c>
      <c r="R64" s="71">
        <f t="shared" si="42"/>
        <v>124946.8676</v>
      </c>
      <c r="S64" s="71">
        <f t="shared" si="42"/>
        <v>126190.6774</v>
      </c>
      <c r="T64" s="71">
        <f t="shared" si="42"/>
        <v>127434.4873</v>
      </c>
      <c r="U64" s="71">
        <f t="shared" si="42"/>
        <v>128678.2971</v>
      </c>
      <c r="V64" s="71">
        <f t="shared" si="42"/>
        <v>129922.107</v>
      </c>
      <c r="W64" s="71">
        <f t="shared" si="42"/>
        <v>131165.9168</v>
      </c>
    </row>
    <row r="65">
      <c r="A65" s="66"/>
      <c r="B65" s="64">
        <f t="shared" si="43"/>
        <v>-0.8</v>
      </c>
      <c r="C65" s="71">
        <f t="shared" ref="C65:W65" si="44">C39  * (1 - (1 + $O$6)^-$P$6) / $O$6 +$R$2</f>
        <v>106834.9399</v>
      </c>
      <c r="D65" s="71">
        <f t="shared" si="44"/>
        <v>108078.7497</v>
      </c>
      <c r="E65" s="71">
        <f t="shared" si="44"/>
        <v>109322.5596</v>
      </c>
      <c r="F65" s="71">
        <f t="shared" si="44"/>
        <v>110566.3694</v>
      </c>
      <c r="G65" s="71">
        <f t="shared" si="44"/>
        <v>111810.1792</v>
      </c>
      <c r="H65" s="71">
        <f t="shared" si="44"/>
        <v>113053.9891</v>
      </c>
      <c r="I65" s="71">
        <f t="shared" si="44"/>
        <v>114297.7989</v>
      </c>
      <c r="J65" s="71">
        <f t="shared" si="44"/>
        <v>115541.6088</v>
      </c>
      <c r="K65" s="71">
        <f t="shared" si="44"/>
        <v>116785.4186</v>
      </c>
      <c r="L65" s="71">
        <f t="shared" si="44"/>
        <v>118029.2285</v>
      </c>
      <c r="M65" s="71">
        <f t="shared" si="44"/>
        <v>119273.0383</v>
      </c>
      <c r="N65" s="71">
        <f t="shared" si="44"/>
        <v>120516.8482</v>
      </c>
      <c r="O65" s="71">
        <f t="shared" si="44"/>
        <v>121760.658</v>
      </c>
      <c r="P65" s="71">
        <f t="shared" si="44"/>
        <v>123004.4678</v>
      </c>
      <c r="Q65" s="71">
        <f t="shared" si="44"/>
        <v>124248.2777</v>
      </c>
      <c r="R65" s="71">
        <f t="shared" si="44"/>
        <v>125492.0875</v>
      </c>
      <c r="S65" s="71">
        <f t="shared" si="44"/>
        <v>126735.8974</v>
      </c>
      <c r="T65" s="71">
        <f t="shared" si="44"/>
        <v>127979.7072</v>
      </c>
      <c r="U65" s="71">
        <f t="shared" si="44"/>
        <v>129223.5171</v>
      </c>
      <c r="V65" s="71">
        <f t="shared" si="44"/>
        <v>130467.3269</v>
      </c>
      <c r="W65" s="71">
        <f t="shared" si="44"/>
        <v>131711.1368</v>
      </c>
    </row>
    <row r="66">
      <c r="A66" s="66"/>
      <c r="B66" s="64">
        <f t="shared" si="43"/>
        <v>-0.7</v>
      </c>
      <c r="C66" s="71">
        <f t="shared" ref="C66:W66" si="45">C40  * (1 - (1 + $O$6)^-$P$6) / $O$6 +$R$2</f>
        <v>107380.1598</v>
      </c>
      <c r="D66" s="71">
        <f t="shared" si="45"/>
        <v>108623.9697</v>
      </c>
      <c r="E66" s="71">
        <f t="shared" si="45"/>
        <v>109867.7795</v>
      </c>
      <c r="F66" s="71">
        <f t="shared" si="45"/>
        <v>111111.5893</v>
      </c>
      <c r="G66" s="71">
        <f t="shared" si="45"/>
        <v>112355.3992</v>
      </c>
      <c r="H66" s="71">
        <f t="shared" si="45"/>
        <v>113599.209</v>
      </c>
      <c r="I66" s="71">
        <f t="shared" si="45"/>
        <v>114843.0189</v>
      </c>
      <c r="J66" s="71">
        <f t="shared" si="45"/>
        <v>116086.8287</v>
      </c>
      <c r="K66" s="71">
        <f t="shared" si="45"/>
        <v>117330.6386</v>
      </c>
      <c r="L66" s="71">
        <f t="shared" si="45"/>
        <v>118574.4484</v>
      </c>
      <c r="M66" s="71">
        <f t="shared" si="45"/>
        <v>119818.2583</v>
      </c>
      <c r="N66" s="71">
        <f t="shared" si="45"/>
        <v>121062.0681</v>
      </c>
      <c r="O66" s="71">
        <f t="shared" si="45"/>
        <v>122305.8779</v>
      </c>
      <c r="P66" s="71">
        <f t="shared" si="45"/>
        <v>123549.6878</v>
      </c>
      <c r="Q66" s="71">
        <f t="shared" si="45"/>
        <v>124793.4976</v>
      </c>
      <c r="R66" s="71">
        <f t="shared" si="45"/>
        <v>126037.3075</v>
      </c>
      <c r="S66" s="71">
        <f t="shared" si="45"/>
        <v>127281.1173</v>
      </c>
      <c r="T66" s="71">
        <f t="shared" si="45"/>
        <v>128524.9272</v>
      </c>
      <c r="U66" s="71">
        <f t="shared" si="45"/>
        <v>129768.737</v>
      </c>
      <c r="V66" s="71">
        <f t="shared" si="45"/>
        <v>131012.5469</v>
      </c>
      <c r="W66" s="71">
        <f t="shared" si="45"/>
        <v>132256.3567</v>
      </c>
    </row>
    <row r="67">
      <c r="A67" s="66"/>
      <c r="B67" s="64">
        <f t="shared" si="43"/>
        <v>-0.6</v>
      </c>
      <c r="C67" s="71">
        <f t="shared" ref="C67:W67" si="46">C41  * (1 - (1 + $O$6)^-$P$6) / $O$6 +$R$2</f>
        <v>107925.3797</v>
      </c>
      <c r="D67" s="71">
        <f t="shared" si="46"/>
        <v>109169.1896</v>
      </c>
      <c r="E67" s="71">
        <f t="shared" si="46"/>
        <v>110412.9994</v>
      </c>
      <c r="F67" s="71">
        <f t="shared" si="46"/>
        <v>111656.8093</v>
      </c>
      <c r="G67" s="71">
        <f t="shared" si="46"/>
        <v>112900.6191</v>
      </c>
      <c r="H67" s="71">
        <f t="shared" si="46"/>
        <v>114144.429</v>
      </c>
      <c r="I67" s="71">
        <f t="shared" si="46"/>
        <v>115388.2388</v>
      </c>
      <c r="J67" s="71">
        <f t="shared" si="46"/>
        <v>116632.0487</v>
      </c>
      <c r="K67" s="71">
        <f t="shared" si="46"/>
        <v>117875.8585</v>
      </c>
      <c r="L67" s="71">
        <f t="shared" si="46"/>
        <v>119119.6683</v>
      </c>
      <c r="M67" s="71">
        <f t="shared" si="46"/>
        <v>120363.4782</v>
      </c>
      <c r="N67" s="71">
        <f t="shared" si="46"/>
        <v>121607.288</v>
      </c>
      <c r="O67" s="71">
        <f t="shared" si="46"/>
        <v>122851.0979</v>
      </c>
      <c r="P67" s="71">
        <f t="shared" si="46"/>
        <v>124094.9077</v>
      </c>
      <c r="Q67" s="71">
        <f t="shared" si="46"/>
        <v>125338.7176</v>
      </c>
      <c r="R67" s="71">
        <f t="shared" si="46"/>
        <v>126582.5274</v>
      </c>
      <c r="S67" s="71">
        <f t="shared" si="46"/>
        <v>127826.3373</v>
      </c>
      <c r="T67" s="71">
        <f t="shared" si="46"/>
        <v>129070.1471</v>
      </c>
      <c r="U67" s="71">
        <f t="shared" si="46"/>
        <v>130313.9569</v>
      </c>
      <c r="V67" s="71">
        <f t="shared" si="46"/>
        <v>131557.7668</v>
      </c>
      <c r="W67" s="71">
        <f t="shared" si="46"/>
        <v>132801.5766</v>
      </c>
    </row>
    <row r="68">
      <c r="A68" s="66"/>
      <c r="B68" s="64">
        <f t="shared" si="43"/>
        <v>-0.5</v>
      </c>
      <c r="C68" s="71">
        <f t="shared" ref="C68:W68" si="47">C42  * (1 - (1 + $O$6)^-$P$6) / $O$6 +$R$2</f>
        <v>108470.5997</v>
      </c>
      <c r="D68" s="71">
        <f t="shared" si="47"/>
        <v>109714.4095</v>
      </c>
      <c r="E68" s="71">
        <f t="shared" si="47"/>
        <v>110958.2194</v>
      </c>
      <c r="F68" s="71">
        <f t="shared" si="47"/>
        <v>112202.0292</v>
      </c>
      <c r="G68" s="71">
        <f t="shared" si="47"/>
        <v>113445.8391</v>
      </c>
      <c r="H68" s="71">
        <f t="shared" si="47"/>
        <v>114689.6489</v>
      </c>
      <c r="I68" s="71">
        <f t="shared" si="47"/>
        <v>115933.4587</v>
      </c>
      <c r="J68" s="71">
        <f t="shared" si="47"/>
        <v>117177.2686</v>
      </c>
      <c r="K68" s="71">
        <f t="shared" si="47"/>
        <v>118421.0784</v>
      </c>
      <c r="L68" s="71">
        <f t="shared" si="47"/>
        <v>119664.8883</v>
      </c>
      <c r="M68" s="71">
        <f t="shared" si="47"/>
        <v>120908.6981</v>
      </c>
      <c r="N68" s="71">
        <f t="shared" si="47"/>
        <v>122152.508</v>
      </c>
      <c r="O68" s="71">
        <f t="shared" si="47"/>
        <v>123396.3178</v>
      </c>
      <c r="P68" s="71">
        <f t="shared" si="47"/>
        <v>124640.1277</v>
      </c>
      <c r="Q68" s="71">
        <f t="shared" si="47"/>
        <v>125883.9375</v>
      </c>
      <c r="R68" s="71">
        <f t="shared" si="47"/>
        <v>127127.7473</v>
      </c>
      <c r="S68" s="71">
        <f t="shared" si="47"/>
        <v>128371.5572</v>
      </c>
      <c r="T68" s="71">
        <f t="shared" si="47"/>
        <v>129615.367</v>
      </c>
      <c r="U68" s="71">
        <f t="shared" si="47"/>
        <v>130859.1769</v>
      </c>
      <c r="V68" s="71">
        <f t="shared" si="47"/>
        <v>132102.9867</v>
      </c>
      <c r="W68" s="71">
        <f t="shared" si="47"/>
        <v>133346.7966</v>
      </c>
    </row>
    <row r="69">
      <c r="A69" s="66"/>
      <c r="B69" s="64">
        <f t="shared" si="43"/>
        <v>-0.4</v>
      </c>
      <c r="C69" s="71">
        <f t="shared" ref="C69:W69" si="48">C43  * (1 - (1 + $O$6)^-$P$6) / $O$6 +$R$2</f>
        <v>109015.8196</v>
      </c>
      <c r="D69" s="71">
        <f t="shared" si="48"/>
        <v>110259.6295</v>
      </c>
      <c r="E69" s="71">
        <f t="shared" si="48"/>
        <v>111503.4393</v>
      </c>
      <c r="F69" s="71">
        <f t="shared" si="48"/>
        <v>112747.2491</v>
      </c>
      <c r="G69" s="71">
        <f t="shared" si="48"/>
        <v>113991.059</v>
      </c>
      <c r="H69" s="71">
        <f t="shared" si="48"/>
        <v>115234.8688</v>
      </c>
      <c r="I69" s="71">
        <f t="shared" si="48"/>
        <v>116478.6787</v>
      </c>
      <c r="J69" s="71">
        <f t="shared" si="48"/>
        <v>117722.4885</v>
      </c>
      <c r="K69" s="71">
        <f t="shared" si="48"/>
        <v>118966.2984</v>
      </c>
      <c r="L69" s="71">
        <f t="shared" si="48"/>
        <v>120210.1082</v>
      </c>
      <c r="M69" s="71">
        <f t="shared" si="48"/>
        <v>121453.9181</v>
      </c>
      <c r="N69" s="71">
        <f t="shared" si="48"/>
        <v>122697.7279</v>
      </c>
      <c r="O69" s="71">
        <f t="shared" si="48"/>
        <v>123941.5377</v>
      </c>
      <c r="P69" s="71">
        <f t="shared" si="48"/>
        <v>125185.3476</v>
      </c>
      <c r="Q69" s="71">
        <f t="shared" si="48"/>
        <v>126429.1574</v>
      </c>
      <c r="R69" s="71">
        <f t="shared" si="48"/>
        <v>127672.9673</v>
      </c>
      <c r="S69" s="71">
        <f t="shared" si="48"/>
        <v>128916.7771</v>
      </c>
      <c r="T69" s="71">
        <f t="shared" si="48"/>
        <v>130160.587</v>
      </c>
      <c r="U69" s="71">
        <f t="shared" si="48"/>
        <v>131404.3968</v>
      </c>
      <c r="V69" s="71">
        <f t="shared" si="48"/>
        <v>132648.2067</v>
      </c>
      <c r="W69" s="71">
        <f t="shared" si="48"/>
        <v>133892.0165</v>
      </c>
    </row>
    <row r="70">
      <c r="A70" s="66"/>
      <c r="B70" s="64">
        <f t="shared" si="43"/>
        <v>-0.3</v>
      </c>
      <c r="C70" s="71">
        <f t="shared" ref="C70:W70" si="49">C44  * (1 - (1 + $O$6)^-$P$6) / $O$6 +$R$2</f>
        <v>109561.0396</v>
      </c>
      <c r="D70" s="71">
        <f t="shared" si="49"/>
        <v>110804.8494</v>
      </c>
      <c r="E70" s="71">
        <f t="shared" si="49"/>
        <v>112048.6592</v>
      </c>
      <c r="F70" s="71">
        <f t="shared" si="49"/>
        <v>113292.4691</v>
      </c>
      <c r="G70" s="71">
        <f t="shared" si="49"/>
        <v>114536.2789</v>
      </c>
      <c r="H70" s="71">
        <f t="shared" si="49"/>
        <v>115780.0888</v>
      </c>
      <c r="I70" s="71">
        <f t="shared" si="49"/>
        <v>117023.8986</v>
      </c>
      <c r="J70" s="71">
        <f t="shared" si="49"/>
        <v>118267.7085</v>
      </c>
      <c r="K70" s="71">
        <f t="shared" si="49"/>
        <v>119511.5183</v>
      </c>
      <c r="L70" s="71">
        <f t="shared" si="49"/>
        <v>120755.3282</v>
      </c>
      <c r="M70" s="71">
        <f t="shared" si="49"/>
        <v>121999.138</v>
      </c>
      <c r="N70" s="71">
        <f t="shared" si="49"/>
        <v>123242.9478</v>
      </c>
      <c r="O70" s="71">
        <f t="shared" si="49"/>
        <v>124486.7577</v>
      </c>
      <c r="P70" s="71">
        <f t="shared" si="49"/>
        <v>125730.5675</v>
      </c>
      <c r="Q70" s="71">
        <f t="shared" si="49"/>
        <v>126974.3774</v>
      </c>
      <c r="R70" s="71">
        <f t="shared" si="49"/>
        <v>128218.1872</v>
      </c>
      <c r="S70" s="71">
        <f t="shared" si="49"/>
        <v>129461.9971</v>
      </c>
      <c r="T70" s="71">
        <f t="shared" si="49"/>
        <v>130705.8069</v>
      </c>
      <c r="U70" s="71">
        <f t="shared" si="49"/>
        <v>131949.6168</v>
      </c>
      <c r="V70" s="71">
        <f t="shared" si="49"/>
        <v>133193.4266</v>
      </c>
      <c r="W70" s="71">
        <f t="shared" si="49"/>
        <v>134437.2364</v>
      </c>
    </row>
    <row r="71">
      <c r="A71" s="66"/>
      <c r="B71" s="64">
        <f t="shared" si="43"/>
        <v>-0.2</v>
      </c>
      <c r="C71" s="71">
        <f t="shared" ref="C71:W71" si="50">C45  * (1 - (1 + $O$6)^-$P$6) / $O$6 +$R$2</f>
        <v>110106.2595</v>
      </c>
      <c r="D71" s="71">
        <f t="shared" si="50"/>
        <v>111350.0693</v>
      </c>
      <c r="E71" s="71">
        <f t="shared" si="50"/>
        <v>112593.8792</v>
      </c>
      <c r="F71" s="71">
        <f t="shared" si="50"/>
        <v>113837.689</v>
      </c>
      <c r="G71" s="71">
        <f t="shared" si="50"/>
        <v>115081.4989</v>
      </c>
      <c r="H71" s="71">
        <f t="shared" si="50"/>
        <v>116325.3087</v>
      </c>
      <c r="I71" s="71">
        <f t="shared" si="50"/>
        <v>117569.1186</v>
      </c>
      <c r="J71" s="71">
        <f t="shared" si="50"/>
        <v>118812.9284</v>
      </c>
      <c r="K71" s="71">
        <f t="shared" si="50"/>
        <v>120056.7382</v>
      </c>
      <c r="L71" s="71">
        <f t="shared" si="50"/>
        <v>121300.5481</v>
      </c>
      <c r="M71" s="71">
        <f t="shared" si="50"/>
        <v>122544.3579</v>
      </c>
      <c r="N71" s="71">
        <f t="shared" si="50"/>
        <v>123788.1678</v>
      </c>
      <c r="O71" s="71">
        <f t="shared" si="50"/>
        <v>125031.9776</v>
      </c>
      <c r="P71" s="71">
        <f t="shared" si="50"/>
        <v>126275.7875</v>
      </c>
      <c r="Q71" s="71">
        <f t="shared" si="50"/>
        <v>127519.5973</v>
      </c>
      <c r="R71" s="71">
        <f t="shared" si="50"/>
        <v>128763.4072</v>
      </c>
      <c r="S71" s="71">
        <f t="shared" si="50"/>
        <v>130007.217</v>
      </c>
      <c r="T71" s="71">
        <f t="shared" si="50"/>
        <v>131251.0268</v>
      </c>
      <c r="U71" s="71">
        <f t="shared" si="50"/>
        <v>132494.8367</v>
      </c>
      <c r="V71" s="71">
        <f t="shared" si="50"/>
        <v>133738.6465</v>
      </c>
      <c r="W71" s="71">
        <f t="shared" si="50"/>
        <v>134982.4564</v>
      </c>
    </row>
    <row r="72">
      <c r="A72" s="66"/>
      <c r="B72" s="64">
        <f t="shared" si="43"/>
        <v>-0.1</v>
      </c>
      <c r="C72" s="71">
        <f t="shared" ref="C72:W72" si="51">C46  * (1 - (1 + $O$6)^-$P$6) / $O$6 +$R$2</f>
        <v>110651.4794</v>
      </c>
      <c r="D72" s="71">
        <f t="shared" si="51"/>
        <v>111895.2893</v>
      </c>
      <c r="E72" s="71">
        <f t="shared" si="51"/>
        <v>113139.0991</v>
      </c>
      <c r="F72" s="71">
        <f t="shared" si="51"/>
        <v>114382.909</v>
      </c>
      <c r="G72" s="71">
        <f t="shared" si="51"/>
        <v>115626.7188</v>
      </c>
      <c r="H72" s="71">
        <f t="shared" si="51"/>
        <v>116870.5286</v>
      </c>
      <c r="I72" s="71">
        <f t="shared" si="51"/>
        <v>118114.3385</v>
      </c>
      <c r="J72" s="71">
        <f t="shared" si="51"/>
        <v>119358.1483</v>
      </c>
      <c r="K72" s="71">
        <f t="shared" si="51"/>
        <v>120601.9582</v>
      </c>
      <c r="L72" s="71">
        <f t="shared" si="51"/>
        <v>121845.768</v>
      </c>
      <c r="M72" s="71">
        <f t="shared" si="51"/>
        <v>123089.5779</v>
      </c>
      <c r="N72" s="71">
        <f t="shared" si="51"/>
        <v>124333.3877</v>
      </c>
      <c r="O72" s="71">
        <f t="shared" si="51"/>
        <v>125577.1976</v>
      </c>
      <c r="P72" s="71">
        <f t="shared" si="51"/>
        <v>126821.0074</v>
      </c>
      <c r="Q72" s="71">
        <f t="shared" si="51"/>
        <v>128064.8172</v>
      </c>
      <c r="R72" s="71">
        <f t="shared" si="51"/>
        <v>129308.6271</v>
      </c>
      <c r="S72" s="71">
        <f t="shared" si="51"/>
        <v>130552.4369</v>
      </c>
      <c r="T72" s="71">
        <f t="shared" si="51"/>
        <v>131796.2468</v>
      </c>
      <c r="U72" s="71">
        <f t="shared" si="51"/>
        <v>133040.0566</v>
      </c>
      <c r="V72" s="71">
        <f t="shared" si="51"/>
        <v>134283.8665</v>
      </c>
      <c r="W72" s="71">
        <f t="shared" si="51"/>
        <v>135527.6763</v>
      </c>
    </row>
    <row r="73">
      <c r="A73" s="66"/>
      <c r="B73" s="64">
        <f t="shared" si="43"/>
        <v>0</v>
      </c>
      <c r="C73" s="71">
        <f t="shared" ref="C73:W73" si="52">C47  * (1 - (1 + $O$6)^-$P$6) / $O$6 +$R$2</f>
        <v>111196.6994</v>
      </c>
      <c r="D73" s="71">
        <f t="shared" si="52"/>
        <v>112440.5092</v>
      </c>
      <c r="E73" s="71">
        <f t="shared" si="52"/>
        <v>113684.319</v>
      </c>
      <c r="F73" s="71">
        <f t="shared" si="52"/>
        <v>114928.1289</v>
      </c>
      <c r="G73" s="71">
        <f t="shared" si="52"/>
        <v>116171.9387</v>
      </c>
      <c r="H73" s="71">
        <f t="shared" si="52"/>
        <v>117415.7486</v>
      </c>
      <c r="I73" s="71">
        <f t="shared" si="52"/>
        <v>118659.5584</v>
      </c>
      <c r="J73" s="71">
        <f t="shared" si="52"/>
        <v>119903.3683</v>
      </c>
      <c r="K73" s="71">
        <f t="shared" si="52"/>
        <v>121147.1781</v>
      </c>
      <c r="L73" s="71">
        <f t="shared" si="52"/>
        <v>122390.988</v>
      </c>
      <c r="M73" s="71">
        <f t="shared" si="52"/>
        <v>123634.7978</v>
      </c>
      <c r="N73" s="71">
        <f t="shared" si="52"/>
        <v>124878.6076</v>
      </c>
      <c r="O73" s="71">
        <f t="shared" si="52"/>
        <v>126122.4175</v>
      </c>
      <c r="P73" s="71">
        <f t="shared" si="52"/>
        <v>127366.2273</v>
      </c>
      <c r="Q73" s="71">
        <f t="shared" si="52"/>
        <v>128610.0372</v>
      </c>
      <c r="R73" s="71">
        <f t="shared" si="52"/>
        <v>129853.847</v>
      </c>
      <c r="S73" s="71">
        <f t="shared" si="52"/>
        <v>131097.6569</v>
      </c>
      <c r="T73" s="71">
        <f t="shared" si="52"/>
        <v>132341.4667</v>
      </c>
      <c r="U73" s="71">
        <f t="shared" si="52"/>
        <v>133585.2766</v>
      </c>
      <c r="V73" s="71">
        <f t="shared" si="52"/>
        <v>134829.0864</v>
      </c>
      <c r="W73" s="71">
        <f t="shared" si="52"/>
        <v>136072.8962</v>
      </c>
    </row>
    <row r="74">
      <c r="A74" s="66"/>
      <c r="B74" s="64">
        <f t="shared" si="43"/>
        <v>0.1</v>
      </c>
      <c r="C74" s="71">
        <f t="shared" ref="C74:W74" si="53">C48  * (1 - (1 + $O$6)^-$P$6) / $O$6 +$R$2</f>
        <v>111741.9193</v>
      </c>
      <c r="D74" s="71">
        <f t="shared" si="53"/>
        <v>112985.7291</v>
      </c>
      <c r="E74" s="71">
        <f t="shared" si="53"/>
        <v>114229.539</v>
      </c>
      <c r="F74" s="71">
        <f t="shared" si="53"/>
        <v>115473.3488</v>
      </c>
      <c r="G74" s="71">
        <f t="shared" si="53"/>
        <v>116717.1587</v>
      </c>
      <c r="H74" s="71">
        <f t="shared" si="53"/>
        <v>117960.9685</v>
      </c>
      <c r="I74" s="71">
        <f t="shared" si="53"/>
        <v>119204.7784</v>
      </c>
      <c r="J74" s="71">
        <f t="shared" si="53"/>
        <v>120448.5882</v>
      </c>
      <c r="K74" s="71">
        <f t="shared" si="53"/>
        <v>121692.3981</v>
      </c>
      <c r="L74" s="71">
        <f t="shared" si="53"/>
        <v>122936.2079</v>
      </c>
      <c r="M74" s="71">
        <f t="shared" si="53"/>
        <v>124180.0177</v>
      </c>
      <c r="N74" s="71">
        <f t="shared" si="53"/>
        <v>125423.8276</v>
      </c>
      <c r="O74" s="71">
        <f t="shared" si="53"/>
        <v>126667.6374</v>
      </c>
      <c r="P74" s="71">
        <f t="shared" si="53"/>
        <v>127911.4473</v>
      </c>
      <c r="Q74" s="71">
        <f t="shared" si="53"/>
        <v>129155.2571</v>
      </c>
      <c r="R74" s="71">
        <f t="shared" si="53"/>
        <v>130399.067</v>
      </c>
      <c r="S74" s="71">
        <f t="shared" si="53"/>
        <v>131642.8768</v>
      </c>
      <c r="T74" s="71">
        <f t="shared" si="53"/>
        <v>132886.6867</v>
      </c>
      <c r="U74" s="71">
        <f t="shared" si="53"/>
        <v>134130.4965</v>
      </c>
      <c r="V74" s="71">
        <f t="shared" si="53"/>
        <v>135374.3063</v>
      </c>
      <c r="W74" s="71">
        <f t="shared" si="53"/>
        <v>136618.1162</v>
      </c>
    </row>
    <row r="75">
      <c r="A75" s="66"/>
      <c r="B75" s="64">
        <f t="shared" si="43"/>
        <v>0.2</v>
      </c>
      <c r="C75" s="71">
        <f t="shared" ref="C75:W75" si="54">C49  * (1 - (1 + $O$6)^-$P$6) / $O$6 +$R$2</f>
        <v>112287.1392</v>
      </c>
      <c r="D75" s="71">
        <f t="shared" si="54"/>
        <v>113530.9491</v>
      </c>
      <c r="E75" s="71">
        <f t="shared" si="54"/>
        <v>114774.7589</v>
      </c>
      <c r="F75" s="71">
        <f t="shared" si="54"/>
        <v>116018.5688</v>
      </c>
      <c r="G75" s="71">
        <f t="shared" si="54"/>
        <v>117262.3786</v>
      </c>
      <c r="H75" s="71">
        <f t="shared" si="54"/>
        <v>118506.1885</v>
      </c>
      <c r="I75" s="71">
        <f t="shared" si="54"/>
        <v>119749.9983</v>
      </c>
      <c r="J75" s="71">
        <f t="shared" si="54"/>
        <v>120993.8081</v>
      </c>
      <c r="K75" s="71">
        <f t="shared" si="54"/>
        <v>122237.618</v>
      </c>
      <c r="L75" s="71">
        <f t="shared" si="54"/>
        <v>123481.4278</v>
      </c>
      <c r="M75" s="71">
        <f t="shared" si="54"/>
        <v>124725.2377</v>
      </c>
      <c r="N75" s="71">
        <f t="shared" si="54"/>
        <v>125969.0475</v>
      </c>
      <c r="O75" s="71">
        <f t="shared" si="54"/>
        <v>127212.8574</v>
      </c>
      <c r="P75" s="71">
        <f t="shared" si="54"/>
        <v>128456.6672</v>
      </c>
      <c r="Q75" s="71">
        <f t="shared" si="54"/>
        <v>129700.4771</v>
      </c>
      <c r="R75" s="71">
        <f t="shared" si="54"/>
        <v>130944.2869</v>
      </c>
      <c r="S75" s="71">
        <f t="shared" si="54"/>
        <v>132188.0967</v>
      </c>
      <c r="T75" s="71">
        <f t="shared" si="54"/>
        <v>133431.9066</v>
      </c>
      <c r="U75" s="71">
        <f t="shared" si="54"/>
        <v>134675.7164</v>
      </c>
      <c r="V75" s="71">
        <f t="shared" si="54"/>
        <v>135919.5263</v>
      </c>
      <c r="W75" s="71">
        <f t="shared" si="54"/>
        <v>137163.3361</v>
      </c>
    </row>
    <row r="76">
      <c r="A76" s="66"/>
      <c r="B76" s="64">
        <f t="shared" si="43"/>
        <v>0.3</v>
      </c>
      <c r="C76" s="71">
        <f t="shared" ref="C76:W76" si="55">C50  * (1 - (1 + $O$6)^-$P$6) / $O$6 +$R$2</f>
        <v>112832.3592</v>
      </c>
      <c r="D76" s="71">
        <f t="shared" si="55"/>
        <v>114076.169</v>
      </c>
      <c r="E76" s="71">
        <f t="shared" si="55"/>
        <v>115319.9789</v>
      </c>
      <c r="F76" s="71">
        <f t="shared" si="55"/>
        <v>116563.7887</v>
      </c>
      <c r="G76" s="71">
        <f t="shared" si="55"/>
        <v>117807.5985</v>
      </c>
      <c r="H76" s="71">
        <f t="shared" si="55"/>
        <v>119051.4084</v>
      </c>
      <c r="I76" s="71">
        <f t="shared" si="55"/>
        <v>120295.2182</v>
      </c>
      <c r="J76" s="71">
        <f t="shared" si="55"/>
        <v>121539.0281</v>
      </c>
      <c r="K76" s="71">
        <f t="shared" si="55"/>
        <v>122782.8379</v>
      </c>
      <c r="L76" s="71">
        <f t="shared" si="55"/>
        <v>124026.6478</v>
      </c>
      <c r="M76" s="71">
        <f t="shared" si="55"/>
        <v>125270.4576</v>
      </c>
      <c r="N76" s="71">
        <f t="shared" si="55"/>
        <v>126514.2675</v>
      </c>
      <c r="O76" s="71">
        <f t="shared" si="55"/>
        <v>127758.0773</v>
      </c>
      <c r="P76" s="71">
        <f t="shared" si="55"/>
        <v>129001.8871</v>
      </c>
      <c r="Q76" s="71">
        <f t="shared" si="55"/>
        <v>130245.697</v>
      </c>
      <c r="R76" s="71">
        <f t="shared" si="55"/>
        <v>131489.5068</v>
      </c>
      <c r="S76" s="71">
        <f t="shared" si="55"/>
        <v>132733.3167</v>
      </c>
      <c r="T76" s="71">
        <f t="shared" si="55"/>
        <v>133977.1265</v>
      </c>
      <c r="U76" s="71">
        <f t="shared" si="55"/>
        <v>135220.9364</v>
      </c>
      <c r="V76" s="71">
        <f t="shared" si="55"/>
        <v>136464.7462</v>
      </c>
      <c r="W76" s="71">
        <f t="shared" si="55"/>
        <v>137708.5561</v>
      </c>
    </row>
    <row r="77">
      <c r="A77" s="66"/>
      <c r="B77" s="64">
        <f t="shared" si="43"/>
        <v>0.4</v>
      </c>
      <c r="C77" s="71">
        <f t="shared" ref="C77:W77" si="56">C51  * (1 - (1 + $O$6)^-$P$6) / $O$6 +$R$2</f>
        <v>113377.5791</v>
      </c>
      <c r="D77" s="71">
        <f t="shared" si="56"/>
        <v>114621.3889</v>
      </c>
      <c r="E77" s="71">
        <f t="shared" si="56"/>
        <v>115865.1988</v>
      </c>
      <c r="F77" s="71">
        <f t="shared" si="56"/>
        <v>117109.0086</v>
      </c>
      <c r="G77" s="71">
        <f t="shared" si="56"/>
        <v>118352.8185</v>
      </c>
      <c r="H77" s="71">
        <f t="shared" si="56"/>
        <v>119596.6283</v>
      </c>
      <c r="I77" s="71">
        <f t="shared" si="56"/>
        <v>120840.4382</v>
      </c>
      <c r="J77" s="71">
        <f t="shared" si="56"/>
        <v>122084.248</v>
      </c>
      <c r="K77" s="71">
        <f t="shared" si="56"/>
        <v>123328.0579</v>
      </c>
      <c r="L77" s="71">
        <f t="shared" si="56"/>
        <v>124571.8677</v>
      </c>
      <c r="M77" s="71">
        <f t="shared" si="56"/>
        <v>125815.6775</v>
      </c>
      <c r="N77" s="71">
        <f t="shared" si="56"/>
        <v>127059.4874</v>
      </c>
      <c r="O77" s="71">
        <f t="shared" si="56"/>
        <v>128303.2972</v>
      </c>
      <c r="P77" s="71">
        <f t="shared" si="56"/>
        <v>129547.1071</v>
      </c>
      <c r="Q77" s="71">
        <f t="shared" si="56"/>
        <v>130790.9169</v>
      </c>
      <c r="R77" s="71">
        <f t="shared" si="56"/>
        <v>132034.7268</v>
      </c>
      <c r="S77" s="71">
        <f t="shared" si="56"/>
        <v>133278.5366</v>
      </c>
      <c r="T77" s="71">
        <f t="shared" si="56"/>
        <v>134522.3465</v>
      </c>
      <c r="U77" s="71">
        <f t="shared" si="56"/>
        <v>135766.1563</v>
      </c>
      <c r="V77" s="71">
        <f t="shared" si="56"/>
        <v>137009.9661</v>
      </c>
      <c r="W77" s="71">
        <f t="shared" si="56"/>
        <v>138253.776</v>
      </c>
    </row>
    <row r="78">
      <c r="A78" s="66"/>
      <c r="B78" s="64">
        <f t="shared" si="43"/>
        <v>0.5</v>
      </c>
      <c r="C78" s="71">
        <f t="shared" ref="C78:W78" si="57">C52  * (1 - (1 + $O$6)^-$P$6) / $O$6 +$R$2</f>
        <v>113922.799</v>
      </c>
      <c r="D78" s="71">
        <f t="shared" si="57"/>
        <v>115166.6089</v>
      </c>
      <c r="E78" s="71">
        <f t="shared" si="57"/>
        <v>116410.4187</v>
      </c>
      <c r="F78" s="71">
        <f t="shared" si="57"/>
        <v>117654.2286</v>
      </c>
      <c r="G78" s="71">
        <f t="shared" si="57"/>
        <v>118898.0384</v>
      </c>
      <c r="H78" s="71">
        <f t="shared" si="57"/>
        <v>120141.8483</v>
      </c>
      <c r="I78" s="71">
        <f t="shared" si="57"/>
        <v>121385.6581</v>
      </c>
      <c r="J78" s="71">
        <f t="shared" si="57"/>
        <v>122629.468</v>
      </c>
      <c r="K78" s="71">
        <f t="shared" si="57"/>
        <v>123873.2778</v>
      </c>
      <c r="L78" s="71">
        <f t="shared" si="57"/>
        <v>125117.0876</v>
      </c>
      <c r="M78" s="71">
        <f t="shared" si="57"/>
        <v>126360.8975</v>
      </c>
      <c r="N78" s="71">
        <f t="shared" si="57"/>
        <v>127604.7073</v>
      </c>
      <c r="O78" s="71">
        <f t="shared" si="57"/>
        <v>128848.5172</v>
      </c>
      <c r="P78" s="71">
        <f t="shared" si="57"/>
        <v>130092.327</v>
      </c>
      <c r="Q78" s="71">
        <f t="shared" si="57"/>
        <v>131336.1369</v>
      </c>
      <c r="R78" s="71">
        <f t="shared" si="57"/>
        <v>132579.9467</v>
      </c>
      <c r="S78" s="71">
        <f t="shared" si="57"/>
        <v>133823.7566</v>
      </c>
      <c r="T78" s="71">
        <f t="shared" si="57"/>
        <v>135067.5664</v>
      </c>
      <c r="U78" s="71">
        <f t="shared" si="57"/>
        <v>136311.3762</v>
      </c>
      <c r="V78" s="71">
        <f t="shared" si="57"/>
        <v>137555.1861</v>
      </c>
      <c r="W78" s="71">
        <f t="shared" si="57"/>
        <v>138798.9959</v>
      </c>
    </row>
    <row r="79">
      <c r="A79" s="66"/>
      <c r="B79" s="64">
        <f t="shared" si="43"/>
        <v>0.6</v>
      </c>
      <c r="C79" s="71">
        <f t="shared" ref="C79:W79" si="58">C53  * (1 - (1 + $O$6)^-$P$6) / $O$6 +$R$2</f>
        <v>114468.019</v>
      </c>
      <c r="D79" s="71">
        <f t="shared" si="58"/>
        <v>115711.8288</v>
      </c>
      <c r="E79" s="71">
        <f t="shared" si="58"/>
        <v>116955.6387</v>
      </c>
      <c r="F79" s="71">
        <f t="shared" si="58"/>
        <v>118199.4485</v>
      </c>
      <c r="G79" s="71">
        <f t="shared" si="58"/>
        <v>119443.2584</v>
      </c>
      <c r="H79" s="71">
        <f t="shared" si="58"/>
        <v>120687.0682</v>
      </c>
      <c r="I79" s="71">
        <f t="shared" si="58"/>
        <v>121930.878</v>
      </c>
      <c r="J79" s="71">
        <f t="shared" si="58"/>
        <v>123174.6879</v>
      </c>
      <c r="K79" s="71">
        <f t="shared" si="58"/>
        <v>124418.4977</v>
      </c>
      <c r="L79" s="71">
        <f t="shared" si="58"/>
        <v>125662.3076</v>
      </c>
      <c r="M79" s="71">
        <f t="shared" si="58"/>
        <v>126906.1174</v>
      </c>
      <c r="N79" s="71">
        <f t="shared" si="58"/>
        <v>128149.9273</v>
      </c>
      <c r="O79" s="71">
        <f t="shared" si="58"/>
        <v>129393.7371</v>
      </c>
      <c r="P79" s="71">
        <f t="shared" si="58"/>
        <v>130637.547</v>
      </c>
      <c r="Q79" s="71">
        <f t="shared" si="58"/>
        <v>131881.3568</v>
      </c>
      <c r="R79" s="71">
        <f t="shared" si="58"/>
        <v>133125.1666</v>
      </c>
      <c r="S79" s="71">
        <f t="shared" si="58"/>
        <v>134368.9765</v>
      </c>
      <c r="T79" s="71">
        <f t="shared" si="58"/>
        <v>135612.7863</v>
      </c>
      <c r="U79" s="71">
        <f t="shared" si="58"/>
        <v>136856.5962</v>
      </c>
      <c r="V79" s="71">
        <f t="shared" si="58"/>
        <v>138100.406</v>
      </c>
      <c r="W79" s="71">
        <f t="shared" si="58"/>
        <v>139344.2159</v>
      </c>
    </row>
    <row r="80">
      <c r="A80" s="66"/>
      <c r="B80" s="64">
        <f t="shared" si="43"/>
        <v>0.7</v>
      </c>
      <c r="C80" s="71">
        <f t="shared" ref="C80:W80" si="59">C54  * (1 - (1 + $O$6)^-$P$6) / $O$6 +$R$2</f>
        <v>115013.2389</v>
      </c>
      <c r="D80" s="71">
        <f t="shared" si="59"/>
        <v>116257.0488</v>
      </c>
      <c r="E80" s="71">
        <f t="shared" si="59"/>
        <v>117500.8586</v>
      </c>
      <c r="F80" s="71">
        <f t="shared" si="59"/>
        <v>118744.6684</v>
      </c>
      <c r="G80" s="71">
        <f t="shared" si="59"/>
        <v>119988.4783</v>
      </c>
      <c r="H80" s="71">
        <f t="shared" si="59"/>
        <v>121232.2881</v>
      </c>
      <c r="I80" s="71">
        <f t="shared" si="59"/>
        <v>122476.098</v>
      </c>
      <c r="J80" s="71">
        <f t="shared" si="59"/>
        <v>123719.9078</v>
      </c>
      <c r="K80" s="71">
        <f t="shared" si="59"/>
        <v>124963.7177</v>
      </c>
      <c r="L80" s="71">
        <f t="shared" si="59"/>
        <v>126207.5275</v>
      </c>
      <c r="M80" s="71">
        <f t="shared" si="59"/>
        <v>127451.3374</v>
      </c>
      <c r="N80" s="71">
        <f t="shared" si="59"/>
        <v>128695.1472</v>
      </c>
      <c r="O80" s="71">
        <f t="shared" si="59"/>
        <v>129938.957</v>
      </c>
      <c r="P80" s="71">
        <f t="shared" si="59"/>
        <v>131182.7669</v>
      </c>
      <c r="Q80" s="71">
        <f t="shared" si="59"/>
        <v>132426.5767</v>
      </c>
      <c r="R80" s="71">
        <f t="shared" si="59"/>
        <v>133670.3866</v>
      </c>
      <c r="S80" s="71">
        <f t="shared" si="59"/>
        <v>134914.1964</v>
      </c>
      <c r="T80" s="71">
        <f t="shared" si="59"/>
        <v>136158.0063</v>
      </c>
      <c r="U80" s="71">
        <f t="shared" si="59"/>
        <v>137401.8161</v>
      </c>
      <c r="V80" s="71">
        <f t="shared" si="59"/>
        <v>138645.626</v>
      </c>
      <c r="W80" s="71">
        <f t="shared" si="59"/>
        <v>139889.4358</v>
      </c>
    </row>
    <row r="81">
      <c r="A81" s="66"/>
      <c r="B81" s="64">
        <f t="shared" si="43"/>
        <v>0.8</v>
      </c>
      <c r="C81" s="71">
        <f t="shared" ref="C81:W81" si="60">C55  * (1 - (1 + $O$6)^-$P$6) / $O$6 +$R$2</f>
        <v>115558.4588</v>
      </c>
      <c r="D81" s="71">
        <f t="shared" si="60"/>
        <v>116802.2687</v>
      </c>
      <c r="E81" s="71">
        <f t="shared" si="60"/>
        <v>118046.0785</v>
      </c>
      <c r="F81" s="71">
        <f t="shared" si="60"/>
        <v>119289.8884</v>
      </c>
      <c r="G81" s="71">
        <f t="shared" si="60"/>
        <v>120533.6982</v>
      </c>
      <c r="H81" s="71">
        <f t="shared" si="60"/>
        <v>121777.5081</v>
      </c>
      <c r="I81" s="71">
        <f t="shared" si="60"/>
        <v>123021.3179</v>
      </c>
      <c r="J81" s="71">
        <f t="shared" si="60"/>
        <v>124265.1278</v>
      </c>
      <c r="K81" s="71">
        <f t="shared" si="60"/>
        <v>125508.9376</v>
      </c>
      <c r="L81" s="71">
        <f t="shared" si="60"/>
        <v>126752.7474</v>
      </c>
      <c r="M81" s="71">
        <f t="shared" si="60"/>
        <v>127996.5573</v>
      </c>
      <c r="N81" s="71">
        <f t="shared" si="60"/>
        <v>129240.3671</v>
      </c>
      <c r="O81" s="71">
        <f t="shared" si="60"/>
        <v>130484.177</v>
      </c>
      <c r="P81" s="71">
        <f t="shared" si="60"/>
        <v>131727.9868</v>
      </c>
      <c r="Q81" s="71">
        <f t="shared" si="60"/>
        <v>132971.7967</v>
      </c>
      <c r="R81" s="71">
        <f t="shared" si="60"/>
        <v>134215.6065</v>
      </c>
      <c r="S81" s="71">
        <f t="shared" si="60"/>
        <v>135459.4164</v>
      </c>
      <c r="T81" s="71">
        <f t="shared" si="60"/>
        <v>136703.2262</v>
      </c>
      <c r="U81" s="71">
        <f t="shared" si="60"/>
        <v>137947.036</v>
      </c>
      <c r="V81" s="71">
        <f t="shared" si="60"/>
        <v>139190.8459</v>
      </c>
      <c r="W81" s="71">
        <f t="shared" si="60"/>
        <v>140434.6557</v>
      </c>
    </row>
    <row r="82">
      <c r="A82" s="66"/>
      <c r="B82" s="64">
        <f t="shared" si="43"/>
        <v>0.9</v>
      </c>
      <c r="C82" s="71">
        <f t="shared" ref="C82:W82" si="61">C56  * (1 - (1 + $O$6)^-$P$6) / $O$6 +$R$2</f>
        <v>116103.6788</v>
      </c>
      <c r="D82" s="71">
        <f t="shared" si="61"/>
        <v>117347.4886</v>
      </c>
      <c r="E82" s="71">
        <f t="shared" si="61"/>
        <v>118591.2985</v>
      </c>
      <c r="F82" s="71">
        <f t="shared" si="61"/>
        <v>119835.1083</v>
      </c>
      <c r="G82" s="71">
        <f t="shared" si="61"/>
        <v>121078.9182</v>
      </c>
      <c r="H82" s="71">
        <f t="shared" si="61"/>
        <v>122322.728</v>
      </c>
      <c r="I82" s="71">
        <f t="shared" si="61"/>
        <v>123566.5378</v>
      </c>
      <c r="J82" s="71">
        <f t="shared" si="61"/>
        <v>124810.3477</v>
      </c>
      <c r="K82" s="71">
        <f t="shared" si="61"/>
        <v>126054.1575</v>
      </c>
      <c r="L82" s="71">
        <f t="shared" si="61"/>
        <v>127297.9674</v>
      </c>
      <c r="M82" s="71">
        <f t="shared" si="61"/>
        <v>128541.7772</v>
      </c>
      <c r="N82" s="71">
        <f t="shared" si="61"/>
        <v>129785.5871</v>
      </c>
      <c r="O82" s="71">
        <f t="shared" si="61"/>
        <v>131029.3969</v>
      </c>
      <c r="P82" s="71">
        <f t="shared" si="61"/>
        <v>132273.2068</v>
      </c>
      <c r="Q82" s="71">
        <f t="shared" si="61"/>
        <v>133517.0166</v>
      </c>
      <c r="R82" s="71">
        <f t="shared" si="61"/>
        <v>134760.8265</v>
      </c>
      <c r="S82" s="71">
        <f t="shared" si="61"/>
        <v>136004.6363</v>
      </c>
      <c r="T82" s="71">
        <f t="shared" si="61"/>
        <v>137248.4461</v>
      </c>
      <c r="U82" s="71">
        <f t="shared" si="61"/>
        <v>138492.256</v>
      </c>
      <c r="V82" s="71">
        <f t="shared" si="61"/>
        <v>139736.0658</v>
      </c>
      <c r="W82" s="71">
        <f t="shared" si="61"/>
        <v>140979.8757</v>
      </c>
    </row>
    <row r="83">
      <c r="A83" s="66"/>
      <c r="B83" s="64">
        <f t="shared" si="43"/>
        <v>1</v>
      </c>
      <c r="C83" s="71">
        <f t="shared" ref="C83:W83" si="62">C57  * (1 - (1 + $O$6)^-$P$6) / $O$6 +$R$2</f>
        <v>116648.8987</v>
      </c>
      <c r="D83" s="71">
        <f t="shared" si="62"/>
        <v>117892.7086</v>
      </c>
      <c r="E83" s="71">
        <f t="shared" si="62"/>
        <v>119136.5184</v>
      </c>
      <c r="F83" s="71">
        <f t="shared" si="62"/>
        <v>120380.3283</v>
      </c>
      <c r="G83" s="71">
        <f t="shared" si="62"/>
        <v>121624.1381</v>
      </c>
      <c r="H83" s="71">
        <f t="shared" si="62"/>
        <v>122867.9479</v>
      </c>
      <c r="I83" s="71">
        <f t="shared" si="62"/>
        <v>124111.7578</v>
      </c>
      <c r="J83" s="71">
        <f t="shared" si="62"/>
        <v>125355.5676</v>
      </c>
      <c r="K83" s="71">
        <f t="shared" si="62"/>
        <v>126599.3775</v>
      </c>
      <c r="L83" s="71">
        <f t="shared" si="62"/>
        <v>127843.1873</v>
      </c>
      <c r="M83" s="71">
        <f t="shared" si="62"/>
        <v>129086.9972</v>
      </c>
      <c r="N83" s="71">
        <f t="shared" si="62"/>
        <v>130330.807</v>
      </c>
      <c r="O83" s="71">
        <f t="shared" si="62"/>
        <v>131574.6169</v>
      </c>
      <c r="P83" s="71">
        <f t="shared" si="62"/>
        <v>132818.4267</v>
      </c>
      <c r="Q83" s="71">
        <f t="shared" si="62"/>
        <v>134062.2365</v>
      </c>
      <c r="R83" s="71">
        <f t="shared" si="62"/>
        <v>135306.0464</v>
      </c>
      <c r="S83" s="71">
        <f t="shared" si="62"/>
        <v>136549.8562</v>
      </c>
      <c r="T83" s="71">
        <f t="shared" si="62"/>
        <v>137793.6661</v>
      </c>
      <c r="U83" s="71">
        <f t="shared" si="62"/>
        <v>139037.4759</v>
      </c>
      <c r="V83" s="71">
        <f t="shared" si="62"/>
        <v>140281.2858</v>
      </c>
      <c r="W83" s="71">
        <f t="shared" si="62"/>
        <v>141525.0956</v>
      </c>
    </row>
    <row r="84">
      <c r="A84" s="66"/>
    </row>
    <row r="85">
      <c r="A85" s="66"/>
    </row>
    <row r="86">
      <c r="A86" s="66"/>
      <c r="B86" s="15" t="s">
        <v>66</v>
      </c>
      <c r="C86" s="8">
        <v>88212.37</v>
      </c>
      <c r="D86" s="8">
        <v>91604.579</v>
      </c>
      <c r="E86" s="8">
        <v>94996.788</v>
      </c>
      <c r="F86" s="8">
        <v>98388.99699999999</v>
      </c>
      <c r="G86" s="8">
        <v>101781.20599999999</v>
      </c>
      <c r="H86" s="8">
        <v>105173.415</v>
      </c>
      <c r="I86" s="8">
        <v>108565.62399999998</v>
      </c>
      <c r="J86" s="8">
        <v>111957.83299999998</v>
      </c>
      <c r="K86" s="8">
        <v>115350.04199999999</v>
      </c>
      <c r="L86" s="8">
        <v>118742.25099999999</v>
      </c>
      <c r="M86" s="8">
        <v>122134.45999999999</v>
      </c>
      <c r="N86" s="8">
        <v>125526.669</v>
      </c>
      <c r="O86" s="8">
        <v>128918.878</v>
      </c>
      <c r="P86" s="8">
        <v>132311.087</v>
      </c>
      <c r="Q86" s="8">
        <v>135703.29599999997</v>
      </c>
      <c r="R86" s="8">
        <v>139095.505</v>
      </c>
      <c r="S86" s="8">
        <v>142487.71399999998</v>
      </c>
      <c r="T86" s="8">
        <v>145879.92299999998</v>
      </c>
      <c r="U86" s="8">
        <v>149272.13199999998</v>
      </c>
      <c r="V86" s="8">
        <v>152664.341</v>
      </c>
      <c r="W86" s="8">
        <v>156056.55</v>
      </c>
    </row>
    <row r="87">
      <c r="A87" s="66"/>
      <c r="C87" s="8">
        <f t="shared" ref="C87:W87" si="63">C86</f>
        <v>88212.37</v>
      </c>
      <c r="D87" s="8">
        <f t="shared" si="63"/>
        <v>91604.579</v>
      </c>
      <c r="E87" s="8">
        <f t="shared" si="63"/>
        <v>94996.788</v>
      </c>
      <c r="F87" s="8">
        <f t="shared" si="63"/>
        <v>98388.997</v>
      </c>
      <c r="G87" s="8">
        <f t="shared" si="63"/>
        <v>101781.206</v>
      </c>
      <c r="H87" s="8">
        <f t="shared" si="63"/>
        <v>105173.415</v>
      </c>
      <c r="I87" s="8">
        <f t="shared" si="63"/>
        <v>108565.624</v>
      </c>
      <c r="J87" s="8">
        <f t="shared" si="63"/>
        <v>111957.833</v>
      </c>
      <c r="K87" s="8">
        <f t="shared" si="63"/>
        <v>115350.042</v>
      </c>
      <c r="L87" s="8">
        <f t="shared" si="63"/>
        <v>118742.251</v>
      </c>
      <c r="M87" s="8">
        <f t="shared" si="63"/>
        <v>122134.46</v>
      </c>
      <c r="N87" s="8">
        <f t="shared" si="63"/>
        <v>125526.669</v>
      </c>
      <c r="O87" s="8">
        <f t="shared" si="63"/>
        <v>128918.878</v>
      </c>
      <c r="P87" s="8">
        <f t="shared" si="63"/>
        <v>132311.087</v>
      </c>
      <c r="Q87" s="8">
        <f t="shared" si="63"/>
        <v>135703.296</v>
      </c>
      <c r="R87" s="8">
        <f t="shared" si="63"/>
        <v>139095.505</v>
      </c>
      <c r="S87" s="8">
        <f t="shared" si="63"/>
        <v>142487.714</v>
      </c>
      <c r="T87" s="8">
        <f t="shared" si="63"/>
        <v>145879.923</v>
      </c>
      <c r="U87" s="8">
        <f t="shared" si="63"/>
        <v>149272.132</v>
      </c>
      <c r="V87" s="8">
        <f t="shared" si="63"/>
        <v>152664.341</v>
      </c>
      <c r="W87" s="8">
        <f t="shared" si="63"/>
        <v>156056.55</v>
      </c>
    </row>
    <row r="88">
      <c r="A88" s="66"/>
      <c r="C88" s="8">
        <f t="shared" ref="C88:W88" si="64">C87</f>
        <v>88212.37</v>
      </c>
      <c r="D88" s="8">
        <f t="shared" si="64"/>
        <v>91604.579</v>
      </c>
      <c r="E88" s="8">
        <f t="shared" si="64"/>
        <v>94996.788</v>
      </c>
      <c r="F88" s="8">
        <f t="shared" si="64"/>
        <v>98388.997</v>
      </c>
      <c r="G88" s="8">
        <f t="shared" si="64"/>
        <v>101781.206</v>
      </c>
      <c r="H88" s="8">
        <f t="shared" si="64"/>
        <v>105173.415</v>
      </c>
      <c r="I88" s="8">
        <f t="shared" si="64"/>
        <v>108565.624</v>
      </c>
      <c r="J88" s="8">
        <f t="shared" si="64"/>
        <v>111957.833</v>
      </c>
      <c r="K88" s="8">
        <f t="shared" si="64"/>
        <v>115350.042</v>
      </c>
      <c r="L88" s="8">
        <f t="shared" si="64"/>
        <v>118742.251</v>
      </c>
      <c r="M88" s="8">
        <f t="shared" si="64"/>
        <v>122134.46</v>
      </c>
      <c r="N88" s="8">
        <f t="shared" si="64"/>
        <v>125526.669</v>
      </c>
      <c r="O88" s="8">
        <f t="shared" si="64"/>
        <v>128918.878</v>
      </c>
      <c r="P88" s="8">
        <f t="shared" si="64"/>
        <v>132311.087</v>
      </c>
      <c r="Q88" s="8">
        <f t="shared" si="64"/>
        <v>135703.296</v>
      </c>
      <c r="R88" s="8">
        <f t="shared" si="64"/>
        <v>139095.505</v>
      </c>
      <c r="S88" s="8">
        <f t="shared" si="64"/>
        <v>142487.714</v>
      </c>
      <c r="T88" s="8">
        <f t="shared" si="64"/>
        <v>145879.923</v>
      </c>
      <c r="U88" s="8">
        <f t="shared" si="64"/>
        <v>149272.132</v>
      </c>
      <c r="V88" s="8">
        <f t="shared" si="64"/>
        <v>152664.341</v>
      </c>
      <c r="W88" s="8">
        <f t="shared" si="64"/>
        <v>156056.55</v>
      </c>
    </row>
    <row r="89">
      <c r="A89" s="66"/>
      <c r="C89" s="8">
        <f t="shared" ref="C89:W89" si="65">C88</f>
        <v>88212.37</v>
      </c>
      <c r="D89" s="8">
        <f t="shared" si="65"/>
        <v>91604.579</v>
      </c>
      <c r="E89" s="8">
        <f t="shared" si="65"/>
        <v>94996.788</v>
      </c>
      <c r="F89" s="8">
        <f t="shared" si="65"/>
        <v>98388.997</v>
      </c>
      <c r="G89" s="8">
        <f t="shared" si="65"/>
        <v>101781.206</v>
      </c>
      <c r="H89" s="8">
        <f t="shared" si="65"/>
        <v>105173.415</v>
      </c>
      <c r="I89" s="8">
        <f t="shared" si="65"/>
        <v>108565.624</v>
      </c>
      <c r="J89" s="8">
        <f t="shared" si="65"/>
        <v>111957.833</v>
      </c>
      <c r="K89" s="8">
        <f t="shared" si="65"/>
        <v>115350.042</v>
      </c>
      <c r="L89" s="8">
        <f t="shared" si="65"/>
        <v>118742.251</v>
      </c>
      <c r="M89" s="8">
        <f t="shared" si="65"/>
        <v>122134.46</v>
      </c>
      <c r="N89" s="8">
        <f t="shared" si="65"/>
        <v>125526.669</v>
      </c>
      <c r="O89" s="8">
        <f t="shared" si="65"/>
        <v>128918.878</v>
      </c>
      <c r="P89" s="8">
        <f t="shared" si="65"/>
        <v>132311.087</v>
      </c>
      <c r="Q89" s="8">
        <f t="shared" si="65"/>
        <v>135703.296</v>
      </c>
      <c r="R89" s="8">
        <f t="shared" si="65"/>
        <v>139095.505</v>
      </c>
      <c r="S89" s="8">
        <f t="shared" si="65"/>
        <v>142487.714</v>
      </c>
      <c r="T89" s="8">
        <f t="shared" si="65"/>
        <v>145879.923</v>
      </c>
      <c r="U89" s="8">
        <f t="shared" si="65"/>
        <v>149272.132</v>
      </c>
      <c r="V89" s="8">
        <f t="shared" si="65"/>
        <v>152664.341</v>
      </c>
      <c r="W89" s="8">
        <f t="shared" si="65"/>
        <v>156056.55</v>
      </c>
    </row>
    <row r="90">
      <c r="A90" s="66"/>
      <c r="C90" s="8">
        <f t="shared" ref="C90:W90" si="66">C89</f>
        <v>88212.37</v>
      </c>
      <c r="D90" s="8">
        <f t="shared" si="66"/>
        <v>91604.579</v>
      </c>
      <c r="E90" s="8">
        <f t="shared" si="66"/>
        <v>94996.788</v>
      </c>
      <c r="F90" s="8">
        <f t="shared" si="66"/>
        <v>98388.997</v>
      </c>
      <c r="G90" s="8">
        <f t="shared" si="66"/>
        <v>101781.206</v>
      </c>
      <c r="H90" s="8">
        <f t="shared" si="66"/>
        <v>105173.415</v>
      </c>
      <c r="I90" s="8">
        <f t="shared" si="66"/>
        <v>108565.624</v>
      </c>
      <c r="J90" s="8">
        <f t="shared" si="66"/>
        <v>111957.833</v>
      </c>
      <c r="K90" s="8">
        <f t="shared" si="66"/>
        <v>115350.042</v>
      </c>
      <c r="L90" s="8">
        <f t="shared" si="66"/>
        <v>118742.251</v>
      </c>
      <c r="M90" s="8">
        <f t="shared" si="66"/>
        <v>122134.46</v>
      </c>
      <c r="N90" s="8">
        <f t="shared" si="66"/>
        <v>125526.669</v>
      </c>
      <c r="O90" s="8">
        <f t="shared" si="66"/>
        <v>128918.878</v>
      </c>
      <c r="P90" s="8">
        <f t="shared" si="66"/>
        <v>132311.087</v>
      </c>
      <c r="Q90" s="8">
        <f t="shared" si="66"/>
        <v>135703.296</v>
      </c>
      <c r="R90" s="8">
        <f t="shared" si="66"/>
        <v>139095.505</v>
      </c>
      <c r="S90" s="8">
        <f t="shared" si="66"/>
        <v>142487.714</v>
      </c>
      <c r="T90" s="8">
        <f t="shared" si="66"/>
        <v>145879.923</v>
      </c>
      <c r="U90" s="8">
        <f t="shared" si="66"/>
        <v>149272.132</v>
      </c>
      <c r="V90" s="8">
        <f t="shared" si="66"/>
        <v>152664.341</v>
      </c>
      <c r="W90" s="8">
        <f t="shared" si="66"/>
        <v>156056.55</v>
      </c>
    </row>
    <row r="91">
      <c r="A91" s="66"/>
      <c r="C91" s="8">
        <f t="shared" ref="C91:W91" si="67">C90</f>
        <v>88212.37</v>
      </c>
      <c r="D91" s="8">
        <f t="shared" si="67"/>
        <v>91604.579</v>
      </c>
      <c r="E91" s="8">
        <f t="shared" si="67"/>
        <v>94996.788</v>
      </c>
      <c r="F91" s="8">
        <f t="shared" si="67"/>
        <v>98388.997</v>
      </c>
      <c r="G91" s="8">
        <f t="shared" si="67"/>
        <v>101781.206</v>
      </c>
      <c r="H91" s="8">
        <f t="shared" si="67"/>
        <v>105173.415</v>
      </c>
      <c r="I91" s="8">
        <f t="shared" si="67"/>
        <v>108565.624</v>
      </c>
      <c r="J91" s="8">
        <f t="shared" si="67"/>
        <v>111957.833</v>
      </c>
      <c r="K91" s="8">
        <f t="shared" si="67"/>
        <v>115350.042</v>
      </c>
      <c r="L91" s="8">
        <f t="shared" si="67"/>
        <v>118742.251</v>
      </c>
      <c r="M91" s="8">
        <f t="shared" si="67"/>
        <v>122134.46</v>
      </c>
      <c r="N91" s="8">
        <f t="shared" si="67"/>
        <v>125526.669</v>
      </c>
      <c r="O91" s="8">
        <f t="shared" si="67"/>
        <v>128918.878</v>
      </c>
      <c r="P91" s="8">
        <f t="shared" si="67"/>
        <v>132311.087</v>
      </c>
      <c r="Q91" s="8">
        <f t="shared" si="67"/>
        <v>135703.296</v>
      </c>
      <c r="R91" s="8">
        <f t="shared" si="67"/>
        <v>139095.505</v>
      </c>
      <c r="S91" s="8">
        <f t="shared" si="67"/>
        <v>142487.714</v>
      </c>
      <c r="T91" s="8">
        <f t="shared" si="67"/>
        <v>145879.923</v>
      </c>
      <c r="U91" s="8">
        <f t="shared" si="67"/>
        <v>149272.132</v>
      </c>
      <c r="V91" s="8">
        <f t="shared" si="67"/>
        <v>152664.341</v>
      </c>
      <c r="W91" s="8">
        <f t="shared" si="67"/>
        <v>156056.55</v>
      </c>
    </row>
    <row r="92">
      <c r="A92" s="66"/>
      <c r="C92" s="8">
        <f t="shared" ref="C92:W92" si="68">C91</f>
        <v>88212.37</v>
      </c>
      <c r="D92" s="8">
        <f t="shared" si="68"/>
        <v>91604.579</v>
      </c>
      <c r="E92" s="8">
        <f t="shared" si="68"/>
        <v>94996.788</v>
      </c>
      <c r="F92" s="8">
        <f t="shared" si="68"/>
        <v>98388.997</v>
      </c>
      <c r="G92" s="8">
        <f t="shared" si="68"/>
        <v>101781.206</v>
      </c>
      <c r="H92" s="8">
        <f t="shared" si="68"/>
        <v>105173.415</v>
      </c>
      <c r="I92" s="8">
        <f t="shared" si="68"/>
        <v>108565.624</v>
      </c>
      <c r="J92" s="8">
        <f t="shared" si="68"/>
        <v>111957.833</v>
      </c>
      <c r="K92" s="8">
        <f t="shared" si="68"/>
        <v>115350.042</v>
      </c>
      <c r="L92" s="8">
        <f t="shared" si="68"/>
        <v>118742.251</v>
      </c>
      <c r="M92" s="8">
        <f t="shared" si="68"/>
        <v>122134.46</v>
      </c>
      <c r="N92" s="8">
        <f t="shared" si="68"/>
        <v>125526.669</v>
      </c>
      <c r="O92" s="8">
        <f t="shared" si="68"/>
        <v>128918.878</v>
      </c>
      <c r="P92" s="8">
        <f t="shared" si="68"/>
        <v>132311.087</v>
      </c>
      <c r="Q92" s="8">
        <f t="shared" si="68"/>
        <v>135703.296</v>
      </c>
      <c r="R92" s="8">
        <f t="shared" si="68"/>
        <v>139095.505</v>
      </c>
      <c r="S92" s="8">
        <f t="shared" si="68"/>
        <v>142487.714</v>
      </c>
      <c r="T92" s="8">
        <f t="shared" si="68"/>
        <v>145879.923</v>
      </c>
      <c r="U92" s="8">
        <f t="shared" si="68"/>
        <v>149272.132</v>
      </c>
      <c r="V92" s="8">
        <f t="shared" si="68"/>
        <v>152664.341</v>
      </c>
      <c r="W92" s="8">
        <f t="shared" si="68"/>
        <v>156056.55</v>
      </c>
    </row>
    <row r="93">
      <c r="A93" s="66"/>
      <c r="C93" s="8">
        <f t="shared" ref="C93:W93" si="69">C92</f>
        <v>88212.37</v>
      </c>
      <c r="D93" s="8">
        <f t="shared" si="69"/>
        <v>91604.579</v>
      </c>
      <c r="E93" s="8">
        <f t="shared" si="69"/>
        <v>94996.788</v>
      </c>
      <c r="F93" s="8">
        <f t="shared" si="69"/>
        <v>98388.997</v>
      </c>
      <c r="G93" s="8">
        <f t="shared" si="69"/>
        <v>101781.206</v>
      </c>
      <c r="H93" s="8">
        <f t="shared" si="69"/>
        <v>105173.415</v>
      </c>
      <c r="I93" s="8">
        <f t="shared" si="69"/>
        <v>108565.624</v>
      </c>
      <c r="J93" s="8">
        <f t="shared" si="69"/>
        <v>111957.833</v>
      </c>
      <c r="K93" s="8">
        <f t="shared" si="69"/>
        <v>115350.042</v>
      </c>
      <c r="L93" s="8">
        <f t="shared" si="69"/>
        <v>118742.251</v>
      </c>
      <c r="M93" s="8">
        <f t="shared" si="69"/>
        <v>122134.46</v>
      </c>
      <c r="N93" s="8">
        <f t="shared" si="69"/>
        <v>125526.669</v>
      </c>
      <c r="O93" s="8">
        <f t="shared" si="69"/>
        <v>128918.878</v>
      </c>
      <c r="P93" s="8">
        <f t="shared" si="69"/>
        <v>132311.087</v>
      </c>
      <c r="Q93" s="8">
        <f t="shared" si="69"/>
        <v>135703.296</v>
      </c>
      <c r="R93" s="8">
        <f t="shared" si="69"/>
        <v>139095.505</v>
      </c>
      <c r="S93" s="8">
        <f t="shared" si="69"/>
        <v>142487.714</v>
      </c>
      <c r="T93" s="8">
        <f t="shared" si="69"/>
        <v>145879.923</v>
      </c>
      <c r="U93" s="8">
        <f t="shared" si="69"/>
        <v>149272.132</v>
      </c>
      <c r="V93" s="8">
        <f t="shared" si="69"/>
        <v>152664.341</v>
      </c>
      <c r="W93" s="8">
        <f t="shared" si="69"/>
        <v>156056.55</v>
      </c>
    </row>
    <row r="94">
      <c r="A94" s="66"/>
      <c r="C94" s="8">
        <f t="shared" ref="C94:W94" si="70">C93</f>
        <v>88212.37</v>
      </c>
      <c r="D94" s="8">
        <f t="shared" si="70"/>
        <v>91604.579</v>
      </c>
      <c r="E94" s="8">
        <f t="shared" si="70"/>
        <v>94996.788</v>
      </c>
      <c r="F94" s="8">
        <f t="shared" si="70"/>
        <v>98388.997</v>
      </c>
      <c r="G94" s="8">
        <f t="shared" si="70"/>
        <v>101781.206</v>
      </c>
      <c r="H94" s="8">
        <f t="shared" si="70"/>
        <v>105173.415</v>
      </c>
      <c r="I94" s="8">
        <f t="shared" si="70"/>
        <v>108565.624</v>
      </c>
      <c r="J94" s="8">
        <f t="shared" si="70"/>
        <v>111957.833</v>
      </c>
      <c r="K94" s="8">
        <f t="shared" si="70"/>
        <v>115350.042</v>
      </c>
      <c r="L94" s="8">
        <f t="shared" si="70"/>
        <v>118742.251</v>
      </c>
      <c r="M94" s="8">
        <f t="shared" si="70"/>
        <v>122134.46</v>
      </c>
      <c r="N94" s="8">
        <f t="shared" si="70"/>
        <v>125526.669</v>
      </c>
      <c r="O94" s="8">
        <f t="shared" si="70"/>
        <v>128918.878</v>
      </c>
      <c r="P94" s="8">
        <f t="shared" si="70"/>
        <v>132311.087</v>
      </c>
      <c r="Q94" s="8">
        <f t="shared" si="70"/>
        <v>135703.296</v>
      </c>
      <c r="R94" s="8">
        <f t="shared" si="70"/>
        <v>139095.505</v>
      </c>
      <c r="S94" s="8">
        <f t="shared" si="70"/>
        <v>142487.714</v>
      </c>
      <c r="T94" s="8">
        <f t="shared" si="70"/>
        <v>145879.923</v>
      </c>
      <c r="U94" s="8">
        <f t="shared" si="70"/>
        <v>149272.132</v>
      </c>
      <c r="V94" s="8">
        <f t="shared" si="70"/>
        <v>152664.341</v>
      </c>
      <c r="W94" s="8">
        <f t="shared" si="70"/>
        <v>156056.55</v>
      </c>
    </row>
    <row r="95">
      <c r="A95" s="66"/>
      <c r="C95" s="8">
        <f t="shared" ref="C95:W95" si="71">C94</f>
        <v>88212.37</v>
      </c>
      <c r="D95" s="8">
        <f t="shared" si="71"/>
        <v>91604.579</v>
      </c>
      <c r="E95" s="8">
        <f t="shared" si="71"/>
        <v>94996.788</v>
      </c>
      <c r="F95" s="8">
        <f t="shared" si="71"/>
        <v>98388.997</v>
      </c>
      <c r="G95" s="8">
        <f t="shared" si="71"/>
        <v>101781.206</v>
      </c>
      <c r="H95" s="8">
        <f t="shared" si="71"/>
        <v>105173.415</v>
      </c>
      <c r="I95" s="8">
        <f t="shared" si="71"/>
        <v>108565.624</v>
      </c>
      <c r="J95" s="8">
        <f t="shared" si="71"/>
        <v>111957.833</v>
      </c>
      <c r="K95" s="8">
        <f t="shared" si="71"/>
        <v>115350.042</v>
      </c>
      <c r="L95" s="8">
        <f t="shared" si="71"/>
        <v>118742.251</v>
      </c>
      <c r="M95" s="8">
        <f t="shared" si="71"/>
        <v>122134.46</v>
      </c>
      <c r="N95" s="8">
        <f t="shared" si="71"/>
        <v>125526.669</v>
      </c>
      <c r="O95" s="8">
        <f t="shared" si="71"/>
        <v>128918.878</v>
      </c>
      <c r="P95" s="8">
        <f t="shared" si="71"/>
        <v>132311.087</v>
      </c>
      <c r="Q95" s="8">
        <f t="shared" si="71"/>
        <v>135703.296</v>
      </c>
      <c r="R95" s="8">
        <f t="shared" si="71"/>
        <v>139095.505</v>
      </c>
      <c r="S95" s="8">
        <f t="shared" si="71"/>
        <v>142487.714</v>
      </c>
      <c r="T95" s="8">
        <f t="shared" si="71"/>
        <v>145879.923</v>
      </c>
      <c r="U95" s="8">
        <f t="shared" si="71"/>
        <v>149272.132</v>
      </c>
      <c r="V95" s="8">
        <f t="shared" si="71"/>
        <v>152664.341</v>
      </c>
      <c r="W95" s="8">
        <f t="shared" si="71"/>
        <v>156056.55</v>
      </c>
    </row>
    <row r="96">
      <c r="A96" s="66"/>
      <c r="C96" s="8">
        <f t="shared" ref="C96:W96" si="72">C95</f>
        <v>88212.37</v>
      </c>
      <c r="D96" s="8">
        <f t="shared" si="72"/>
        <v>91604.579</v>
      </c>
      <c r="E96" s="8">
        <f t="shared" si="72"/>
        <v>94996.788</v>
      </c>
      <c r="F96" s="8">
        <f t="shared" si="72"/>
        <v>98388.997</v>
      </c>
      <c r="G96" s="8">
        <f t="shared" si="72"/>
        <v>101781.206</v>
      </c>
      <c r="H96" s="8">
        <f t="shared" si="72"/>
        <v>105173.415</v>
      </c>
      <c r="I96" s="8">
        <f t="shared" si="72"/>
        <v>108565.624</v>
      </c>
      <c r="J96" s="8">
        <f t="shared" si="72"/>
        <v>111957.833</v>
      </c>
      <c r="K96" s="8">
        <f t="shared" si="72"/>
        <v>115350.042</v>
      </c>
      <c r="L96" s="8">
        <f t="shared" si="72"/>
        <v>118742.251</v>
      </c>
      <c r="M96" s="8">
        <f t="shared" si="72"/>
        <v>122134.46</v>
      </c>
      <c r="N96" s="8">
        <f t="shared" si="72"/>
        <v>125526.669</v>
      </c>
      <c r="O96" s="8">
        <f t="shared" si="72"/>
        <v>128918.878</v>
      </c>
      <c r="P96" s="8">
        <f t="shared" si="72"/>
        <v>132311.087</v>
      </c>
      <c r="Q96" s="8">
        <f t="shared" si="72"/>
        <v>135703.296</v>
      </c>
      <c r="R96" s="8">
        <f t="shared" si="72"/>
        <v>139095.505</v>
      </c>
      <c r="S96" s="8">
        <f t="shared" si="72"/>
        <v>142487.714</v>
      </c>
      <c r="T96" s="8">
        <f t="shared" si="72"/>
        <v>145879.923</v>
      </c>
      <c r="U96" s="8">
        <f t="shared" si="72"/>
        <v>149272.132</v>
      </c>
      <c r="V96" s="8">
        <f t="shared" si="72"/>
        <v>152664.341</v>
      </c>
      <c r="W96" s="8">
        <f t="shared" si="72"/>
        <v>156056.55</v>
      </c>
    </row>
    <row r="97">
      <c r="A97" s="66"/>
      <c r="C97" s="8">
        <f t="shared" ref="C97:W97" si="73">C96</f>
        <v>88212.37</v>
      </c>
      <c r="D97" s="8">
        <f t="shared" si="73"/>
        <v>91604.579</v>
      </c>
      <c r="E97" s="8">
        <f t="shared" si="73"/>
        <v>94996.788</v>
      </c>
      <c r="F97" s="8">
        <f t="shared" si="73"/>
        <v>98388.997</v>
      </c>
      <c r="G97" s="8">
        <f t="shared" si="73"/>
        <v>101781.206</v>
      </c>
      <c r="H97" s="8">
        <f t="shared" si="73"/>
        <v>105173.415</v>
      </c>
      <c r="I97" s="8">
        <f t="shared" si="73"/>
        <v>108565.624</v>
      </c>
      <c r="J97" s="8">
        <f t="shared" si="73"/>
        <v>111957.833</v>
      </c>
      <c r="K97" s="8">
        <f t="shared" si="73"/>
        <v>115350.042</v>
      </c>
      <c r="L97" s="8">
        <f t="shared" si="73"/>
        <v>118742.251</v>
      </c>
      <c r="M97" s="8">
        <f t="shared" si="73"/>
        <v>122134.46</v>
      </c>
      <c r="N97" s="8">
        <f t="shared" si="73"/>
        <v>125526.669</v>
      </c>
      <c r="O97" s="8">
        <f t="shared" si="73"/>
        <v>128918.878</v>
      </c>
      <c r="P97" s="8">
        <f t="shared" si="73"/>
        <v>132311.087</v>
      </c>
      <c r="Q97" s="8">
        <f t="shared" si="73"/>
        <v>135703.296</v>
      </c>
      <c r="R97" s="8">
        <f t="shared" si="73"/>
        <v>139095.505</v>
      </c>
      <c r="S97" s="8">
        <f t="shared" si="73"/>
        <v>142487.714</v>
      </c>
      <c r="T97" s="8">
        <f t="shared" si="73"/>
        <v>145879.923</v>
      </c>
      <c r="U97" s="8">
        <f t="shared" si="73"/>
        <v>149272.132</v>
      </c>
      <c r="V97" s="8">
        <f t="shared" si="73"/>
        <v>152664.341</v>
      </c>
      <c r="W97" s="8">
        <f t="shared" si="73"/>
        <v>156056.55</v>
      </c>
    </row>
    <row r="98">
      <c r="A98" s="66"/>
      <c r="C98" s="8">
        <f t="shared" ref="C98:W98" si="74">C97</f>
        <v>88212.37</v>
      </c>
      <c r="D98" s="8">
        <f t="shared" si="74"/>
        <v>91604.579</v>
      </c>
      <c r="E98" s="8">
        <f t="shared" si="74"/>
        <v>94996.788</v>
      </c>
      <c r="F98" s="8">
        <f t="shared" si="74"/>
        <v>98388.997</v>
      </c>
      <c r="G98" s="8">
        <f t="shared" si="74"/>
        <v>101781.206</v>
      </c>
      <c r="H98" s="8">
        <f t="shared" si="74"/>
        <v>105173.415</v>
      </c>
      <c r="I98" s="8">
        <f t="shared" si="74"/>
        <v>108565.624</v>
      </c>
      <c r="J98" s="8">
        <f t="shared" si="74"/>
        <v>111957.833</v>
      </c>
      <c r="K98" s="8">
        <f t="shared" si="74"/>
        <v>115350.042</v>
      </c>
      <c r="L98" s="8">
        <f t="shared" si="74"/>
        <v>118742.251</v>
      </c>
      <c r="M98" s="8">
        <f t="shared" si="74"/>
        <v>122134.46</v>
      </c>
      <c r="N98" s="8">
        <f t="shared" si="74"/>
        <v>125526.669</v>
      </c>
      <c r="O98" s="8">
        <f t="shared" si="74"/>
        <v>128918.878</v>
      </c>
      <c r="P98" s="8">
        <f t="shared" si="74"/>
        <v>132311.087</v>
      </c>
      <c r="Q98" s="8">
        <f t="shared" si="74"/>
        <v>135703.296</v>
      </c>
      <c r="R98" s="8">
        <f t="shared" si="74"/>
        <v>139095.505</v>
      </c>
      <c r="S98" s="8">
        <f t="shared" si="74"/>
        <v>142487.714</v>
      </c>
      <c r="T98" s="8">
        <f t="shared" si="74"/>
        <v>145879.923</v>
      </c>
      <c r="U98" s="8">
        <f t="shared" si="74"/>
        <v>149272.132</v>
      </c>
      <c r="V98" s="8">
        <f t="shared" si="74"/>
        <v>152664.341</v>
      </c>
      <c r="W98" s="8">
        <f t="shared" si="74"/>
        <v>156056.55</v>
      </c>
    </row>
    <row r="99">
      <c r="A99" s="66"/>
      <c r="C99" s="8">
        <f t="shared" ref="C99:W99" si="75">C98</f>
        <v>88212.37</v>
      </c>
      <c r="D99" s="8">
        <f t="shared" si="75"/>
        <v>91604.579</v>
      </c>
      <c r="E99" s="8">
        <f t="shared" si="75"/>
        <v>94996.788</v>
      </c>
      <c r="F99" s="8">
        <f t="shared" si="75"/>
        <v>98388.997</v>
      </c>
      <c r="G99" s="8">
        <f t="shared" si="75"/>
        <v>101781.206</v>
      </c>
      <c r="H99" s="8">
        <f t="shared" si="75"/>
        <v>105173.415</v>
      </c>
      <c r="I99" s="8">
        <f t="shared" si="75"/>
        <v>108565.624</v>
      </c>
      <c r="J99" s="8">
        <f t="shared" si="75"/>
        <v>111957.833</v>
      </c>
      <c r="K99" s="8">
        <f t="shared" si="75"/>
        <v>115350.042</v>
      </c>
      <c r="L99" s="8">
        <f t="shared" si="75"/>
        <v>118742.251</v>
      </c>
      <c r="M99" s="8">
        <f t="shared" si="75"/>
        <v>122134.46</v>
      </c>
      <c r="N99" s="8">
        <f t="shared" si="75"/>
        <v>125526.669</v>
      </c>
      <c r="O99" s="8">
        <f t="shared" si="75"/>
        <v>128918.878</v>
      </c>
      <c r="P99" s="8">
        <f t="shared" si="75"/>
        <v>132311.087</v>
      </c>
      <c r="Q99" s="8">
        <f t="shared" si="75"/>
        <v>135703.296</v>
      </c>
      <c r="R99" s="8">
        <f t="shared" si="75"/>
        <v>139095.505</v>
      </c>
      <c r="S99" s="8">
        <f t="shared" si="75"/>
        <v>142487.714</v>
      </c>
      <c r="T99" s="8">
        <f t="shared" si="75"/>
        <v>145879.923</v>
      </c>
      <c r="U99" s="8">
        <f t="shared" si="75"/>
        <v>149272.132</v>
      </c>
      <c r="V99" s="8">
        <f t="shared" si="75"/>
        <v>152664.341</v>
      </c>
      <c r="W99" s="8">
        <f t="shared" si="75"/>
        <v>156056.55</v>
      </c>
    </row>
    <row r="100">
      <c r="A100" s="66"/>
      <c r="C100" s="8">
        <f t="shared" ref="C100:W100" si="76">C99</f>
        <v>88212.37</v>
      </c>
      <c r="D100" s="8">
        <f t="shared" si="76"/>
        <v>91604.579</v>
      </c>
      <c r="E100" s="8">
        <f t="shared" si="76"/>
        <v>94996.788</v>
      </c>
      <c r="F100" s="8">
        <f t="shared" si="76"/>
        <v>98388.997</v>
      </c>
      <c r="G100" s="8">
        <f t="shared" si="76"/>
        <v>101781.206</v>
      </c>
      <c r="H100" s="8">
        <f t="shared" si="76"/>
        <v>105173.415</v>
      </c>
      <c r="I100" s="8">
        <f t="shared" si="76"/>
        <v>108565.624</v>
      </c>
      <c r="J100" s="8">
        <f t="shared" si="76"/>
        <v>111957.833</v>
      </c>
      <c r="K100" s="8">
        <f t="shared" si="76"/>
        <v>115350.042</v>
      </c>
      <c r="L100" s="8">
        <f t="shared" si="76"/>
        <v>118742.251</v>
      </c>
      <c r="M100" s="8">
        <f t="shared" si="76"/>
        <v>122134.46</v>
      </c>
      <c r="N100" s="8">
        <f t="shared" si="76"/>
        <v>125526.669</v>
      </c>
      <c r="O100" s="8">
        <f t="shared" si="76"/>
        <v>128918.878</v>
      </c>
      <c r="P100" s="8">
        <f t="shared" si="76"/>
        <v>132311.087</v>
      </c>
      <c r="Q100" s="8">
        <f t="shared" si="76"/>
        <v>135703.296</v>
      </c>
      <c r="R100" s="8">
        <f t="shared" si="76"/>
        <v>139095.505</v>
      </c>
      <c r="S100" s="8">
        <f t="shared" si="76"/>
        <v>142487.714</v>
      </c>
      <c r="T100" s="8">
        <f t="shared" si="76"/>
        <v>145879.923</v>
      </c>
      <c r="U100" s="8">
        <f t="shared" si="76"/>
        <v>149272.132</v>
      </c>
      <c r="V100" s="8">
        <f t="shared" si="76"/>
        <v>152664.341</v>
      </c>
      <c r="W100" s="8">
        <f t="shared" si="76"/>
        <v>156056.55</v>
      </c>
    </row>
    <row r="101">
      <c r="A101" s="66"/>
      <c r="C101" s="8">
        <f t="shared" ref="C101:W101" si="77">C100</f>
        <v>88212.37</v>
      </c>
      <c r="D101" s="8">
        <f t="shared" si="77"/>
        <v>91604.579</v>
      </c>
      <c r="E101" s="8">
        <f t="shared" si="77"/>
        <v>94996.788</v>
      </c>
      <c r="F101" s="8">
        <f t="shared" si="77"/>
        <v>98388.997</v>
      </c>
      <c r="G101" s="8">
        <f t="shared" si="77"/>
        <v>101781.206</v>
      </c>
      <c r="H101" s="8">
        <f t="shared" si="77"/>
        <v>105173.415</v>
      </c>
      <c r="I101" s="8">
        <f t="shared" si="77"/>
        <v>108565.624</v>
      </c>
      <c r="J101" s="8">
        <f t="shared" si="77"/>
        <v>111957.833</v>
      </c>
      <c r="K101" s="8">
        <f t="shared" si="77"/>
        <v>115350.042</v>
      </c>
      <c r="L101" s="8">
        <f t="shared" si="77"/>
        <v>118742.251</v>
      </c>
      <c r="M101" s="8">
        <f t="shared" si="77"/>
        <v>122134.46</v>
      </c>
      <c r="N101" s="8">
        <f t="shared" si="77"/>
        <v>125526.669</v>
      </c>
      <c r="O101" s="8">
        <f t="shared" si="77"/>
        <v>128918.878</v>
      </c>
      <c r="P101" s="8">
        <f t="shared" si="77"/>
        <v>132311.087</v>
      </c>
      <c r="Q101" s="8">
        <f t="shared" si="77"/>
        <v>135703.296</v>
      </c>
      <c r="R101" s="8">
        <f t="shared" si="77"/>
        <v>139095.505</v>
      </c>
      <c r="S101" s="8">
        <f t="shared" si="77"/>
        <v>142487.714</v>
      </c>
      <c r="T101" s="8">
        <f t="shared" si="77"/>
        <v>145879.923</v>
      </c>
      <c r="U101" s="8">
        <f t="shared" si="77"/>
        <v>149272.132</v>
      </c>
      <c r="V101" s="8">
        <f t="shared" si="77"/>
        <v>152664.341</v>
      </c>
      <c r="W101" s="8">
        <f t="shared" si="77"/>
        <v>156056.55</v>
      </c>
    </row>
    <row r="102">
      <c r="A102" s="66"/>
      <c r="C102" s="8">
        <f t="shared" ref="C102:W102" si="78">C101</f>
        <v>88212.37</v>
      </c>
      <c r="D102" s="8">
        <f t="shared" si="78"/>
        <v>91604.579</v>
      </c>
      <c r="E102" s="8">
        <f t="shared" si="78"/>
        <v>94996.788</v>
      </c>
      <c r="F102" s="8">
        <f t="shared" si="78"/>
        <v>98388.997</v>
      </c>
      <c r="G102" s="8">
        <f t="shared" si="78"/>
        <v>101781.206</v>
      </c>
      <c r="H102" s="8">
        <f t="shared" si="78"/>
        <v>105173.415</v>
      </c>
      <c r="I102" s="8">
        <f t="shared" si="78"/>
        <v>108565.624</v>
      </c>
      <c r="J102" s="8">
        <f t="shared" si="78"/>
        <v>111957.833</v>
      </c>
      <c r="K102" s="8">
        <f t="shared" si="78"/>
        <v>115350.042</v>
      </c>
      <c r="L102" s="8">
        <f t="shared" si="78"/>
        <v>118742.251</v>
      </c>
      <c r="M102" s="8">
        <f t="shared" si="78"/>
        <v>122134.46</v>
      </c>
      <c r="N102" s="8">
        <f t="shared" si="78"/>
        <v>125526.669</v>
      </c>
      <c r="O102" s="8">
        <f t="shared" si="78"/>
        <v>128918.878</v>
      </c>
      <c r="P102" s="8">
        <f t="shared" si="78"/>
        <v>132311.087</v>
      </c>
      <c r="Q102" s="8">
        <f t="shared" si="78"/>
        <v>135703.296</v>
      </c>
      <c r="R102" s="8">
        <f t="shared" si="78"/>
        <v>139095.505</v>
      </c>
      <c r="S102" s="8">
        <f t="shared" si="78"/>
        <v>142487.714</v>
      </c>
      <c r="T102" s="8">
        <f t="shared" si="78"/>
        <v>145879.923</v>
      </c>
      <c r="U102" s="8">
        <f t="shared" si="78"/>
        <v>149272.132</v>
      </c>
      <c r="V102" s="8">
        <f t="shared" si="78"/>
        <v>152664.341</v>
      </c>
      <c r="W102" s="8">
        <f t="shared" si="78"/>
        <v>156056.55</v>
      </c>
    </row>
    <row r="103">
      <c r="A103" s="66"/>
      <c r="C103" s="8">
        <f t="shared" ref="C103:W103" si="79">C102</f>
        <v>88212.37</v>
      </c>
      <c r="D103" s="8">
        <f t="shared" si="79"/>
        <v>91604.579</v>
      </c>
      <c r="E103" s="8">
        <f t="shared" si="79"/>
        <v>94996.788</v>
      </c>
      <c r="F103" s="8">
        <f t="shared" si="79"/>
        <v>98388.997</v>
      </c>
      <c r="G103" s="8">
        <f t="shared" si="79"/>
        <v>101781.206</v>
      </c>
      <c r="H103" s="8">
        <f t="shared" si="79"/>
        <v>105173.415</v>
      </c>
      <c r="I103" s="8">
        <f t="shared" si="79"/>
        <v>108565.624</v>
      </c>
      <c r="J103" s="8">
        <f t="shared" si="79"/>
        <v>111957.833</v>
      </c>
      <c r="K103" s="8">
        <f t="shared" si="79"/>
        <v>115350.042</v>
      </c>
      <c r="L103" s="8">
        <f t="shared" si="79"/>
        <v>118742.251</v>
      </c>
      <c r="M103" s="8">
        <f t="shared" si="79"/>
        <v>122134.46</v>
      </c>
      <c r="N103" s="8">
        <f t="shared" si="79"/>
        <v>125526.669</v>
      </c>
      <c r="O103" s="8">
        <f t="shared" si="79"/>
        <v>128918.878</v>
      </c>
      <c r="P103" s="8">
        <f t="shared" si="79"/>
        <v>132311.087</v>
      </c>
      <c r="Q103" s="8">
        <f t="shared" si="79"/>
        <v>135703.296</v>
      </c>
      <c r="R103" s="8">
        <f t="shared" si="79"/>
        <v>139095.505</v>
      </c>
      <c r="S103" s="8">
        <f t="shared" si="79"/>
        <v>142487.714</v>
      </c>
      <c r="T103" s="8">
        <f t="shared" si="79"/>
        <v>145879.923</v>
      </c>
      <c r="U103" s="8">
        <f t="shared" si="79"/>
        <v>149272.132</v>
      </c>
      <c r="V103" s="8">
        <f t="shared" si="79"/>
        <v>152664.341</v>
      </c>
      <c r="W103" s="8">
        <f t="shared" si="79"/>
        <v>156056.55</v>
      </c>
    </row>
    <row r="104">
      <c r="A104" s="66"/>
      <c r="C104" s="8">
        <f t="shared" ref="C104:W104" si="80">C103</f>
        <v>88212.37</v>
      </c>
      <c r="D104" s="8">
        <f t="shared" si="80"/>
        <v>91604.579</v>
      </c>
      <c r="E104" s="8">
        <f t="shared" si="80"/>
        <v>94996.788</v>
      </c>
      <c r="F104" s="8">
        <f t="shared" si="80"/>
        <v>98388.997</v>
      </c>
      <c r="G104" s="8">
        <f t="shared" si="80"/>
        <v>101781.206</v>
      </c>
      <c r="H104" s="8">
        <f t="shared" si="80"/>
        <v>105173.415</v>
      </c>
      <c r="I104" s="8">
        <f t="shared" si="80"/>
        <v>108565.624</v>
      </c>
      <c r="J104" s="8">
        <f t="shared" si="80"/>
        <v>111957.833</v>
      </c>
      <c r="K104" s="8">
        <f t="shared" si="80"/>
        <v>115350.042</v>
      </c>
      <c r="L104" s="8">
        <f t="shared" si="80"/>
        <v>118742.251</v>
      </c>
      <c r="M104" s="8">
        <f t="shared" si="80"/>
        <v>122134.46</v>
      </c>
      <c r="N104" s="8">
        <f t="shared" si="80"/>
        <v>125526.669</v>
      </c>
      <c r="O104" s="8">
        <f t="shared" si="80"/>
        <v>128918.878</v>
      </c>
      <c r="P104" s="8">
        <f t="shared" si="80"/>
        <v>132311.087</v>
      </c>
      <c r="Q104" s="8">
        <f t="shared" si="80"/>
        <v>135703.296</v>
      </c>
      <c r="R104" s="8">
        <f t="shared" si="80"/>
        <v>139095.505</v>
      </c>
      <c r="S104" s="8">
        <f t="shared" si="80"/>
        <v>142487.714</v>
      </c>
      <c r="T104" s="8">
        <f t="shared" si="80"/>
        <v>145879.923</v>
      </c>
      <c r="U104" s="8">
        <f t="shared" si="80"/>
        <v>149272.132</v>
      </c>
      <c r="V104" s="8">
        <f t="shared" si="80"/>
        <v>152664.341</v>
      </c>
      <c r="W104" s="8">
        <f t="shared" si="80"/>
        <v>156056.55</v>
      </c>
    </row>
    <row r="105">
      <c r="A105" s="66"/>
      <c r="C105" s="8">
        <f t="shared" ref="C105:W105" si="81">C104</f>
        <v>88212.37</v>
      </c>
      <c r="D105" s="8">
        <f t="shared" si="81"/>
        <v>91604.579</v>
      </c>
      <c r="E105" s="8">
        <f t="shared" si="81"/>
        <v>94996.788</v>
      </c>
      <c r="F105" s="8">
        <f t="shared" si="81"/>
        <v>98388.997</v>
      </c>
      <c r="G105" s="8">
        <f t="shared" si="81"/>
        <v>101781.206</v>
      </c>
      <c r="H105" s="8">
        <f t="shared" si="81"/>
        <v>105173.415</v>
      </c>
      <c r="I105" s="8">
        <f t="shared" si="81"/>
        <v>108565.624</v>
      </c>
      <c r="J105" s="8">
        <f t="shared" si="81"/>
        <v>111957.833</v>
      </c>
      <c r="K105" s="8">
        <f t="shared" si="81"/>
        <v>115350.042</v>
      </c>
      <c r="L105" s="8">
        <f t="shared" si="81"/>
        <v>118742.251</v>
      </c>
      <c r="M105" s="8">
        <f t="shared" si="81"/>
        <v>122134.46</v>
      </c>
      <c r="N105" s="8">
        <f t="shared" si="81"/>
        <v>125526.669</v>
      </c>
      <c r="O105" s="8">
        <f t="shared" si="81"/>
        <v>128918.878</v>
      </c>
      <c r="P105" s="8">
        <f t="shared" si="81"/>
        <v>132311.087</v>
      </c>
      <c r="Q105" s="8">
        <f t="shared" si="81"/>
        <v>135703.296</v>
      </c>
      <c r="R105" s="8">
        <f t="shared" si="81"/>
        <v>139095.505</v>
      </c>
      <c r="S105" s="8">
        <f t="shared" si="81"/>
        <v>142487.714</v>
      </c>
      <c r="T105" s="8">
        <f t="shared" si="81"/>
        <v>145879.923</v>
      </c>
      <c r="U105" s="8">
        <f t="shared" si="81"/>
        <v>149272.132</v>
      </c>
      <c r="V105" s="8">
        <f t="shared" si="81"/>
        <v>152664.341</v>
      </c>
      <c r="W105" s="8">
        <f t="shared" si="81"/>
        <v>156056.55</v>
      </c>
    </row>
    <row r="106">
      <c r="A106" s="66"/>
      <c r="C106" s="8">
        <f t="shared" ref="C106:W106" si="82">C105</f>
        <v>88212.37</v>
      </c>
      <c r="D106" s="8">
        <f t="shared" si="82"/>
        <v>91604.579</v>
      </c>
      <c r="E106" s="8">
        <f t="shared" si="82"/>
        <v>94996.788</v>
      </c>
      <c r="F106" s="8">
        <f t="shared" si="82"/>
        <v>98388.997</v>
      </c>
      <c r="G106" s="8">
        <f t="shared" si="82"/>
        <v>101781.206</v>
      </c>
      <c r="H106" s="8">
        <f t="shared" si="82"/>
        <v>105173.415</v>
      </c>
      <c r="I106" s="8">
        <f t="shared" si="82"/>
        <v>108565.624</v>
      </c>
      <c r="J106" s="8">
        <f t="shared" si="82"/>
        <v>111957.833</v>
      </c>
      <c r="K106" s="8">
        <f t="shared" si="82"/>
        <v>115350.042</v>
      </c>
      <c r="L106" s="8">
        <f t="shared" si="82"/>
        <v>118742.251</v>
      </c>
      <c r="M106" s="8">
        <f t="shared" si="82"/>
        <v>122134.46</v>
      </c>
      <c r="N106" s="8">
        <f t="shared" si="82"/>
        <v>125526.669</v>
      </c>
      <c r="O106" s="8">
        <f t="shared" si="82"/>
        <v>128918.878</v>
      </c>
      <c r="P106" s="8">
        <f t="shared" si="82"/>
        <v>132311.087</v>
      </c>
      <c r="Q106" s="8">
        <f t="shared" si="82"/>
        <v>135703.296</v>
      </c>
      <c r="R106" s="8">
        <f t="shared" si="82"/>
        <v>139095.505</v>
      </c>
      <c r="S106" s="8">
        <f t="shared" si="82"/>
        <v>142487.714</v>
      </c>
      <c r="T106" s="8">
        <f t="shared" si="82"/>
        <v>145879.923</v>
      </c>
      <c r="U106" s="8">
        <f t="shared" si="82"/>
        <v>149272.132</v>
      </c>
      <c r="V106" s="8">
        <f t="shared" si="82"/>
        <v>152664.341</v>
      </c>
      <c r="W106" s="8">
        <f t="shared" si="82"/>
        <v>156056.55</v>
      </c>
    </row>
    <row r="107">
      <c r="A107" s="66"/>
    </row>
    <row r="108">
      <c r="A108" s="66"/>
    </row>
    <row r="109">
      <c r="A109" s="66"/>
    </row>
    <row r="110">
      <c r="A110" s="66"/>
    </row>
    <row r="111">
      <c r="A111" s="66"/>
    </row>
    <row r="112">
      <c r="A112" s="66"/>
    </row>
    <row r="113">
      <c r="A113" s="66"/>
      <c r="C113" s="69">
        <v>-1.0</v>
      </c>
      <c r="D113" s="70">
        <f t="shared" ref="D113:W113" si="83">C113-$C$35</f>
        <v>-0.9</v>
      </c>
      <c r="E113" s="70">
        <f t="shared" si="83"/>
        <v>-0.8</v>
      </c>
      <c r="F113" s="70">
        <f t="shared" si="83"/>
        <v>-0.7</v>
      </c>
      <c r="G113" s="70">
        <f t="shared" si="83"/>
        <v>-0.6</v>
      </c>
      <c r="H113" s="70">
        <f t="shared" si="83"/>
        <v>-0.5</v>
      </c>
      <c r="I113" s="70">
        <f t="shared" si="83"/>
        <v>-0.4</v>
      </c>
      <c r="J113" s="70">
        <f t="shared" si="83"/>
        <v>-0.3</v>
      </c>
      <c r="K113" s="70">
        <f t="shared" si="83"/>
        <v>-0.2</v>
      </c>
      <c r="L113" s="70">
        <f t="shared" si="83"/>
        <v>-0.1</v>
      </c>
      <c r="M113" s="70">
        <f t="shared" si="83"/>
        <v>0</v>
      </c>
      <c r="N113" s="70">
        <f t="shared" si="83"/>
        <v>0.1</v>
      </c>
      <c r="O113" s="70">
        <f t="shared" si="83"/>
        <v>0.2</v>
      </c>
      <c r="P113" s="70">
        <f t="shared" si="83"/>
        <v>0.3</v>
      </c>
      <c r="Q113" s="70">
        <f t="shared" si="83"/>
        <v>0.4</v>
      </c>
      <c r="R113" s="70">
        <f t="shared" si="83"/>
        <v>0.5</v>
      </c>
      <c r="S113" s="70">
        <f t="shared" si="83"/>
        <v>0.6</v>
      </c>
      <c r="T113" s="70">
        <f t="shared" si="83"/>
        <v>0.7</v>
      </c>
      <c r="U113" s="70">
        <f t="shared" si="83"/>
        <v>0.8</v>
      </c>
      <c r="V113" s="70">
        <f t="shared" si="83"/>
        <v>0.9</v>
      </c>
      <c r="W113" s="70">
        <f t="shared" si="83"/>
        <v>1</v>
      </c>
    </row>
    <row r="114">
      <c r="A114" s="66"/>
      <c r="B114" s="15">
        <v>-1.0</v>
      </c>
      <c r="C114" s="62">
        <f t="shared" ref="C114:W114" si="84">C86-C63</f>
        <v>-17532.13</v>
      </c>
      <c r="D114" s="62">
        <f t="shared" si="84"/>
        <v>-15383.73084</v>
      </c>
      <c r="E114" s="62">
        <f t="shared" si="84"/>
        <v>-13235.33169</v>
      </c>
      <c r="F114" s="62">
        <f t="shared" si="84"/>
        <v>-11086.93253</v>
      </c>
      <c r="G114" s="62">
        <f t="shared" si="84"/>
        <v>-8938.533378</v>
      </c>
      <c r="H114" s="62">
        <f t="shared" si="84"/>
        <v>-6790.134222</v>
      </c>
      <c r="I114" s="62">
        <f t="shared" si="84"/>
        <v>-4641.735067</v>
      </c>
      <c r="J114" s="62">
        <f t="shared" si="84"/>
        <v>-2493.335911</v>
      </c>
      <c r="K114" s="62">
        <f t="shared" si="84"/>
        <v>-344.9367556</v>
      </c>
      <c r="L114" s="62">
        <f t="shared" si="84"/>
        <v>1803.4624</v>
      </c>
      <c r="M114" s="62">
        <f t="shared" si="84"/>
        <v>3951.861556</v>
      </c>
      <c r="N114" s="62">
        <f t="shared" si="84"/>
        <v>6100.260711</v>
      </c>
      <c r="O114" s="62">
        <f t="shared" si="84"/>
        <v>8248.659867</v>
      </c>
      <c r="P114" s="62">
        <f t="shared" si="84"/>
        <v>10397.05902</v>
      </c>
      <c r="Q114" s="62">
        <f t="shared" si="84"/>
        <v>12545.45818</v>
      </c>
      <c r="R114" s="62">
        <f t="shared" si="84"/>
        <v>14693.85733</v>
      </c>
      <c r="S114" s="62">
        <f t="shared" si="84"/>
        <v>16842.25649</v>
      </c>
      <c r="T114" s="62">
        <f t="shared" si="84"/>
        <v>18990.65564</v>
      </c>
      <c r="U114" s="62">
        <f t="shared" si="84"/>
        <v>21139.0548</v>
      </c>
      <c r="V114" s="62">
        <f t="shared" si="84"/>
        <v>23287.45396</v>
      </c>
      <c r="W114" s="62">
        <f t="shared" si="84"/>
        <v>25435.85311</v>
      </c>
    </row>
    <row r="115">
      <c r="A115" s="66"/>
      <c r="B115" s="64">
        <f t="shared" ref="B115:B134" si="86">B114-$C$35</f>
        <v>-0.9</v>
      </c>
      <c r="C115" s="62">
        <f t="shared" ref="C115:W115" si="85">C87-C64</f>
        <v>-18077.34994</v>
      </c>
      <c r="D115" s="62">
        <f t="shared" si="85"/>
        <v>-15928.95078</v>
      </c>
      <c r="E115" s="62">
        <f t="shared" si="85"/>
        <v>-13780.55162</v>
      </c>
      <c r="F115" s="62">
        <f t="shared" si="85"/>
        <v>-11632.15247</v>
      </c>
      <c r="G115" s="62">
        <f t="shared" si="85"/>
        <v>-9483.753314</v>
      </c>
      <c r="H115" s="62">
        <f t="shared" si="85"/>
        <v>-7335.354158</v>
      </c>
      <c r="I115" s="62">
        <f t="shared" si="85"/>
        <v>-5186.955003</v>
      </c>
      <c r="J115" s="62">
        <f t="shared" si="85"/>
        <v>-3038.555847</v>
      </c>
      <c r="K115" s="62">
        <f t="shared" si="85"/>
        <v>-890.1566916</v>
      </c>
      <c r="L115" s="62">
        <f t="shared" si="85"/>
        <v>1258.242464</v>
      </c>
      <c r="M115" s="62">
        <f t="shared" si="85"/>
        <v>3406.64162</v>
      </c>
      <c r="N115" s="62">
        <f t="shared" si="85"/>
        <v>5555.040775</v>
      </c>
      <c r="O115" s="62">
        <f t="shared" si="85"/>
        <v>7703.439931</v>
      </c>
      <c r="P115" s="62">
        <f t="shared" si="85"/>
        <v>9851.839086</v>
      </c>
      <c r="Q115" s="62">
        <f t="shared" si="85"/>
        <v>12000.23824</v>
      </c>
      <c r="R115" s="62">
        <f t="shared" si="85"/>
        <v>14148.6374</v>
      </c>
      <c r="S115" s="62">
        <f t="shared" si="85"/>
        <v>16297.03655</v>
      </c>
      <c r="T115" s="62">
        <f t="shared" si="85"/>
        <v>18445.43571</v>
      </c>
      <c r="U115" s="62">
        <f t="shared" si="85"/>
        <v>20593.83486</v>
      </c>
      <c r="V115" s="62">
        <f t="shared" si="85"/>
        <v>22742.23402</v>
      </c>
      <c r="W115" s="62">
        <f t="shared" si="85"/>
        <v>24890.63318</v>
      </c>
    </row>
    <row r="116">
      <c r="A116" s="66"/>
      <c r="B116" s="64">
        <f t="shared" si="86"/>
        <v>-0.8</v>
      </c>
      <c r="C116" s="62">
        <f t="shared" ref="C116:W116" si="87">C88-C65</f>
        <v>-18622.56987</v>
      </c>
      <c r="D116" s="62">
        <f t="shared" si="87"/>
        <v>-16474.17072</v>
      </c>
      <c r="E116" s="62">
        <f t="shared" si="87"/>
        <v>-14325.77156</v>
      </c>
      <c r="F116" s="62">
        <f t="shared" si="87"/>
        <v>-12177.37241</v>
      </c>
      <c r="G116" s="62">
        <f t="shared" si="87"/>
        <v>-10028.97325</v>
      </c>
      <c r="H116" s="62">
        <f t="shared" si="87"/>
        <v>-7880.574094</v>
      </c>
      <c r="I116" s="62">
        <f t="shared" si="87"/>
        <v>-5732.174939</v>
      </c>
      <c r="J116" s="62">
        <f t="shared" si="87"/>
        <v>-3583.775783</v>
      </c>
      <c r="K116" s="62">
        <f t="shared" si="87"/>
        <v>-1435.376628</v>
      </c>
      <c r="L116" s="62">
        <f t="shared" si="87"/>
        <v>713.022528</v>
      </c>
      <c r="M116" s="62">
        <f t="shared" si="87"/>
        <v>2861.421684</v>
      </c>
      <c r="N116" s="62">
        <f t="shared" si="87"/>
        <v>5009.820839</v>
      </c>
      <c r="O116" s="62">
        <f t="shared" si="87"/>
        <v>7158.219995</v>
      </c>
      <c r="P116" s="62">
        <f t="shared" si="87"/>
        <v>9306.61915</v>
      </c>
      <c r="Q116" s="62">
        <f t="shared" si="87"/>
        <v>11455.01831</v>
      </c>
      <c r="R116" s="62">
        <f t="shared" si="87"/>
        <v>13603.41746</v>
      </c>
      <c r="S116" s="62">
        <f t="shared" si="87"/>
        <v>15751.81662</v>
      </c>
      <c r="T116" s="62">
        <f t="shared" si="87"/>
        <v>17900.21577</v>
      </c>
      <c r="U116" s="62">
        <f t="shared" si="87"/>
        <v>20048.61493</v>
      </c>
      <c r="V116" s="62">
        <f t="shared" si="87"/>
        <v>22197.01408</v>
      </c>
      <c r="W116" s="62">
        <f t="shared" si="87"/>
        <v>24345.41324</v>
      </c>
    </row>
    <row r="117">
      <c r="A117" s="66"/>
      <c r="B117" s="64">
        <f t="shared" si="86"/>
        <v>-0.7</v>
      </c>
      <c r="C117" s="62">
        <f t="shared" ref="C117:W117" si="88">C89-C66</f>
        <v>-19167.78981</v>
      </c>
      <c r="D117" s="62">
        <f t="shared" si="88"/>
        <v>-17019.39065</v>
      </c>
      <c r="E117" s="62">
        <f t="shared" si="88"/>
        <v>-14870.9915</v>
      </c>
      <c r="F117" s="62">
        <f t="shared" si="88"/>
        <v>-12722.59234</v>
      </c>
      <c r="G117" s="62">
        <f t="shared" si="88"/>
        <v>-10574.19319</v>
      </c>
      <c r="H117" s="62">
        <f t="shared" si="88"/>
        <v>-8425.79403</v>
      </c>
      <c r="I117" s="62">
        <f t="shared" si="88"/>
        <v>-6277.394875</v>
      </c>
      <c r="J117" s="62">
        <f t="shared" si="88"/>
        <v>-4128.995719</v>
      </c>
      <c r="K117" s="62">
        <f t="shared" si="88"/>
        <v>-1980.596563</v>
      </c>
      <c r="L117" s="62">
        <f t="shared" si="88"/>
        <v>167.8025921</v>
      </c>
      <c r="M117" s="62">
        <f t="shared" si="88"/>
        <v>2316.201748</v>
      </c>
      <c r="N117" s="62">
        <f t="shared" si="88"/>
        <v>4464.600903</v>
      </c>
      <c r="O117" s="62">
        <f t="shared" si="88"/>
        <v>6613.000059</v>
      </c>
      <c r="P117" s="62">
        <f t="shared" si="88"/>
        <v>8761.399214</v>
      </c>
      <c r="Q117" s="62">
        <f t="shared" si="88"/>
        <v>10909.79837</v>
      </c>
      <c r="R117" s="62">
        <f t="shared" si="88"/>
        <v>13058.19753</v>
      </c>
      <c r="S117" s="62">
        <f t="shared" si="88"/>
        <v>15206.59668</v>
      </c>
      <c r="T117" s="62">
        <f t="shared" si="88"/>
        <v>17354.99584</v>
      </c>
      <c r="U117" s="62">
        <f t="shared" si="88"/>
        <v>19503.39499</v>
      </c>
      <c r="V117" s="62">
        <f t="shared" si="88"/>
        <v>21651.79415</v>
      </c>
      <c r="W117" s="62">
        <f t="shared" si="88"/>
        <v>23800.1933</v>
      </c>
    </row>
    <row r="118">
      <c r="A118" s="66"/>
      <c r="B118" s="64">
        <f t="shared" si="86"/>
        <v>-0.6</v>
      </c>
      <c r="C118" s="62">
        <f t="shared" ref="C118:W118" si="89">C90-C67</f>
        <v>-19713.00974</v>
      </c>
      <c r="D118" s="62">
        <f t="shared" si="89"/>
        <v>-17564.61059</v>
      </c>
      <c r="E118" s="62">
        <f t="shared" si="89"/>
        <v>-15416.21143</v>
      </c>
      <c r="F118" s="62">
        <f t="shared" si="89"/>
        <v>-13267.81228</v>
      </c>
      <c r="G118" s="62">
        <f t="shared" si="89"/>
        <v>-11119.41312</v>
      </c>
      <c r="H118" s="62">
        <f t="shared" si="89"/>
        <v>-8971.013966</v>
      </c>
      <c r="I118" s="62">
        <f t="shared" si="89"/>
        <v>-6822.614811</v>
      </c>
      <c r="J118" s="62">
        <f t="shared" si="89"/>
        <v>-4674.215655</v>
      </c>
      <c r="K118" s="62">
        <f t="shared" si="89"/>
        <v>-2525.816499</v>
      </c>
      <c r="L118" s="62">
        <f t="shared" si="89"/>
        <v>-377.4173439</v>
      </c>
      <c r="M118" s="62">
        <f t="shared" si="89"/>
        <v>1770.981812</v>
      </c>
      <c r="N118" s="62">
        <f t="shared" si="89"/>
        <v>3919.380967</v>
      </c>
      <c r="O118" s="62">
        <f t="shared" si="89"/>
        <v>6067.780123</v>
      </c>
      <c r="P118" s="62">
        <f t="shared" si="89"/>
        <v>8216.179278</v>
      </c>
      <c r="Q118" s="62">
        <f t="shared" si="89"/>
        <v>10364.57843</v>
      </c>
      <c r="R118" s="62">
        <f t="shared" si="89"/>
        <v>12512.97759</v>
      </c>
      <c r="S118" s="62">
        <f t="shared" si="89"/>
        <v>14661.37674</v>
      </c>
      <c r="T118" s="62">
        <f t="shared" si="89"/>
        <v>16809.7759</v>
      </c>
      <c r="U118" s="62">
        <f t="shared" si="89"/>
        <v>18958.17506</v>
      </c>
      <c r="V118" s="62">
        <f t="shared" si="89"/>
        <v>21106.57421</v>
      </c>
      <c r="W118" s="62">
        <f t="shared" si="89"/>
        <v>23254.97337</v>
      </c>
    </row>
    <row r="119">
      <c r="A119" s="66"/>
      <c r="B119" s="64">
        <f t="shared" si="86"/>
        <v>-0.5</v>
      </c>
      <c r="C119" s="62">
        <f t="shared" ref="C119:W119" si="90">C91-C68</f>
        <v>-20258.22968</v>
      </c>
      <c r="D119" s="62">
        <f t="shared" si="90"/>
        <v>-18109.83052</v>
      </c>
      <c r="E119" s="62">
        <f t="shared" si="90"/>
        <v>-15961.43137</v>
      </c>
      <c r="F119" s="62">
        <f t="shared" si="90"/>
        <v>-13813.03221</v>
      </c>
      <c r="G119" s="62">
        <f t="shared" si="90"/>
        <v>-11664.63306</v>
      </c>
      <c r="H119" s="62">
        <f t="shared" si="90"/>
        <v>-9516.233902</v>
      </c>
      <c r="I119" s="62">
        <f t="shared" si="90"/>
        <v>-7367.834747</v>
      </c>
      <c r="J119" s="62">
        <f t="shared" si="90"/>
        <v>-5219.435591</v>
      </c>
      <c r="K119" s="62">
        <f t="shared" si="90"/>
        <v>-3071.036435</v>
      </c>
      <c r="L119" s="62">
        <f t="shared" si="90"/>
        <v>-922.6372799</v>
      </c>
      <c r="M119" s="62">
        <f t="shared" si="90"/>
        <v>1225.761876</v>
      </c>
      <c r="N119" s="62">
        <f t="shared" si="90"/>
        <v>3374.161031</v>
      </c>
      <c r="O119" s="62">
        <f t="shared" si="90"/>
        <v>5522.560187</v>
      </c>
      <c r="P119" s="62">
        <f t="shared" si="90"/>
        <v>7670.959342</v>
      </c>
      <c r="Q119" s="62">
        <f t="shared" si="90"/>
        <v>9819.358498</v>
      </c>
      <c r="R119" s="62">
        <f t="shared" si="90"/>
        <v>11967.75765</v>
      </c>
      <c r="S119" s="62">
        <f t="shared" si="90"/>
        <v>14116.15681</v>
      </c>
      <c r="T119" s="62">
        <f t="shared" si="90"/>
        <v>16264.55596</v>
      </c>
      <c r="U119" s="62">
        <f t="shared" si="90"/>
        <v>18412.95512</v>
      </c>
      <c r="V119" s="62">
        <f t="shared" si="90"/>
        <v>20561.35428</v>
      </c>
      <c r="W119" s="62">
        <f t="shared" si="90"/>
        <v>22709.75343</v>
      </c>
    </row>
    <row r="120">
      <c r="A120" s="66"/>
      <c r="B120" s="64">
        <f t="shared" si="86"/>
        <v>-0.4</v>
      </c>
      <c r="C120" s="62">
        <f t="shared" ref="C120:W120" si="91">C92-C69</f>
        <v>-20803.44962</v>
      </c>
      <c r="D120" s="62">
        <f t="shared" si="91"/>
        <v>-18655.05046</v>
      </c>
      <c r="E120" s="62">
        <f t="shared" si="91"/>
        <v>-16506.6513</v>
      </c>
      <c r="F120" s="62">
        <f t="shared" si="91"/>
        <v>-14358.25215</v>
      </c>
      <c r="G120" s="62">
        <f t="shared" si="91"/>
        <v>-12209.85299</v>
      </c>
      <c r="H120" s="62">
        <f t="shared" si="91"/>
        <v>-10061.45384</v>
      </c>
      <c r="I120" s="62">
        <f t="shared" si="91"/>
        <v>-7913.054682</v>
      </c>
      <c r="J120" s="62">
        <f t="shared" si="91"/>
        <v>-5764.655527</v>
      </c>
      <c r="K120" s="62">
        <f t="shared" si="91"/>
        <v>-3616.256371</v>
      </c>
      <c r="L120" s="62">
        <f t="shared" si="91"/>
        <v>-1467.857216</v>
      </c>
      <c r="M120" s="62">
        <f t="shared" si="91"/>
        <v>680.5419397</v>
      </c>
      <c r="N120" s="62">
        <f t="shared" si="91"/>
        <v>2828.941095</v>
      </c>
      <c r="O120" s="62">
        <f t="shared" si="91"/>
        <v>4977.340251</v>
      </c>
      <c r="P120" s="62">
        <f t="shared" si="91"/>
        <v>7125.739406</v>
      </c>
      <c r="Q120" s="62">
        <f t="shared" si="91"/>
        <v>9274.138562</v>
      </c>
      <c r="R120" s="62">
        <f t="shared" si="91"/>
        <v>11422.53772</v>
      </c>
      <c r="S120" s="62">
        <f t="shared" si="91"/>
        <v>13570.93687</v>
      </c>
      <c r="T120" s="62">
        <f t="shared" si="91"/>
        <v>15719.33603</v>
      </c>
      <c r="U120" s="62">
        <f t="shared" si="91"/>
        <v>17867.73518</v>
      </c>
      <c r="V120" s="62">
        <f t="shared" si="91"/>
        <v>20016.13434</v>
      </c>
      <c r="W120" s="62">
        <f t="shared" si="91"/>
        <v>22164.5335</v>
      </c>
    </row>
    <row r="121">
      <c r="A121" s="66"/>
      <c r="B121" s="64">
        <f t="shared" si="86"/>
        <v>-0.3</v>
      </c>
      <c r="C121" s="62">
        <f t="shared" ref="C121:W121" si="92">C93-C70</f>
        <v>-21348.66955</v>
      </c>
      <c r="D121" s="62">
        <f t="shared" si="92"/>
        <v>-19200.2704</v>
      </c>
      <c r="E121" s="62">
        <f t="shared" si="92"/>
        <v>-17051.87124</v>
      </c>
      <c r="F121" s="62">
        <f t="shared" si="92"/>
        <v>-14903.47209</v>
      </c>
      <c r="G121" s="62">
        <f t="shared" si="92"/>
        <v>-12755.07293</v>
      </c>
      <c r="H121" s="62">
        <f t="shared" si="92"/>
        <v>-10606.67377</v>
      </c>
      <c r="I121" s="62">
        <f t="shared" si="92"/>
        <v>-8458.274618</v>
      </c>
      <c r="J121" s="62">
        <f t="shared" si="92"/>
        <v>-6309.875463</v>
      </c>
      <c r="K121" s="62">
        <f t="shared" si="92"/>
        <v>-4161.476307</v>
      </c>
      <c r="L121" s="62">
        <f t="shared" si="92"/>
        <v>-2013.077152</v>
      </c>
      <c r="M121" s="62">
        <f t="shared" si="92"/>
        <v>135.3220038</v>
      </c>
      <c r="N121" s="62">
        <f t="shared" si="92"/>
        <v>2283.721159</v>
      </c>
      <c r="O121" s="62">
        <f t="shared" si="92"/>
        <v>4432.120315</v>
      </c>
      <c r="P121" s="62">
        <f t="shared" si="92"/>
        <v>6580.51947</v>
      </c>
      <c r="Q121" s="62">
        <f t="shared" si="92"/>
        <v>8728.918626</v>
      </c>
      <c r="R121" s="62">
        <f t="shared" si="92"/>
        <v>10877.31778</v>
      </c>
      <c r="S121" s="62">
        <f t="shared" si="92"/>
        <v>13025.71694</v>
      </c>
      <c r="T121" s="62">
        <f t="shared" si="92"/>
        <v>15174.11609</v>
      </c>
      <c r="U121" s="62">
        <f t="shared" si="92"/>
        <v>17322.51525</v>
      </c>
      <c r="V121" s="62">
        <f t="shared" si="92"/>
        <v>19470.9144</v>
      </c>
      <c r="W121" s="62">
        <f t="shared" si="92"/>
        <v>21619.31356</v>
      </c>
    </row>
    <row r="122">
      <c r="A122" s="66"/>
      <c r="B122" s="64">
        <f t="shared" si="86"/>
        <v>-0.2</v>
      </c>
      <c r="C122" s="62">
        <f t="shared" ref="C122:W122" si="93">C94-C71</f>
        <v>-21893.88949</v>
      </c>
      <c r="D122" s="62">
        <f t="shared" si="93"/>
        <v>-19745.49033</v>
      </c>
      <c r="E122" s="62">
        <f t="shared" si="93"/>
        <v>-17597.09118</v>
      </c>
      <c r="F122" s="62">
        <f t="shared" si="93"/>
        <v>-15448.69202</v>
      </c>
      <c r="G122" s="62">
        <f t="shared" si="93"/>
        <v>-13300.29287</v>
      </c>
      <c r="H122" s="62">
        <f t="shared" si="93"/>
        <v>-11151.89371</v>
      </c>
      <c r="I122" s="62">
        <f t="shared" si="93"/>
        <v>-9003.494554</v>
      </c>
      <c r="J122" s="62">
        <f t="shared" si="93"/>
        <v>-6855.095399</v>
      </c>
      <c r="K122" s="62">
        <f t="shared" si="93"/>
        <v>-4706.696243</v>
      </c>
      <c r="L122" s="62">
        <f t="shared" si="93"/>
        <v>-2558.297088</v>
      </c>
      <c r="M122" s="62">
        <f t="shared" si="93"/>
        <v>-409.8979322</v>
      </c>
      <c r="N122" s="62">
        <f t="shared" si="93"/>
        <v>1738.501223</v>
      </c>
      <c r="O122" s="62">
        <f t="shared" si="93"/>
        <v>3886.900379</v>
      </c>
      <c r="P122" s="62">
        <f t="shared" si="93"/>
        <v>6035.299534</v>
      </c>
      <c r="Q122" s="62">
        <f t="shared" si="93"/>
        <v>8183.69869</v>
      </c>
      <c r="R122" s="62">
        <f t="shared" si="93"/>
        <v>10332.09785</v>
      </c>
      <c r="S122" s="62">
        <f t="shared" si="93"/>
        <v>12480.497</v>
      </c>
      <c r="T122" s="62">
        <f t="shared" si="93"/>
        <v>14628.89616</v>
      </c>
      <c r="U122" s="62">
        <f t="shared" si="93"/>
        <v>16777.29531</v>
      </c>
      <c r="V122" s="62">
        <f t="shared" si="93"/>
        <v>18925.69447</v>
      </c>
      <c r="W122" s="62">
        <f t="shared" si="93"/>
        <v>21074.09362</v>
      </c>
    </row>
    <row r="123">
      <c r="A123" s="66"/>
      <c r="B123" s="64">
        <f t="shared" si="86"/>
        <v>-0.1</v>
      </c>
      <c r="C123" s="62">
        <f t="shared" ref="C123:W123" si="94">C95-C72</f>
        <v>-22439.10942</v>
      </c>
      <c r="D123" s="62">
        <f t="shared" si="94"/>
        <v>-20290.71027</v>
      </c>
      <c r="E123" s="62">
        <f t="shared" si="94"/>
        <v>-18142.31111</v>
      </c>
      <c r="F123" s="62">
        <f t="shared" si="94"/>
        <v>-15993.91196</v>
      </c>
      <c r="G123" s="62">
        <f t="shared" si="94"/>
        <v>-13845.5128</v>
      </c>
      <c r="H123" s="62">
        <f t="shared" si="94"/>
        <v>-11697.11365</v>
      </c>
      <c r="I123" s="62">
        <f t="shared" si="94"/>
        <v>-9548.71449</v>
      </c>
      <c r="J123" s="62">
        <f t="shared" si="94"/>
        <v>-7400.315335</v>
      </c>
      <c r="K123" s="62">
        <f t="shared" si="94"/>
        <v>-5251.916179</v>
      </c>
      <c r="L123" s="62">
        <f t="shared" si="94"/>
        <v>-3103.517024</v>
      </c>
      <c r="M123" s="62">
        <f t="shared" si="94"/>
        <v>-955.1178681</v>
      </c>
      <c r="N123" s="62">
        <f t="shared" si="94"/>
        <v>1193.281287</v>
      </c>
      <c r="O123" s="62">
        <f t="shared" si="94"/>
        <v>3341.680443</v>
      </c>
      <c r="P123" s="62">
        <f t="shared" si="94"/>
        <v>5490.079599</v>
      </c>
      <c r="Q123" s="62">
        <f t="shared" si="94"/>
        <v>7638.478754</v>
      </c>
      <c r="R123" s="62">
        <f t="shared" si="94"/>
        <v>9786.87791</v>
      </c>
      <c r="S123" s="62">
        <f t="shared" si="94"/>
        <v>11935.27707</v>
      </c>
      <c r="T123" s="62">
        <f t="shared" si="94"/>
        <v>14083.67622</v>
      </c>
      <c r="U123" s="62">
        <f t="shared" si="94"/>
        <v>16232.07538</v>
      </c>
      <c r="V123" s="62">
        <f t="shared" si="94"/>
        <v>18380.47453</v>
      </c>
      <c r="W123" s="62">
        <f t="shared" si="94"/>
        <v>20528.87369</v>
      </c>
    </row>
    <row r="124">
      <c r="A124" s="66"/>
      <c r="B124" s="64">
        <f t="shared" si="86"/>
        <v>0</v>
      </c>
      <c r="C124" s="62">
        <f t="shared" ref="C124:W124" si="95">C96-C73</f>
        <v>-22984.32936</v>
      </c>
      <c r="D124" s="62">
        <f t="shared" si="95"/>
        <v>-20835.9302</v>
      </c>
      <c r="E124" s="62">
        <f t="shared" si="95"/>
        <v>-18687.53105</v>
      </c>
      <c r="F124" s="62">
        <f t="shared" si="95"/>
        <v>-16539.13189</v>
      </c>
      <c r="G124" s="62">
        <f t="shared" si="95"/>
        <v>-14390.73274</v>
      </c>
      <c r="H124" s="62">
        <f t="shared" si="95"/>
        <v>-12242.33358</v>
      </c>
      <c r="I124" s="62">
        <f t="shared" si="95"/>
        <v>-10093.93443</v>
      </c>
      <c r="J124" s="62">
        <f t="shared" si="95"/>
        <v>-7945.535271</v>
      </c>
      <c r="K124" s="62">
        <f t="shared" si="95"/>
        <v>-5797.136115</v>
      </c>
      <c r="L124" s="62">
        <f t="shared" si="95"/>
        <v>-3648.73696</v>
      </c>
      <c r="M124" s="62">
        <f t="shared" si="95"/>
        <v>-1500.337804</v>
      </c>
      <c r="N124" s="62">
        <f t="shared" si="95"/>
        <v>648.0613514</v>
      </c>
      <c r="O124" s="62">
        <f t="shared" si="95"/>
        <v>2796.460507</v>
      </c>
      <c r="P124" s="62">
        <f t="shared" si="95"/>
        <v>4944.859663</v>
      </c>
      <c r="Q124" s="62">
        <f t="shared" si="95"/>
        <v>7093.258818</v>
      </c>
      <c r="R124" s="62">
        <f t="shared" si="95"/>
        <v>9241.657974</v>
      </c>
      <c r="S124" s="62">
        <f t="shared" si="95"/>
        <v>11390.05713</v>
      </c>
      <c r="T124" s="62">
        <f t="shared" si="95"/>
        <v>13538.45628</v>
      </c>
      <c r="U124" s="62">
        <f t="shared" si="95"/>
        <v>15686.85544</v>
      </c>
      <c r="V124" s="62">
        <f t="shared" si="95"/>
        <v>17835.2546</v>
      </c>
      <c r="W124" s="62">
        <f t="shared" si="95"/>
        <v>19983.65375</v>
      </c>
    </row>
    <row r="125">
      <c r="A125" s="66"/>
      <c r="B125" s="64">
        <f t="shared" si="86"/>
        <v>0.1</v>
      </c>
      <c r="C125" s="62">
        <f t="shared" ref="C125:W125" si="96">C97-C74</f>
        <v>-23529.5493</v>
      </c>
      <c r="D125" s="62">
        <f t="shared" si="96"/>
        <v>-21381.15014</v>
      </c>
      <c r="E125" s="62">
        <f t="shared" si="96"/>
        <v>-19232.75098</v>
      </c>
      <c r="F125" s="62">
        <f t="shared" si="96"/>
        <v>-17084.35183</v>
      </c>
      <c r="G125" s="62">
        <f t="shared" si="96"/>
        <v>-14935.95267</v>
      </c>
      <c r="H125" s="62">
        <f t="shared" si="96"/>
        <v>-12787.55352</v>
      </c>
      <c r="I125" s="62">
        <f t="shared" si="96"/>
        <v>-10639.15436</v>
      </c>
      <c r="J125" s="62">
        <f t="shared" si="96"/>
        <v>-8490.755207</v>
      </c>
      <c r="K125" s="62">
        <f t="shared" si="96"/>
        <v>-6342.356051</v>
      </c>
      <c r="L125" s="62">
        <f t="shared" si="96"/>
        <v>-4193.956896</v>
      </c>
      <c r="M125" s="62">
        <f t="shared" si="96"/>
        <v>-2045.55774</v>
      </c>
      <c r="N125" s="62">
        <f t="shared" si="96"/>
        <v>102.8414155</v>
      </c>
      <c r="O125" s="62">
        <f t="shared" si="96"/>
        <v>2251.240571</v>
      </c>
      <c r="P125" s="62">
        <f t="shared" si="96"/>
        <v>4399.639727</v>
      </c>
      <c r="Q125" s="62">
        <f t="shared" si="96"/>
        <v>6548.038882</v>
      </c>
      <c r="R125" s="62">
        <f t="shared" si="96"/>
        <v>8696.438038</v>
      </c>
      <c r="S125" s="62">
        <f t="shared" si="96"/>
        <v>10844.83719</v>
      </c>
      <c r="T125" s="62">
        <f t="shared" si="96"/>
        <v>12993.23635</v>
      </c>
      <c r="U125" s="62">
        <f t="shared" si="96"/>
        <v>15141.6355</v>
      </c>
      <c r="V125" s="62">
        <f t="shared" si="96"/>
        <v>17290.03466</v>
      </c>
      <c r="W125" s="62">
        <f t="shared" si="96"/>
        <v>19438.43382</v>
      </c>
    </row>
    <row r="126">
      <c r="A126" s="66"/>
      <c r="B126" s="64">
        <f t="shared" si="86"/>
        <v>0.2</v>
      </c>
      <c r="C126" s="62">
        <f t="shared" ref="C126:W126" si="97">C98-C75</f>
        <v>-24074.76923</v>
      </c>
      <c r="D126" s="62">
        <f t="shared" si="97"/>
        <v>-21926.37008</v>
      </c>
      <c r="E126" s="62">
        <f t="shared" si="97"/>
        <v>-19777.97092</v>
      </c>
      <c r="F126" s="62">
        <f t="shared" si="97"/>
        <v>-17629.57176</v>
      </c>
      <c r="G126" s="62">
        <f t="shared" si="97"/>
        <v>-15481.17261</v>
      </c>
      <c r="H126" s="62">
        <f t="shared" si="97"/>
        <v>-13332.77345</v>
      </c>
      <c r="I126" s="62">
        <f t="shared" si="97"/>
        <v>-11184.3743</v>
      </c>
      <c r="J126" s="62">
        <f t="shared" si="97"/>
        <v>-9035.975143</v>
      </c>
      <c r="K126" s="62">
        <f t="shared" si="97"/>
        <v>-6887.575987</v>
      </c>
      <c r="L126" s="62">
        <f t="shared" si="97"/>
        <v>-4739.176832</v>
      </c>
      <c r="M126" s="62">
        <f t="shared" si="97"/>
        <v>-2590.777676</v>
      </c>
      <c r="N126" s="62">
        <f t="shared" si="97"/>
        <v>-442.3785205</v>
      </c>
      <c r="O126" s="62">
        <f t="shared" si="97"/>
        <v>1706.020635</v>
      </c>
      <c r="P126" s="62">
        <f t="shared" si="97"/>
        <v>3854.419791</v>
      </c>
      <c r="Q126" s="62">
        <f t="shared" si="97"/>
        <v>6002.818946</v>
      </c>
      <c r="R126" s="62">
        <f t="shared" si="97"/>
        <v>8151.218102</v>
      </c>
      <c r="S126" s="62">
        <f t="shared" si="97"/>
        <v>10299.61726</v>
      </c>
      <c r="T126" s="62">
        <f t="shared" si="97"/>
        <v>12448.01641</v>
      </c>
      <c r="U126" s="62">
        <f t="shared" si="97"/>
        <v>14596.41557</v>
      </c>
      <c r="V126" s="62">
        <f t="shared" si="97"/>
        <v>16744.81472</v>
      </c>
      <c r="W126" s="62">
        <f t="shared" si="97"/>
        <v>18893.21388</v>
      </c>
    </row>
    <row r="127">
      <c r="A127" s="66"/>
      <c r="B127" s="64">
        <f t="shared" si="86"/>
        <v>0.3</v>
      </c>
      <c r="C127" s="62">
        <f t="shared" ref="C127:W127" si="98">C99-C76</f>
        <v>-24619.98917</v>
      </c>
      <c r="D127" s="62">
        <f t="shared" si="98"/>
        <v>-22471.59001</v>
      </c>
      <c r="E127" s="62">
        <f t="shared" si="98"/>
        <v>-20323.19086</v>
      </c>
      <c r="F127" s="62">
        <f t="shared" si="98"/>
        <v>-18174.7917</v>
      </c>
      <c r="G127" s="62">
        <f t="shared" si="98"/>
        <v>-16026.39255</v>
      </c>
      <c r="H127" s="62">
        <f t="shared" si="98"/>
        <v>-13877.99339</v>
      </c>
      <c r="I127" s="62">
        <f t="shared" si="98"/>
        <v>-11729.59423</v>
      </c>
      <c r="J127" s="62">
        <f t="shared" si="98"/>
        <v>-9581.195079</v>
      </c>
      <c r="K127" s="62">
        <f t="shared" si="98"/>
        <v>-7432.795923</v>
      </c>
      <c r="L127" s="62">
        <f t="shared" si="98"/>
        <v>-5284.396768</v>
      </c>
      <c r="M127" s="62">
        <f t="shared" si="98"/>
        <v>-3135.997612</v>
      </c>
      <c r="N127" s="62">
        <f t="shared" si="98"/>
        <v>-987.5984564</v>
      </c>
      <c r="O127" s="62">
        <f t="shared" si="98"/>
        <v>1160.800699</v>
      </c>
      <c r="P127" s="62">
        <f t="shared" si="98"/>
        <v>3309.199855</v>
      </c>
      <c r="Q127" s="62">
        <f t="shared" si="98"/>
        <v>5457.59901</v>
      </c>
      <c r="R127" s="62">
        <f t="shared" si="98"/>
        <v>7605.998166</v>
      </c>
      <c r="S127" s="62">
        <f t="shared" si="98"/>
        <v>9754.397321</v>
      </c>
      <c r="T127" s="62">
        <f t="shared" si="98"/>
        <v>11902.79648</v>
      </c>
      <c r="U127" s="62">
        <f t="shared" si="98"/>
        <v>14051.19563</v>
      </c>
      <c r="V127" s="62">
        <f t="shared" si="98"/>
        <v>16199.59479</v>
      </c>
      <c r="W127" s="62">
        <f t="shared" si="98"/>
        <v>18347.99394</v>
      </c>
    </row>
    <row r="128">
      <c r="A128" s="66"/>
      <c r="B128" s="64">
        <f t="shared" si="86"/>
        <v>0.4</v>
      </c>
      <c r="C128" s="62">
        <f t="shared" ref="C128:W128" si="99">C100-C77</f>
        <v>-25165.2091</v>
      </c>
      <c r="D128" s="62">
        <f t="shared" si="99"/>
        <v>-23016.80995</v>
      </c>
      <c r="E128" s="62">
        <f t="shared" si="99"/>
        <v>-20868.41079</v>
      </c>
      <c r="F128" s="62">
        <f t="shared" si="99"/>
        <v>-18720.01164</v>
      </c>
      <c r="G128" s="62">
        <f t="shared" si="99"/>
        <v>-16571.61248</v>
      </c>
      <c r="H128" s="62">
        <f t="shared" si="99"/>
        <v>-14423.21333</v>
      </c>
      <c r="I128" s="62">
        <f t="shared" si="99"/>
        <v>-12274.81417</v>
      </c>
      <c r="J128" s="62">
        <f t="shared" si="99"/>
        <v>-10126.41501</v>
      </c>
      <c r="K128" s="62">
        <f t="shared" si="99"/>
        <v>-7978.015859</v>
      </c>
      <c r="L128" s="62">
        <f t="shared" si="99"/>
        <v>-5829.616704</v>
      </c>
      <c r="M128" s="62">
        <f t="shared" si="99"/>
        <v>-3681.217548</v>
      </c>
      <c r="N128" s="62">
        <f t="shared" si="99"/>
        <v>-1532.818392</v>
      </c>
      <c r="O128" s="62">
        <f t="shared" si="99"/>
        <v>615.5807631</v>
      </c>
      <c r="P128" s="62">
        <f t="shared" si="99"/>
        <v>2763.979919</v>
      </c>
      <c r="Q128" s="62">
        <f t="shared" si="99"/>
        <v>4912.379074</v>
      </c>
      <c r="R128" s="62">
        <f t="shared" si="99"/>
        <v>7060.77823</v>
      </c>
      <c r="S128" s="62">
        <f t="shared" si="99"/>
        <v>9209.177385</v>
      </c>
      <c r="T128" s="62">
        <f t="shared" si="99"/>
        <v>11357.57654</v>
      </c>
      <c r="U128" s="62">
        <f t="shared" si="99"/>
        <v>13505.9757</v>
      </c>
      <c r="V128" s="62">
        <f t="shared" si="99"/>
        <v>15654.37485</v>
      </c>
      <c r="W128" s="62">
        <f t="shared" si="99"/>
        <v>17802.77401</v>
      </c>
    </row>
    <row r="129">
      <c r="A129" s="66"/>
      <c r="B129" s="64">
        <f t="shared" si="86"/>
        <v>0.5</v>
      </c>
      <c r="C129" s="62">
        <f t="shared" ref="C129:W129" si="100">C101-C78</f>
        <v>-25710.42904</v>
      </c>
      <c r="D129" s="62">
        <f t="shared" si="100"/>
        <v>-23562.02988</v>
      </c>
      <c r="E129" s="62">
        <f t="shared" si="100"/>
        <v>-21413.63073</v>
      </c>
      <c r="F129" s="62">
        <f t="shared" si="100"/>
        <v>-19265.23157</v>
      </c>
      <c r="G129" s="62">
        <f t="shared" si="100"/>
        <v>-17116.83242</v>
      </c>
      <c r="H129" s="62">
        <f t="shared" si="100"/>
        <v>-14968.43326</v>
      </c>
      <c r="I129" s="62">
        <f t="shared" si="100"/>
        <v>-12820.03411</v>
      </c>
      <c r="J129" s="62">
        <f t="shared" si="100"/>
        <v>-10671.63495</v>
      </c>
      <c r="K129" s="62">
        <f t="shared" si="100"/>
        <v>-8523.235795</v>
      </c>
      <c r="L129" s="62">
        <f t="shared" si="100"/>
        <v>-6374.836639</v>
      </c>
      <c r="M129" s="62">
        <f t="shared" si="100"/>
        <v>-4226.437484</v>
      </c>
      <c r="N129" s="62">
        <f t="shared" si="100"/>
        <v>-2078.038328</v>
      </c>
      <c r="O129" s="62">
        <f t="shared" si="100"/>
        <v>70.36082718</v>
      </c>
      <c r="P129" s="62">
        <f t="shared" si="100"/>
        <v>2218.759983</v>
      </c>
      <c r="Q129" s="62">
        <f t="shared" si="100"/>
        <v>4367.159138</v>
      </c>
      <c r="R129" s="62">
        <f t="shared" si="100"/>
        <v>6515.558294</v>
      </c>
      <c r="S129" s="62">
        <f t="shared" si="100"/>
        <v>8663.957449</v>
      </c>
      <c r="T129" s="62">
        <f t="shared" si="100"/>
        <v>10812.3566</v>
      </c>
      <c r="U129" s="62">
        <f t="shared" si="100"/>
        <v>12960.75576</v>
      </c>
      <c r="V129" s="62">
        <f t="shared" si="100"/>
        <v>15109.15492</v>
      </c>
      <c r="W129" s="62">
        <f t="shared" si="100"/>
        <v>17257.55407</v>
      </c>
    </row>
    <row r="130">
      <c r="A130" s="66"/>
      <c r="B130" s="64">
        <f t="shared" si="86"/>
        <v>0.6</v>
      </c>
      <c r="C130" s="62">
        <f t="shared" ref="C130:W130" si="101">C102-C79</f>
        <v>-26255.64898</v>
      </c>
      <c r="D130" s="62">
        <f t="shared" si="101"/>
        <v>-24107.24982</v>
      </c>
      <c r="E130" s="62">
        <f t="shared" si="101"/>
        <v>-21958.85066</v>
      </c>
      <c r="F130" s="62">
        <f t="shared" si="101"/>
        <v>-19810.45151</v>
      </c>
      <c r="G130" s="62">
        <f t="shared" si="101"/>
        <v>-17662.05235</v>
      </c>
      <c r="H130" s="62">
        <f t="shared" si="101"/>
        <v>-15513.6532</v>
      </c>
      <c r="I130" s="62">
        <f t="shared" si="101"/>
        <v>-13365.25404</v>
      </c>
      <c r="J130" s="62">
        <f t="shared" si="101"/>
        <v>-11216.85489</v>
      </c>
      <c r="K130" s="62">
        <f t="shared" si="101"/>
        <v>-9068.455731</v>
      </c>
      <c r="L130" s="62">
        <f t="shared" si="101"/>
        <v>-6920.056575</v>
      </c>
      <c r="M130" s="62">
        <f t="shared" si="101"/>
        <v>-4771.65742</v>
      </c>
      <c r="N130" s="62">
        <f t="shared" si="101"/>
        <v>-2623.258264</v>
      </c>
      <c r="O130" s="62">
        <f t="shared" si="101"/>
        <v>-474.8591088</v>
      </c>
      <c r="P130" s="62">
        <f t="shared" si="101"/>
        <v>1673.540047</v>
      </c>
      <c r="Q130" s="62">
        <f t="shared" si="101"/>
        <v>3821.939202</v>
      </c>
      <c r="R130" s="62">
        <f t="shared" si="101"/>
        <v>5970.338358</v>
      </c>
      <c r="S130" s="62">
        <f t="shared" si="101"/>
        <v>8118.737513</v>
      </c>
      <c r="T130" s="62">
        <f t="shared" si="101"/>
        <v>10267.13667</v>
      </c>
      <c r="U130" s="62">
        <f t="shared" si="101"/>
        <v>12415.53582</v>
      </c>
      <c r="V130" s="62">
        <f t="shared" si="101"/>
        <v>14563.93498</v>
      </c>
      <c r="W130" s="62">
        <f t="shared" si="101"/>
        <v>16712.33414</v>
      </c>
    </row>
    <row r="131">
      <c r="A131" s="66"/>
      <c r="B131" s="64">
        <f t="shared" si="86"/>
        <v>0.7</v>
      </c>
      <c r="C131" s="62">
        <f t="shared" ref="C131:W131" si="102">C103-C80</f>
        <v>-26800.86891</v>
      </c>
      <c r="D131" s="62">
        <f t="shared" si="102"/>
        <v>-24652.46976</v>
      </c>
      <c r="E131" s="62">
        <f t="shared" si="102"/>
        <v>-22504.0706</v>
      </c>
      <c r="F131" s="62">
        <f t="shared" si="102"/>
        <v>-20355.67144</v>
      </c>
      <c r="G131" s="62">
        <f t="shared" si="102"/>
        <v>-18207.27229</v>
      </c>
      <c r="H131" s="62">
        <f t="shared" si="102"/>
        <v>-16058.87313</v>
      </c>
      <c r="I131" s="62">
        <f t="shared" si="102"/>
        <v>-13910.47398</v>
      </c>
      <c r="J131" s="62">
        <f t="shared" si="102"/>
        <v>-11762.07482</v>
      </c>
      <c r="K131" s="62">
        <f t="shared" si="102"/>
        <v>-9613.675667</v>
      </c>
      <c r="L131" s="62">
        <f t="shared" si="102"/>
        <v>-7465.276511</v>
      </c>
      <c r="M131" s="62">
        <f t="shared" si="102"/>
        <v>-5316.877356</v>
      </c>
      <c r="N131" s="62">
        <f t="shared" si="102"/>
        <v>-3168.4782</v>
      </c>
      <c r="O131" s="62">
        <f t="shared" si="102"/>
        <v>-1020.079045</v>
      </c>
      <c r="P131" s="62">
        <f t="shared" si="102"/>
        <v>1128.320111</v>
      </c>
      <c r="Q131" s="62">
        <f t="shared" si="102"/>
        <v>3276.719266</v>
      </c>
      <c r="R131" s="62">
        <f t="shared" si="102"/>
        <v>5425.118422</v>
      </c>
      <c r="S131" s="62">
        <f t="shared" si="102"/>
        <v>7573.517577</v>
      </c>
      <c r="T131" s="62">
        <f t="shared" si="102"/>
        <v>9721.916733</v>
      </c>
      <c r="U131" s="62">
        <f t="shared" si="102"/>
        <v>11870.31589</v>
      </c>
      <c r="V131" s="62">
        <f t="shared" si="102"/>
        <v>14018.71504</v>
      </c>
      <c r="W131" s="62">
        <f t="shared" si="102"/>
        <v>16167.1142</v>
      </c>
    </row>
    <row r="132">
      <c r="A132" s="66"/>
      <c r="B132" s="64">
        <f t="shared" si="86"/>
        <v>0.8</v>
      </c>
      <c r="C132" s="62">
        <f t="shared" ref="C132:W132" si="103">C104-C81</f>
        <v>-27346.08885</v>
      </c>
      <c r="D132" s="62">
        <f t="shared" si="103"/>
        <v>-25197.68969</v>
      </c>
      <c r="E132" s="62">
        <f t="shared" si="103"/>
        <v>-23049.29054</v>
      </c>
      <c r="F132" s="62">
        <f t="shared" si="103"/>
        <v>-20900.89138</v>
      </c>
      <c r="G132" s="62">
        <f t="shared" si="103"/>
        <v>-18752.49223</v>
      </c>
      <c r="H132" s="62">
        <f t="shared" si="103"/>
        <v>-16604.09307</v>
      </c>
      <c r="I132" s="62">
        <f t="shared" si="103"/>
        <v>-14455.69391</v>
      </c>
      <c r="J132" s="62">
        <f t="shared" si="103"/>
        <v>-12307.29476</v>
      </c>
      <c r="K132" s="62">
        <f t="shared" si="103"/>
        <v>-10158.8956</v>
      </c>
      <c r="L132" s="62">
        <f t="shared" si="103"/>
        <v>-8010.496447</v>
      </c>
      <c r="M132" s="62">
        <f t="shared" si="103"/>
        <v>-5862.097292</v>
      </c>
      <c r="N132" s="62">
        <f t="shared" si="103"/>
        <v>-3713.698136</v>
      </c>
      <c r="O132" s="62">
        <f t="shared" si="103"/>
        <v>-1565.298981</v>
      </c>
      <c r="P132" s="62">
        <f t="shared" si="103"/>
        <v>583.1001748</v>
      </c>
      <c r="Q132" s="62">
        <f t="shared" si="103"/>
        <v>2731.49933</v>
      </c>
      <c r="R132" s="62">
        <f t="shared" si="103"/>
        <v>4879.898486</v>
      </c>
      <c r="S132" s="62">
        <f t="shared" si="103"/>
        <v>7028.297641</v>
      </c>
      <c r="T132" s="62">
        <f t="shared" si="103"/>
        <v>9176.696797</v>
      </c>
      <c r="U132" s="62">
        <f t="shared" si="103"/>
        <v>11325.09595</v>
      </c>
      <c r="V132" s="62">
        <f t="shared" si="103"/>
        <v>13473.49511</v>
      </c>
      <c r="W132" s="62">
        <f t="shared" si="103"/>
        <v>15621.89426</v>
      </c>
    </row>
    <row r="133">
      <c r="A133" s="66"/>
      <c r="B133" s="64">
        <f t="shared" si="86"/>
        <v>0.9</v>
      </c>
      <c r="C133" s="62">
        <f t="shared" ref="C133:W133" si="104">C105-C82</f>
        <v>-27891.30878</v>
      </c>
      <c r="D133" s="62">
        <f t="shared" si="104"/>
        <v>-25742.90963</v>
      </c>
      <c r="E133" s="62">
        <f t="shared" si="104"/>
        <v>-23594.51047</v>
      </c>
      <c r="F133" s="62">
        <f t="shared" si="104"/>
        <v>-21446.11132</v>
      </c>
      <c r="G133" s="62">
        <f t="shared" si="104"/>
        <v>-19297.71216</v>
      </c>
      <c r="H133" s="62">
        <f t="shared" si="104"/>
        <v>-17149.31301</v>
      </c>
      <c r="I133" s="62">
        <f t="shared" si="104"/>
        <v>-15000.91385</v>
      </c>
      <c r="J133" s="62">
        <f t="shared" si="104"/>
        <v>-12852.51469</v>
      </c>
      <c r="K133" s="62">
        <f t="shared" si="104"/>
        <v>-10704.11554</v>
      </c>
      <c r="L133" s="62">
        <f t="shared" si="104"/>
        <v>-8555.716383</v>
      </c>
      <c r="M133" s="62">
        <f t="shared" si="104"/>
        <v>-6407.317228</v>
      </c>
      <c r="N133" s="62">
        <f t="shared" si="104"/>
        <v>-4258.918072</v>
      </c>
      <c r="O133" s="62">
        <f t="shared" si="104"/>
        <v>-2110.518917</v>
      </c>
      <c r="P133" s="62">
        <f t="shared" si="104"/>
        <v>37.88023888</v>
      </c>
      <c r="Q133" s="62">
        <f t="shared" si="104"/>
        <v>2186.279394</v>
      </c>
      <c r="R133" s="62">
        <f t="shared" si="104"/>
        <v>4334.67855</v>
      </c>
      <c r="S133" s="62">
        <f t="shared" si="104"/>
        <v>6483.077706</v>
      </c>
      <c r="T133" s="62">
        <f t="shared" si="104"/>
        <v>8631.476861</v>
      </c>
      <c r="U133" s="62">
        <f t="shared" si="104"/>
        <v>10779.87602</v>
      </c>
      <c r="V133" s="62">
        <f t="shared" si="104"/>
        <v>12928.27517</v>
      </c>
      <c r="W133" s="62">
        <f t="shared" si="104"/>
        <v>15076.67433</v>
      </c>
    </row>
    <row r="134">
      <c r="A134" s="66"/>
      <c r="B134" s="64">
        <f t="shared" si="86"/>
        <v>1</v>
      </c>
      <c r="C134" s="62">
        <f t="shared" ref="C134:W134" si="105">C106-C83</f>
        <v>-28436.52872</v>
      </c>
      <c r="D134" s="62">
        <f t="shared" si="105"/>
        <v>-26288.12956</v>
      </c>
      <c r="E134" s="62">
        <f t="shared" si="105"/>
        <v>-24139.73041</v>
      </c>
      <c r="F134" s="62">
        <f t="shared" si="105"/>
        <v>-21991.33125</v>
      </c>
      <c r="G134" s="62">
        <f t="shared" si="105"/>
        <v>-19842.9321</v>
      </c>
      <c r="H134" s="62">
        <f t="shared" si="105"/>
        <v>-17694.53294</v>
      </c>
      <c r="I134" s="62">
        <f t="shared" si="105"/>
        <v>-15546.13379</v>
      </c>
      <c r="J134" s="62">
        <f t="shared" si="105"/>
        <v>-13397.73463</v>
      </c>
      <c r="K134" s="62">
        <f t="shared" si="105"/>
        <v>-11249.33547</v>
      </c>
      <c r="L134" s="62">
        <f t="shared" si="105"/>
        <v>-9100.936319</v>
      </c>
      <c r="M134" s="62">
        <f t="shared" si="105"/>
        <v>-6952.537164</v>
      </c>
      <c r="N134" s="62">
        <f t="shared" si="105"/>
        <v>-4804.138008</v>
      </c>
      <c r="O134" s="62">
        <f t="shared" si="105"/>
        <v>-2655.738853</v>
      </c>
      <c r="P134" s="62">
        <f t="shared" si="105"/>
        <v>-507.3396971</v>
      </c>
      <c r="Q134" s="62">
        <f t="shared" si="105"/>
        <v>1641.059458</v>
      </c>
      <c r="R134" s="62">
        <f t="shared" si="105"/>
        <v>3789.458614</v>
      </c>
      <c r="S134" s="62">
        <f t="shared" si="105"/>
        <v>5937.85777</v>
      </c>
      <c r="T134" s="62">
        <f t="shared" si="105"/>
        <v>8086.256925</v>
      </c>
      <c r="U134" s="62">
        <f t="shared" si="105"/>
        <v>10234.65608</v>
      </c>
      <c r="V134" s="62">
        <f t="shared" si="105"/>
        <v>12383.05524</v>
      </c>
      <c r="W134" s="62">
        <f t="shared" si="105"/>
        <v>14531.45439</v>
      </c>
    </row>
    <row r="135">
      <c r="A135" s="66"/>
    </row>
    <row r="136">
      <c r="A136" s="66"/>
    </row>
    <row r="137">
      <c r="A137" s="2">
        <v>0.139</v>
      </c>
      <c r="B137" s="2">
        <v>0.139</v>
      </c>
      <c r="C137" s="2">
        <v>0.139</v>
      </c>
      <c r="D137" s="2">
        <v>0.139</v>
      </c>
      <c r="E137" s="2">
        <v>0.139</v>
      </c>
      <c r="F137" s="2">
        <v>0.139</v>
      </c>
      <c r="G137" s="2">
        <v>0.139</v>
      </c>
      <c r="H137" s="2">
        <v>0.139</v>
      </c>
      <c r="I137" s="2">
        <v>0.139</v>
      </c>
      <c r="J137" s="2">
        <v>0.139</v>
      </c>
      <c r="K137" s="2">
        <v>0.139</v>
      </c>
      <c r="L137" s="2">
        <v>0.139</v>
      </c>
      <c r="M137" s="2">
        <v>0.139</v>
      </c>
      <c r="N137" s="2">
        <v>0.139</v>
      </c>
      <c r="O137" s="2">
        <v>0.139</v>
      </c>
      <c r="P137" s="2">
        <v>0.139</v>
      </c>
      <c r="Q137" s="2">
        <v>0.139</v>
      </c>
      <c r="R137" s="2">
        <v>0.139</v>
      </c>
      <c r="S137" s="2">
        <v>0.139</v>
      </c>
      <c r="T137" s="2">
        <v>0.139</v>
      </c>
      <c r="U137" s="2">
        <v>0.139</v>
      </c>
    </row>
    <row r="138">
      <c r="A138" s="15">
        <v>1.0E-5</v>
      </c>
      <c r="B138" s="15">
        <v>0.01</v>
      </c>
      <c r="C138" s="15">
        <v>0.02</v>
      </c>
      <c r="D138" s="15">
        <v>0.03</v>
      </c>
      <c r="E138" s="15">
        <v>0.04</v>
      </c>
      <c r="F138" s="15">
        <v>0.05</v>
      </c>
      <c r="G138" s="15">
        <v>0.06</v>
      </c>
      <c r="H138" s="15">
        <v>0.07</v>
      </c>
      <c r="I138" s="15">
        <v>0.08</v>
      </c>
      <c r="J138" s="15">
        <v>0.09</v>
      </c>
      <c r="K138" s="15">
        <v>0.1</v>
      </c>
      <c r="L138" s="15">
        <v>0.11</v>
      </c>
      <c r="M138" s="15">
        <v>0.12</v>
      </c>
      <c r="N138" s="15">
        <v>0.13</v>
      </c>
      <c r="O138" s="15">
        <v>0.14</v>
      </c>
      <c r="P138" s="15">
        <v>0.15</v>
      </c>
      <c r="Q138" s="15">
        <v>0.16</v>
      </c>
      <c r="R138" s="15">
        <v>0.17</v>
      </c>
      <c r="S138" s="15">
        <v>0.18</v>
      </c>
      <c r="T138" s="15">
        <v>0.19</v>
      </c>
      <c r="U138" s="15">
        <v>0.2</v>
      </c>
    </row>
    <row r="139">
      <c r="A139" s="72">
        <v>23940.0</v>
      </c>
      <c r="B139" s="72">
        <v>23940.0</v>
      </c>
      <c r="C139" s="72">
        <v>23940.0</v>
      </c>
      <c r="D139" s="72">
        <v>23940.0</v>
      </c>
      <c r="E139" s="72">
        <v>23940.0</v>
      </c>
      <c r="F139" s="72">
        <v>23940.0</v>
      </c>
      <c r="G139" s="72">
        <v>23940.0</v>
      </c>
      <c r="H139" s="72">
        <v>23940.0</v>
      </c>
      <c r="I139" s="72">
        <v>23940.0</v>
      </c>
      <c r="J139" s="72">
        <v>23940.0</v>
      </c>
      <c r="K139" s="72">
        <v>23940.0</v>
      </c>
      <c r="L139" s="72">
        <v>23940.0</v>
      </c>
      <c r="M139" s="72">
        <v>23940.0</v>
      </c>
      <c r="N139" s="72">
        <v>23940.0</v>
      </c>
      <c r="O139" s="72">
        <v>23940.0</v>
      </c>
      <c r="P139" s="72">
        <v>23940.0</v>
      </c>
      <c r="Q139" s="72">
        <v>23940.0</v>
      </c>
      <c r="R139" s="72">
        <v>23940.0</v>
      </c>
      <c r="S139" s="72">
        <v>23940.0</v>
      </c>
      <c r="T139" s="72">
        <v>23940.0</v>
      </c>
      <c r="U139" s="72">
        <v>23940.0</v>
      </c>
    </row>
    <row r="140">
      <c r="A140" s="15">
        <v>12.0</v>
      </c>
      <c r="B140" s="15">
        <v>12.0</v>
      </c>
      <c r="C140" s="15">
        <v>12.0</v>
      </c>
      <c r="D140" s="15">
        <v>12.0</v>
      </c>
      <c r="E140" s="15">
        <v>12.0</v>
      </c>
      <c r="F140" s="15">
        <v>12.0</v>
      </c>
      <c r="G140" s="15">
        <v>12.0</v>
      </c>
      <c r="H140" s="15">
        <v>12.0</v>
      </c>
      <c r="I140" s="15">
        <v>12.0</v>
      </c>
      <c r="J140" s="15">
        <v>12.0</v>
      </c>
      <c r="K140" s="15">
        <v>12.0</v>
      </c>
      <c r="L140" s="15">
        <v>12.0</v>
      </c>
      <c r="M140" s="15">
        <v>12.0</v>
      </c>
      <c r="N140" s="15">
        <v>12.0</v>
      </c>
      <c r="O140" s="15">
        <v>12.0</v>
      </c>
      <c r="P140" s="15">
        <v>12.0</v>
      </c>
      <c r="Q140" s="15">
        <v>12.0</v>
      </c>
      <c r="R140" s="15">
        <v>12.0</v>
      </c>
      <c r="S140" s="15">
        <v>12.0</v>
      </c>
      <c r="T140" s="15">
        <v>12.0</v>
      </c>
      <c r="U140" s="15">
        <v>12.0</v>
      </c>
    </row>
    <row r="141">
      <c r="A141" s="52">
        <f t="shared" ref="A141:U141" si="106">$F2</f>
        <v>49995</v>
      </c>
      <c r="B141" s="52">
        <f t="shared" si="106"/>
        <v>49995</v>
      </c>
      <c r="C141" s="52">
        <f t="shared" si="106"/>
        <v>49995</v>
      </c>
      <c r="D141" s="52">
        <f t="shared" si="106"/>
        <v>49995</v>
      </c>
      <c r="E141" s="52">
        <f t="shared" si="106"/>
        <v>49995</v>
      </c>
      <c r="F141" s="52">
        <f t="shared" si="106"/>
        <v>49995</v>
      </c>
      <c r="G141" s="52">
        <f t="shared" si="106"/>
        <v>49995</v>
      </c>
      <c r="H141" s="52">
        <f t="shared" si="106"/>
        <v>49995</v>
      </c>
      <c r="I141" s="52">
        <f t="shared" si="106"/>
        <v>49995</v>
      </c>
      <c r="J141" s="52">
        <f t="shared" si="106"/>
        <v>49995</v>
      </c>
      <c r="K141" s="52">
        <f t="shared" si="106"/>
        <v>49995</v>
      </c>
      <c r="L141" s="52">
        <f t="shared" si="106"/>
        <v>49995</v>
      </c>
      <c r="M141" s="52">
        <f t="shared" si="106"/>
        <v>49995</v>
      </c>
      <c r="N141" s="52">
        <f t="shared" si="106"/>
        <v>49995</v>
      </c>
      <c r="O141" s="52">
        <f t="shared" si="106"/>
        <v>49995</v>
      </c>
      <c r="P141" s="52">
        <f t="shared" si="106"/>
        <v>49995</v>
      </c>
      <c r="Q141" s="52">
        <f t="shared" si="106"/>
        <v>49995</v>
      </c>
      <c r="R141" s="52">
        <f t="shared" si="106"/>
        <v>49995</v>
      </c>
      <c r="S141" s="52">
        <f t="shared" si="106"/>
        <v>49995</v>
      </c>
      <c r="T141" s="52">
        <f t="shared" si="106"/>
        <v>49995</v>
      </c>
      <c r="U141" s="52">
        <f t="shared" si="106"/>
        <v>49995</v>
      </c>
    </row>
    <row r="142">
      <c r="A142" s="52">
        <f t="shared" ref="A142:U142" si="107">$F3</f>
        <v>52744.725</v>
      </c>
      <c r="B142" s="52">
        <f t="shared" si="107"/>
        <v>52744.725</v>
      </c>
      <c r="C142" s="52">
        <f t="shared" si="107"/>
        <v>52744.725</v>
      </c>
      <c r="D142" s="52">
        <f t="shared" si="107"/>
        <v>52744.725</v>
      </c>
      <c r="E142" s="52">
        <f t="shared" si="107"/>
        <v>52744.725</v>
      </c>
      <c r="F142" s="52">
        <f t="shared" si="107"/>
        <v>52744.725</v>
      </c>
      <c r="G142" s="52">
        <f t="shared" si="107"/>
        <v>52744.725</v>
      </c>
      <c r="H142" s="52">
        <f t="shared" si="107"/>
        <v>52744.725</v>
      </c>
      <c r="I142" s="52">
        <f t="shared" si="107"/>
        <v>52744.725</v>
      </c>
      <c r="J142" s="52">
        <f t="shared" si="107"/>
        <v>52744.725</v>
      </c>
      <c r="K142" s="52">
        <f t="shared" si="107"/>
        <v>52744.725</v>
      </c>
      <c r="L142" s="52">
        <f t="shared" si="107"/>
        <v>52744.725</v>
      </c>
      <c r="M142" s="52">
        <f t="shared" si="107"/>
        <v>52744.725</v>
      </c>
      <c r="N142" s="52">
        <f t="shared" si="107"/>
        <v>52744.725</v>
      </c>
      <c r="O142" s="52">
        <f t="shared" si="107"/>
        <v>52744.725</v>
      </c>
      <c r="P142" s="52">
        <f t="shared" si="107"/>
        <v>52744.725</v>
      </c>
      <c r="Q142" s="52">
        <f t="shared" si="107"/>
        <v>52744.725</v>
      </c>
      <c r="R142" s="52">
        <f t="shared" si="107"/>
        <v>52744.725</v>
      </c>
      <c r="S142" s="52">
        <f t="shared" si="107"/>
        <v>52744.725</v>
      </c>
      <c r="T142" s="52">
        <f t="shared" si="107"/>
        <v>52744.725</v>
      </c>
      <c r="U142" s="52">
        <f t="shared" si="107"/>
        <v>52744.725</v>
      </c>
    </row>
    <row r="143">
      <c r="A143" s="52">
        <f t="shared" ref="A143:U143" si="108">$F4</f>
        <v>53613.6381</v>
      </c>
      <c r="B143" s="52">
        <f t="shared" si="108"/>
        <v>53613.6381</v>
      </c>
      <c r="C143" s="52">
        <f t="shared" si="108"/>
        <v>53613.6381</v>
      </c>
      <c r="D143" s="52">
        <f t="shared" si="108"/>
        <v>53613.6381</v>
      </c>
      <c r="E143" s="52">
        <f t="shared" si="108"/>
        <v>53613.6381</v>
      </c>
      <c r="F143" s="52">
        <f t="shared" si="108"/>
        <v>53613.6381</v>
      </c>
      <c r="G143" s="52">
        <f t="shared" si="108"/>
        <v>53613.6381</v>
      </c>
      <c r="H143" s="52">
        <f t="shared" si="108"/>
        <v>53613.6381</v>
      </c>
      <c r="I143" s="52">
        <f t="shared" si="108"/>
        <v>53613.6381</v>
      </c>
      <c r="J143" s="52">
        <f t="shared" si="108"/>
        <v>53613.6381</v>
      </c>
      <c r="K143" s="52">
        <f t="shared" si="108"/>
        <v>53613.6381</v>
      </c>
      <c r="L143" s="52">
        <f t="shared" si="108"/>
        <v>53613.6381</v>
      </c>
      <c r="M143" s="52">
        <f t="shared" si="108"/>
        <v>53613.6381</v>
      </c>
      <c r="N143" s="52">
        <f t="shared" si="108"/>
        <v>53613.6381</v>
      </c>
      <c r="O143" s="52">
        <f t="shared" si="108"/>
        <v>53613.6381</v>
      </c>
      <c r="P143" s="52">
        <f t="shared" si="108"/>
        <v>53613.6381</v>
      </c>
      <c r="Q143" s="52">
        <f t="shared" si="108"/>
        <v>53613.6381</v>
      </c>
      <c r="R143" s="52">
        <f t="shared" si="108"/>
        <v>53613.6381</v>
      </c>
      <c r="S143" s="52">
        <f t="shared" si="108"/>
        <v>53613.6381</v>
      </c>
      <c r="T143" s="52">
        <f t="shared" si="108"/>
        <v>53613.6381</v>
      </c>
      <c r="U143" s="52">
        <f t="shared" si="108"/>
        <v>53613.6381</v>
      </c>
    </row>
    <row r="144">
      <c r="A144" s="52">
        <f t="shared" ref="A144:U144" si="109">$F5</f>
        <v>54180.08145</v>
      </c>
      <c r="B144" s="52">
        <f t="shared" si="109"/>
        <v>54180.08145</v>
      </c>
      <c r="C144" s="52">
        <f t="shared" si="109"/>
        <v>54180.08145</v>
      </c>
      <c r="D144" s="52">
        <f t="shared" si="109"/>
        <v>54180.08145</v>
      </c>
      <c r="E144" s="52">
        <f t="shared" si="109"/>
        <v>54180.08145</v>
      </c>
      <c r="F144" s="52">
        <f t="shared" si="109"/>
        <v>54180.08145</v>
      </c>
      <c r="G144" s="52">
        <f t="shared" si="109"/>
        <v>54180.08145</v>
      </c>
      <c r="H144" s="52">
        <f t="shared" si="109"/>
        <v>54180.08145</v>
      </c>
      <c r="I144" s="52">
        <f t="shared" si="109"/>
        <v>54180.08145</v>
      </c>
      <c r="J144" s="52">
        <f t="shared" si="109"/>
        <v>54180.08145</v>
      </c>
      <c r="K144" s="52">
        <f t="shared" si="109"/>
        <v>54180.08145</v>
      </c>
      <c r="L144" s="52">
        <f t="shared" si="109"/>
        <v>54180.08145</v>
      </c>
      <c r="M144" s="52">
        <f t="shared" si="109"/>
        <v>54180.08145</v>
      </c>
      <c r="N144" s="52">
        <f t="shared" si="109"/>
        <v>54180.08145</v>
      </c>
      <c r="O144" s="52">
        <f t="shared" si="109"/>
        <v>54180.08145</v>
      </c>
      <c r="P144" s="52">
        <f t="shared" si="109"/>
        <v>54180.08145</v>
      </c>
      <c r="Q144" s="52">
        <f t="shared" si="109"/>
        <v>54180.08145</v>
      </c>
      <c r="R144" s="52">
        <f t="shared" si="109"/>
        <v>54180.08145</v>
      </c>
      <c r="S144" s="52">
        <f t="shared" si="109"/>
        <v>54180.08145</v>
      </c>
      <c r="T144" s="52">
        <f t="shared" si="109"/>
        <v>54180.08145</v>
      </c>
      <c r="U144" s="52">
        <f t="shared" si="109"/>
        <v>54180.08145</v>
      </c>
    </row>
    <row r="145">
      <c r="A145" s="52">
        <f t="shared" ref="A145:U145" si="110">$F6</f>
        <v>54420.05745</v>
      </c>
      <c r="B145" s="52">
        <f t="shared" si="110"/>
        <v>54420.05745</v>
      </c>
      <c r="C145" s="52">
        <f t="shared" si="110"/>
        <v>54420.05745</v>
      </c>
      <c r="D145" s="52">
        <f t="shared" si="110"/>
        <v>54420.05745</v>
      </c>
      <c r="E145" s="52">
        <f t="shared" si="110"/>
        <v>54420.05745</v>
      </c>
      <c r="F145" s="52">
        <f t="shared" si="110"/>
        <v>54420.05745</v>
      </c>
      <c r="G145" s="52">
        <f t="shared" si="110"/>
        <v>54420.05745</v>
      </c>
      <c r="H145" s="52">
        <f t="shared" si="110"/>
        <v>54420.05745</v>
      </c>
      <c r="I145" s="52">
        <f t="shared" si="110"/>
        <v>54420.05745</v>
      </c>
      <c r="J145" s="52">
        <f t="shared" si="110"/>
        <v>54420.05745</v>
      </c>
      <c r="K145" s="52">
        <f t="shared" si="110"/>
        <v>54420.05745</v>
      </c>
      <c r="L145" s="52">
        <f t="shared" si="110"/>
        <v>54420.05745</v>
      </c>
      <c r="M145" s="52">
        <f t="shared" si="110"/>
        <v>54420.05745</v>
      </c>
      <c r="N145" s="52">
        <f t="shared" si="110"/>
        <v>54420.05745</v>
      </c>
      <c r="O145" s="52">
        <f t="shared" si="110"/>
        <v>54420.05745</v>
      </c>
      <c r="P145" s="52">
        <f t="shared" si="110"/>
        <v>54420.05745</v>
      </c>
      <c r="Q145" s="52">
        <f t="shared" si="110"/>
        <v>54420.05745</v>
      </c>
      <c r="R145" s="52">
        <f t="shared" si="110"/>
        <v>54420.05745</v>
      </c>
      <c r="S145" s="52">
        <f t="shared" si="110"/>
        <v>54420.05745</v>
      </c>
      <c r="T145" s="52">
        <f t="shared" si="110"/>
        <v>54420.05745</v>
      </c>
      <c r="U145" s="52">
        <f t="shared" si="110"/>
        <v>54420.05745</v>
      </c>
    </row>
    <row r="146">
      <c r="A146" s="52">
        <f t="shared" ref="A146:U146" si="111">$F8</f>
        <v>54410.5584</v>
      </c>
      <c r="B146" s="52">
        <f t="shared" si="111"/>
        <v>54410.5584</v>
      </c>
      <c r="C146" s="52">
        <f t="shared" si="111"/>
        <v>54410.5584</v>
      </c>
      <c r="D146" s="52">
        <f t="shared" si="111"/>
        <v>54410.5584</v>
      </c>
      <c r="E146" s="52">
        <f t="shared" si="111"/>
        <v>54410.5584</v>
      </c>
      <c r="F146" s="52">
        <f t="shared" si="111"/>
        <v>54410.5584</v>
      </c>
      <c r="G146" s="52">
        <f t="shared" si="111"/>
        <v>54410.5584</v>
      </c>
      <c r="H146" s="52">
        <f t="shared" si="111"/>
        <v>54410.5584</v>
      </c>
      <c r="I146" s="52">
        <f t="shared" si="111"/>
        <v>54410.5584</v>
      </c>
      <c r="J146" s="52">
        <f t="shared" si="111"/>
        <v>54410.5584</v>
      </c>
      <c r="K146" s="52">
        <f t="shared" si="111"/>
        <v>54410.5584</v>
      </c>
      <c r="L146" s="52">
        <f t="shared" si="111"/>
        <v>54410.5584</v>
      </c>
      <c r="M146" s="52">
        <f t="shared" si="111"/>
        <v>54410.5584</v>
      </c>
      <c r="N146" s="52">
        <f t="shared" si="111"/>
        <v>54410.5584</v>
      </c>
      <c r="O146" s="52">
        <f t="shared" si="111"/>
        <v>54410.5584</v>
      </c>
      <c r="P146" s="52">
        <f t="shared" si="111"/>
        <v>54410.5584</v>
      </c>
      <c r="Q146" s="52">
        <f t="shared" si="111"/>
        <v>54410.5584</v>
      </c>
      <c r="R146" s="52">
        <f t="shared" si="111"/>
        <v>54410.5584</v>
      </c>
      <c r="S146" s="52">
        <f t="shared" si="111"/>
        <v>54410.5584</v>
      </c>
      <c r="T146" s="52">
        <f t="shared" si="111"/>
        <v>54410.5584</v>
      </c>
      <c r="U146" s="52">
        <f t="shared" si="111"/>
        <v>54410.5584</v>
      </c>
    </row>
    <row r="147">
      <c r="A147" s="52">
        <f t="shared" ref="A147:U147" si="112">$F9</f>
        <v>52994.7</v>
      </c>
      <c r="B147" s="52">
        <f t="shared" si="112"/>
        <v>52994.7</v>
      </c>
      <c r="C147" s="52">
        <f t="shared" si="112"/>
        <v>52994.7</v>
      </c>
      <c r="D147" s="52">
        <f t="shared" si="112"/>
        <v>52994.7</v>
      </c>
      <c r="E147" s="52">
        <f t="shared" si="112"/>
        <v>52994.7</v>
      </c>
      <c r="F147" s="52">
        <f t="shared" si="112"/>
        <v>52994.7</v>
      </c>
      <c r="G147" s="52">
        <f t="shared" si="112"/>
        <v>52994.7</v>
      </c>
      <c r="H147" s="52">
        <f t="shared" si="112"/>
        <v>52994.7</v>
      </c>
      <c r="I147" s="52">
        <f t="shared" si="112"/>
        <v>52994.7</v>
      </c>
      <c r="J147" s="52">
        <f t="shared" si="112"/>
        <v>52994.7</v>
      </c>
      <c r="K147" s="52">
        <f t="shared" si="112"/>
        <v>52994.7</v>
      </c>
      <c r="L147" s="52">
        <f t="shared" si="112"/>
        <v>52994.7</v>
      </c>
      <c r="M147" s="52">
        <f t="shared" si="112"/>
        <v>52994.7</v>
      </c>
      <c r="N147" s="52">
        <f t="shared" si="112"/>
        <v>52994.7</v>
      </c>
      <c r="O147" s="52">
        <f t="shared" si="112"/>
        <v>52994.7</v>
      </c>
      <c r="P147" s="52">
        <f t="shared" si="112"/>
        <v>52994.7</v>
      </c>
      <c r="Q147" s="52">
        <f t="shared" si="112"/>
        <v>52994.7</v>
      </c>
      <c r="R147" s="52">
        <f t="shared" si="112"/>
        <v>52994.7</v>
      </c>
      <c r="S147" s="52">
        <f t="shared" si="112"/>
        <v>52994.7</v>
      </c>
      <c r="T147" s="52">
        <f t="shared" si="112"/>
        <v>52994.7</v>
      </c>
      <c r="U147" s="52">
        <f t="shared" si="112"/>
        <v>52994.7</v>
      </c>
    </row>
    <row r="148">
      <c r="A148" s="44">
        <f t="shared" ref="A148:U148" si="113">$H2</f>
        <v>1000</v>
      </c>
      <c r="B148" s="44">
        <f t="shared" si="113"/>
        <v>1000</v>
      </c>
      <c r="C148" s="44">
        <f t="shared" si="113"/>
        <v>1000</v>
      </c>
      <c r="D148" s="44">
        <f t="shared" si="113"/>
        <v>1000</v>
      </c>
      <c r="E148" s="44">
        <f t="shared" si="113"/>
        <v>1000</v>
      </c>
      <c r="F148" s="44">
        <f t="shared" si="113"/>
        <v>1000</v>
      </c>
      <c r="G148" s="44">
        <f t="shared" si="113"/>
        <v>1000</v>
      </c>
      <c r="H148" s="44">
        <f t="shared" si="113"/>
        <v>1000</v>
      </c>
      <c r="I148" s="44">
        <f t="shared" si="113"/>
        <v>1000</v>
      </c>
      <c r="J148" s="44">
        <f t="shared" si="113"/>
        <v>1000</v>
      </c>
      <c r="K148" s="44">
        <f t="shared" si="113"/>
        <v>1000</v>
      </c>
      <c r="L148" s="44">
        <f t="shared" si="113"/>
        <v>1000</v>
      </c>
      <c r="M148" s="44">
        <f t="shared" si="113"/>
        <v>1000</v>
      </c>
      <c r="N148" s="44">
        <f t="shared" si="113"/>
        <v>1000</v>
      </c>
      <c r="O148" s="44">
        <f t="shared" si="113"/>
        <v>1000</v>
      </c>
      <c r="P148" s="44">
        <f t="shared" si="113"/>
        <v>1000</v>
      </c>
      <c r="Q148" s="44">
        <f t="shared" si="113"/>
        <v>1000</v>
      </c>
      <c r="R148" s="44">
        <f t="shared" si="113"/>
        <v>1000</v>
      </c>
      <c r="S148" s="44">
        <f t="shared" si="113"/>
        <v>1000</v>
      </c>
      <c r="T148" s="44">
        <f t="shared" si="113"/>
        <v>1000</v>
      </c>
      <c r="U148" s="44">
        <f t="shared" si="113"/>
        <v>1000</v>
      </c>
    </row>
    <row r="149">
      <c r="A149" s="44">
        <f t="shared" ref="A149:U149" si="114">$H3</f>
        <v>3500</v>
      </c>
      <c r="B149" s="44">
        <f t="shared" si="114"/>
        <v>3500</v>
      </c>
      <c r="C149" s="44">
        <f t="shared" si="114"/>
        <v>3500</v>
      </c>
      <c r="D149" s="44">
        <f t="shared" si="114"/>
        <v>3500</v>
      </c>
      <c r="E149" s="44">
        <f t="shared" si="114"/>
        <v>3500</v>
      </c>
      <c r="F149" s="44">
        <f t="shared" si="114"/>
        <v>3500</v>
      </c>
      <c r="G149" s="44">
        <f t="shared" si="114"/>
        <v>3500</v>
      </c>
      <c r="H149" s="44">
        <f t="shared" si="114"/>
        <v>3500</v>
      </c>
      <c r="I149" s="44">
        <f t="shared" si="114"/>
        <v>3500</v>
      </c>
      <c r="J149" s="44">
        <f t="shared" si="114"/>
        <v>3500</v>
      </c>
      <c r="K149" s="44">
        <f t="shared" si="114"/>
        <v>3500</v>
      </c>
      <c r="L149" s="44">
        <f t="shared" si="114"/>
        <v>3500</v>
      </c>
      <c r="M149" s="44">
        <f t="shared" si="114"/>
        <v>3500</v>
      </c>
      <c r="N149" s="44">
        <f t="shared" si="114"/>
        <v>3500</v>
      </c>
      <c r="O149" s="44">
        <f t="shared" si="114"/>
        <v>3500</v>
      </c>
      <c r="P149" s="44">
        <f t="shared" si="114"/>
        <v>3500</v>
      </c>
      <c r="Q149" s="44">
        <f t="shared" si="114"/>
        <v>3500</v>
      </c>
      <c r="R149" s="44">
        <f t="shared" si="114"/>
        <v>3500</v>
      </c>
      <c r="S149" s="44">
        <f t="shared" si="114"/>
        <v>3500</v>
      </c>
      <c r="T149" s="44">
        <f t="shared" si="114"/>
        <v>3500</v>
      </c>
      <c r="U149" s="44">
        <f t="shared" si="114"/>
        <v>3500</v>
      </c>
    </row>
    <row r="150">
      <c r="A150" s="44">
        <f t="shared" ref="A150:U150" si="115">$H4</f>
        <v>0</v>
      </c>
      <c r="B150" s="44">
        <f t="shared" si="115"/>
        <v>0</v>
      </c>
      <c r="C150" s="44">
        <f t="shared" si="115"/>
        <v>0</v>
      </c>
      <c r="D150" s="44">
        <f t="shared" si="115"/>
        <v>0</v>
      </c>
      <c r="E150" s="44">
        <f t="shared" si="115"/>
        <v>0</v>
      </c>
      <c r="F150" s="44">
        <f t="shared" si="115"/>
        <v>0</v>
      </c>
      <c r="G150" s="44">
        <f t="shared" si="115"/>
        <v>0</v>
      </c>
      <c r="H150" s="44">
        <f t="shared" si="115"/>
        <v>0</v>
      </c>
      <c r="I150" s="44">
        <f t="shared" si="115"/>
        <v>0</v>
      </c>
      <c r="J150" s="44">
        <f t="shared" si="115"/>
        <v>0</v>
      </c>
      <c r="K150" s="44">
        <f t="shared" si="115"/>
        <v>0</v>
      </c>
      <c r="L150" s="44">
        <f t="shared" si="115"/>
        <v>0</v>
      </c>
      <c r="M150" s="44">
        <f t="shared" si="115"/>
        <v>0</v>
      </c>
      <c r="N150" s="44">
        <f t="shared" si="115"/>
        <v>0</v>
      </c>
      <c r="O150" s="44">
        <f t="shared" si="115"/>
        <v>0</v>
      </c>
      <c r="P150" s="44">
        <f t="shared" si="115"/>
        <v>0</v>
      </c>
      <c r="Q150" s="44">
        <f t="shared" si="115"/>
        <v>0</v>
      </c>
      <c r="R150" s="44">
        <f t="shared" si="115"/>
        <v>0</v>
      </c>
      <c r="S150" s="44">
        <f t="shared" si="115"/>
        <v>0</v>
      </c>
      <c r="T150" s="44">
        <f t="shared" si="115"/>
        <v>0</v>
      </c>
      <c r="U150" s="44">
        <f t="shared" si="115"/>
        <v>0</v>
      </c>
    </row>
    <row r="151">
      <c r="A151" s="44">
        <f t="shared" ref="A151:U151" si="116">$H5</f>
        <v>0</v>
      </c>
      <c r="B151" s="44">
        <f t="shared" si="116"/>
        <v>0</v>
      </c>
      <c r="C151" s="44">
        <f t="shared" si="116"/>
        <v>0</v>
      </c>
      <c r="D151" s="44">
        <f t="shared" si="116"/>
        <v>0</v>
      </c>
      <c r="E151" s="44">
        <f t="shared" si="116"/>
        <v>0</v>
      </c>
      <c r="F151" s="44">
        <f t="shared" si="116"/>
        <v>0</v>
      </c>
      <c r="G151" s="44">
        <f t="shared" si="116"/>
        <v>0</v>
      </c>
      <c r="H151" s="44">
        <f t="shared" si="116"/>
        <v>0</v>
      </c>
      <c r="I151" s="44">
        <f t="shared" si="116"/>
        <v>0</v>
      </c>
      <c r="J151" s="44">
        <f t="shared" si="116"/>
        <v>0</v>
      </c>
      <c r="K151" s="44">
        <f t="shared" si="116"/>
        <v>0</v>
      </c>
      <c r="L151" s="44">
        <f t="shared" si="116"/>
        <v>0</v>
      </c>
      <c r="M151" s="44">
        <f t="shared" si="116"/>
        <v>0</v>
      </c>
      <c r="N151" s="44">
        <f t="shared" si="116"/>
        <v>0</v>
      </c>
      <c r="O151" s="44">
        <f t="shared" si="116"/>
        <v>0</v>
      </c>
      <c r="P151" s="44">
        <f t="shared" si="116"/>
        <v>0</v>
      </c>
      <c r="Q151" s="44">
        <f t="shared" si="116"/>
        <v>0</v>
      </c>
      <c r="R151" s="44">
        <f t="shared" si="116"/>
        <v>0</v>
      </c>
      <c r="S151" s="44">
        <f t="shared" si="116"/>
        <v>0</v>
      </c>
      <c r="T151" s="44">
        <f t="shared" si="116"/>
        <v>0</v>
      </c>
      <c r="U151" s="44">
        <f t="shared" si="116"/>
        <v>0</v>
      </c>
    </row>
    <row r="152">
      <c r="A152" s="44">
        <f t="shared" ref="A152:U152" si="117">$H6</f>
        <v>0</v>
      </c>
      <c r="B152" s="44">
        <f t="shared" si="117"/>
        <v>0</v>
      </c>
      <c r="C152" s="44">
        <f t="shared" si="117"/>
        <v>0</v>
      </c>
      <c r="D152" s="44">
        <f t="shared" si="117"/>
        <v>0</v>
      </c>
      <c r="E152" s="44">
        <f t="shared" si="117"/>
        <v>0</v>
      </c>
      <c r="F152" s="44">
        <f t="shared" si="117"/>
        <v>0</v>
      </c>
      <c r="G152" s="44">
        <f t="shared" si="117"/>
        <v>0</v>
      </c>
      <c r="H152" s="44">
        <f t="shared" si="117"/>
        <v>0</v>
      </c>
      <c r="I152" s="44">
        <f t="shared" si="117"/>
        <v>0</v>
      </c>
      <c r="J152" s="44">
        <f t="shared" si="117"/>
        <v>0</v>
      </c>
      <c r="K152" s="44">
        <f t="shared" si="117"/>
        <v>0</v>
      </c>
      <c r="L152" s="44">
        <f t="shared" si="117"/>
        <v>0</v>
      </c>
      <c r="M152" s="44">
        <f t="shared" si="117"/>
        <v>0</v>
      </c>
      <c r="N152" s="44">
        <f t="shared" si="117"/>
        <v>0</v>
      </c>
      <c r="O152" s="44">
        <f t="shared" si="117"/>
        <v>0</v>
      </c>
      <c r="P152" s="44">
        <f t="shared" si="117"/>
        <v>0</v>
      </c>
      <c r="Q152" s="44">
        <f t="shared" si="117"/>
        <v>0</v>
      </c>
      <c r="R152" s="44">
        <f t="shared" si="117"/>
        <v>0</v>
      </c>
      <c r="S152" s="44">
        <f t="shared" si="117"/>
        <v>0</v>
      </c>
      <c r="T152" s="44">
        <f t="shared" si="117"/>
        <v>0</v>
      </c>
      <c r="U152" s="44">
        <f t="shared" si="117"/>
        <v>0</v>
      </c>
    </row>
    <row r="153">
      <c r="A153" s="44">
        <f t="shared" ref="A153:U153" si="118">$H8</f>
        <v>500</v>
      </c>
      <c r="B153" s="44">
        <f t="shared" si="118"/>
        <v>500</v>
      </c>
      <c r="C153" s="44">
        <f t="shared" si="118"/>
        <v>500</v>
      </c>
      <c r="D153" s="44">
        <f t="shared" si="118"/>
        <v>500</v>
      </c>
      <c r="E153" s="44">
        <f t="shared" si="118"/>
        <v>500</v>
      </c>
      <c r="F153" s="44">
        <f t="shared" si="118"/>
        <v>500</v>
      </c>
      <c r="G153" s="44">
        <f t="shared" si="118"/>
        <v>500</v>
      </c>
      <c r="H153" s="44">
        <f t="shared" si="118"/>
        <v>500</v>
      </c>
      <c r="I153" s="44">
        <f t="shared" si="118"/>
        <v>500</v>
      </c>
      <c r="J153" s="44">
        <f t="shared" si="118"/>
        <v>500</v>
      </c>
      <c r="K153" s="44">
        <f t="shared" si="118"/>
        <v>500</v>
      </c>
      <c r="L153" s="44">
        <f t="shared" si="118"/>
        <v>500</v>
      </c>
      <c r="M153" s="44">
        <f t="shared" si="118"/>
        <v>500</v>
      </c>
      <c r="N153" s="44">
        <f t="shared" si="118"/>
        <v>500</v>
      </c>
      <c r="O153" s="44">
        <f t="shared" si="118"/>
        <v>500</v>
      </c>
      <c r="P153" s="44">
        <f t="shared" si="118"/>
        <v>500</v>
      </c>
      <c r="Q153" s="44">
        <f t="shared" si="118"/>
        <v>500</v>
      </c>
      <c r="R153" s="44">
        <f t="shared" si="118"/>
        <v>500</v>
      </c>
      <c r="S153" s="44">
        <f t="shared" si="118"/>
        <v>500</v>
      </c>
      <c r="T153" s="44">
        <f t="shared" si="118"/>
        <v>500</v>
      </c>
      <c r="U153" s="44">
        <f t="shared" si="118"/>
        <v>500</v>
      </c>
    </row>
    <row r="154">
      <c r="A154" s="44" t="str">
        <f t="shared" ref="A154:U154" si="119">$H9</f>
        <v/>
      </c>
      <c r="B154" s="44" t="str">
        <f t="shared" si="119"/>
        <v/>
      </c>
      <c r="C154" s="44" t="str">
        <f t="shared" si="119"/>
        <v/>
      </c>
      <c r="D154" s="44" t="str">
        <f t="shared" si="119"/>
        <v/>
      </c>
      <c r="E154" s="44" t="str">
        <f t="shared" si="119"/>
        <v/>
      </c>
      <c r="F154" s="44" t="str">
        <f t="shared" si="119"/>
        <v/>
      </c>
      <c r="G154" s="44" t="str">
        <f t="shared" si="119"/>
        <v/>
      </c>
      <c r="H154" s="44" t="str">
        <f t="shared" si="119"/>
        <v/>
      </c>
      <c r="I154" s="44" t="str">
        <f t="shared" si="119"/>
        <v/>
      </c>
      <c r="J154" s="44" t="str">
        <f t="shared" si="119"/>
        <v/>
      </c>
      <c r="K154" s="44" t="str">
        <f t="shared" si="119"/>
        <v/>
      </c>
      <c r="L154" s="44" t="str">
        <f t="shared" si="119"/>
        <v/>
      </c>
      <c r="M154" s="44" t="str">
        <f t="shared" si="119"/>
        <v/>
      </c>
      <c r="N154" s="44" t="str">
        <f t="shared" si="119"/>
        <v/>
      </c>
      <c r="O154" s="44" t="str">
        <f t="shared" si="119"/>
        <v/>
      </c>
      <c r="P154" s="44" t="str">
        <f t="shared" si="119"/>
        <v/>
      </c>
      <c r="Q154" s="44" t="str">
        <f t="shared" si="119"/>
        <v/>
      </c>
      <c r="R154" s="44" t="str">
        <f t="shared" si="119"/>
        <v/>
      </c>
      <c r="S154" s="44" t="str">
        <f t="shared" si="119"/>
        <v/>
      </c>
      <c r="T154" s="44" t="str">
        <f t="shared" si="119"/>
        <v/>
      </c>
      <c r="U154" s="44" t="str">
        <f t="shared" si="119"/>
        <v/>
      </c>
    </row>
    <row r="155">
      <c r="A155" s="53">
        <f>(A139/2/2.4*$C25/100 +A139 /2/25 *$C26) * (1 - (1 + A138)^-12) / A138</f>
        <v>26042.39381</v>
      </c>
      <c r="B155" s="53">
        <f t="shared" ref="B155:U155" si="120">(B139/2/2*$C25/100 +B139 /2/30 *$C26) * (1 - (1 + B138)^-12) / B138</f>
        <v>22918.67487</v>
      </c>
      <c r="C155" s="53">
        <f t="shared" si="120"/>
        <v>21534.53031</v>
      </c>
      <c r="D155" s="53">
        <f t="shared" si="120"/>
        <v>20269.30349</v>
      </c>
      <c r="E155" s="53">
        <f t="shared" si="120"/>
        <v>19110.79285</v>
      </c>
      <c r="F155" s="53">
        <f t="shared" si="120"/>
        <v>18048.20829</v>
      </c>
      <c r="G155" s="53">
        <f t="shared" si="120"/>
        <v>17071.99207</v>
      </c>
      <c r="H155" s="53">
        <f t="shared" si="120"/>
        <v>16173.66431</v>
      </c>
      <c r="I155" s="53">
        <f t="shared" si="120"/>
        <v>15345.68929</v>
      </c>
      <c r="J155" s="53">
        <f t="shared" si="120"/>
        <v>14581.35982</v>
      </c>
      <c r="K155" s="53">
        <f t="shared" si="120"/>
        <v>13874.69681</v>
      </c>
      <c r="L155" s="53">
        <f t="shared" si="120"/>
        <v>13220.3621</v>
      </c>
      <c r="M155" s="53">
        <f t="shared" si="120"/>
        <v>12613.58255</v>
      </c>
      <c r="N155" s="53">
        <f t="shared" si="120"/>
        <v>12050.08391</v>
      </c>
      <c r="O155" s="53">
        <f t="shared" si="120"/>
        <v>11526.03304</v>
      </c>
      <c r="P155" s="53">
        <f t="shared" si="120"/>
        <v>11037.98749</v>
      </c>
      <c r="Q155" s="53">
        <f t="shared" si="120"/>
        <v>10582.85125</v>
      </c>
      <c r="R155" s="53">
        <f t="shared" si="120"/>
        <v>10157.83598</v>
      </c>
      <c r="S155" s="53">
        <f t="shared" si="120"/>
        <v>9760.427006</v>
      </c>
      <c r="T155" s="53">
        <f t="shared" si="120"/>
        <v>9388.353378</v>
      </c>
      <c r="U155" s="53">
        <f t="shared" si="120"/>
        <v>9039.561482</v>
      </c>
    </row>
    <row r="156">
      <c r="A156" s="54">
        <f>(A139/2/2.4*$D25/100 +A139 /2/25 *$D26) * (1 - (1 + A138)^-12) / A138</f>
        <v>30027.66597</v>
      </c>
      <c r="B156" s="54">
        <f t="shared" ref="B156:U156" si="121">(B139/2/2*$D25/100 +B139 /2/30 *$D26) * (1 - (1 + B138)^-12) / B138</f>
        <v>27400.46923</v>
      </c>
      <c r="C156" s="54">
        <f t="shared" si="121"/>
        <v>25745.65234</v>
      </c>
      <c r="D156" s="54">
        <f t="shared" si="121"/>
        <v>24233.00779</v>
      </c>
      <c r="E156" s="54">
        <f t="shared" si="121"/>
        <v>22847.94799</v>
      </c>
      <c r="F156" s="54">
        <f t="shared" si="121"/>
        <v>21577.57281</v>
      </c>
      <c r="G156" s="54">
        <f t="shared" si="121"/>
        <v>20410.4555</v>
      </c>
      <c r="H156" s="54">
        <f t="shared" si="121"/>
        <v>19336.45787</v>
      </c>
      <c r="I156" s="54">
        <f t="shared" si="121"/>
        <v>18346.57063</v>
      </c>
      <c r="J156" s="54">
        <f t="shared" si="121"/>
        <v>17432.77494</v>
      </c>
      <c r="K156" s="54">
        <f t="shared" si="121"/>
        <v>16587.92252</v>
      </c>
      <c r="L156" s="54">
        <f t="shared" si="121"/>
        <v>15805.63131</v>
      </c>
      <c r="M156" s="54">
        <f t="shared" si="121"/>
        <v>15080.19476</v>
      </c>
      <c r="N156" s="54">
        <f t="shared" si="121"/>
        <v>14406.50279</v>
      </c>
      <c r="O156" s="54">
        <f t="shared" si="121"/>
        <v>13779.97269</v>
      </c>
      <c r="P156" s="54">
        <f t="shared" si="121"/>
        <v>13196.48882</v>
      </c>
      <c r="Q156" s="54">
        <f t="shared" si="121"/>
        <v>12652.34974</v>
      </c>
      <c r="R156" s="54">
        <f t="shared" si="121"/>
        <v>12144.22185</v>
      </c>
      <c r="S156" s="54">
        <f t="shared" si="121"/>
        <v>11669.09873</v>
      </c>
      <c r="T156" s="54">
        <f t="shared" si="121"/>
        <v>11224.26533</v>
      </c>
      <c r="U156" s="54">
        <f t="shared" si="121"/>
        <v>10807.26646</v>
      </c>
    </row>
    <row r="157">
      <c r="A157" s="54">
        <f>(A139/2/2.4*$E25/100 +A139 /2/25 *$E26) * (1 - (1 + A138)^-12) / A138</f>
        <v>23012.74434</v>
      </c>
      <c r="B157" s="54">
        <f t="shared" ref="B157:U157" si="122">(B139/2/2*$E25/100 +B139 /2/30 *$E26) * (1 - (1 + B138)^-12) / B138</f>
        <v>19397.90655</v>
      </c>
      <c r="C157" s="54">
        <f t="shared" si="122"/>
        <v>18226.39438</v>
      </c>
      <c r="D157" s="54">
        <f t="shared" si="122"/>
        <v>17155.53178</v>
      </c>
      <c r="E157" s="54">
        <f t="shared" si="122"/>
        <v>16174.99162</v>
      </c>
      <c r="F157" s="54">
        <f t="shared" si="122"/>
        <v>15275.64136</v>
      </c>
      <c r="G157" s="54">
        <f t="shared" si="122"/>
        <v>14449.39155</v>
      </c>
      <c r="H157" s="54">
        <f t="shared" si="122"/>
        <v>13689.06495</v>
      </c>
      <c r="I157" s="54">
        <f t="shared" si="122"/>
        <v>12988.28351</v>
      </c>
      <c r="J157" s="54">
        <f t="shared" si="122"/>
        <v>12341.37038</v>
      </c>
      <c r="K157" s="54">
        <f t="shared" si="122"/>
        <v>11743.26499</v>
      </c>
      <c r="L157" s="54">
        <f t="shared" si="122"/>
        <v>11189.44922</v>
      </c>
      <c r="M157" s="54">
        <f t="shared" si="122"/>
        <v>10675.88319</v>
      </c>
      <c r="N157" s="54">
        <f t="shared" si="122"/>
        <v>10198.94924</v>
      </c>
      <c r="O157" s="54">
        <f t="shared" si="122"/>
        <v>9755.403103</v>
      </c>
      <c r="P157" s="54">
        <f t="shared" si="122"/>
        <v>9342.331142</v>
      </c>
      <c r="Q157" s="54">
        <f t="shared" si="122"/>
        <v>8957.112954</v>
      </c>
      <c r="R157" s="54">
        <f t="shared" si="122"/>
        <v>8597.388556</v>
      </c>
      <c r="S157" s="54">
        <f t="shared" si="122"/>
        <v>8261.029578</v>
      </c>
      <c r="T157" s="54">
        <f t="shared" si="122"/>
        <v>7946.113925</v>
      </c>
      <c r="U157" s="54">
        <f t="shared" si="122"/>
        <v>7650.903463</v>
      </c>
    </row>
    <row r="158">
      <c r="A158" s="54">
        <f>(A139/2/2.4*$F25/100 +A139 /2/25 *$F26) * (1 - (1 + A138)^-12) / A138</f>
        <v>26003.37415</v>
      </c>
      <c r="B158" s="54">
        <f t="shared" ref="B158:U158" si="123">(B139/2/2*$F25/100 +B139 /2/30 *$F26) * (1 - (1 + B138)^-12) / B138</f>
        <v>22256.28542</v>
      </c>
      <c r="C158" s="54">
        <f t="shared" si="123"/>
        <v>20912.14505</v>
      </c>
      <c r="D158" s="54">
        <f t="shared" si="123"/>
        <v>19683.48547</v>
      </c>
      <c r="E158" s="54">
        <f t="shared" si="123"/>
        <v>18558.4578</v>
      </c>
      <c r="F158" s="54">
        <f t="shared" si="123"/>
        <v>17526.58377</v>
      </c>
      <c r="G158" s="54">
        <f t="shared" si="123"/>
        <v>16578.5819</v>
      </c>
      <c r="H158" s="54">
        <f t="shared" si="123"/>
        <v>15706.21736</v>
      </c>
      <c r="I158" s="54">
        <f t="shared" si="123"/>
        <v>14902.17226</v>
      </c>
      <c r="J158" s="54">
        <f t="shared" si="123"/>
        <v>14159.93323</v>
      </c>
      <c r="K158" s="54">
        <f t="shared" si="123"/>
        <v>13473.69401</v>
      </c>
      <c r="L158" s="54">
        <f t="shared" si="123"/>
        <v>12838.27071</v>
      </c>
      <c r="M158" s="54">
        <f t="shared" si="123"/>
        <v>12249.02815</v>
      </c>
      <c r="N158" s="54">
        <f t="shared" si="123"/>
        <v>11701.81559</v>
      </c>
      <c r="O158" s="54">
        <f t="shared" si="123"/>
        <v>11192.9107</v>
      </c>
      <c r="P158" s="54">
        <f t="shared" si="123"/>
        <v>10718.97052</v>
      </c>
      <c r="Q158" s="54">
        <f t="shared" si="123"/>
        <v>10276.98849</v>
      </c>
      <c r="R158" s="54">
        <f t="shared" si="123"/>
        <v>9864.256901</v>
      </c>
      <c r="S158" s="54">
        <f t="shared" si="123"/>
        <v>9478.33374</v>
      </c>
      <c r="T158" s="54">
        <f t="shared" si="123"/>
        <v>9117.013685</v>
      </c>
      <c r="U158" s="54">
        <f t="shared" si="123"/>
        <v>8778.30248</v>
      </c>
    </row>
    <row r="159">
      <c r="A159" s="56">
        <f>(A139/2/2.4*$G25/100 +A139 /2/25 *$G26) * (1 - (1 + A138)^-12) / A138</f>
        <v>33336.67708</v>
      </c>
      <c r="B159" s="56">
        <f t="shared" ref="B159:U159" si="124">(B139/2/2*$G25/100 +B139 /2/30 *$G26) * (1 - (1 + B138)^-12) / B138</f>
        <v>28749.94739</v>
      </c>
      <c r="C159" s="56">
        <f t="shared" si="124"/>
        <v>27013.63046</v>
      </c>
      <c r="D159" s="56">
        <f t="shared" si="124"/>
        <v>25426.48789</v>
      </c>
      <c r="E159" s="56">
        <f t="shared" si="124"/>
        <v>23973.21364</v>
      </c>
      <c r="F159" s="56">
        <f t="shared" si="124"/>
        <v>22640.27225</v>
      </c>
      <c r="G159" s="56">
        <f t="shared" si="124"/>
        <v>21415.67419</v>
      </c>
      <c r="H159" s="56">
        <f t="shared" si="124"/>
        <v>20288.78199</v>
      </c>
      <c r="I159" s="56">
        <f t="shared" si="124"/>
        <v>19250.14261</v>
      </c>
      <c r="J159" s="56">
        <f t="shared" si="124"/>
        <v>18291.34233</v>
      </c>
      <c r="K159" s="56">
        <f t="shared" si="124"/>
        <v>17404.88077</v>
      </c>
      <c r="L159" s="56">
        <f t="shared" si="124"/>
        <v>16584.06156</v>
      </c>
      <c r="M159" s="56">
        <f t="shared" si="124"/>
        <v>15822.89713</v>
      </c>
      <c r="N159" s="56">
        <f t="shared" si="124"/>
        <v>15116.0257</v>
      </c>
      <c r="O159" s="56">
        <f t="shared" si="124"/>
        <v>14458.63888</v>
      </c>
      <c r="P159" s="56">
        <f t="shared" si="124"/>
        <v>13846.41833</v>
      </c>
      <c r="Q159" s="56">
        <f t="shared" si="124"/>
        <v>13275.48029</v>
      </c>
      <c r="R159" s="56">
        <f t="shared" si="124"/>
        <v>12742.32701</v>
      </c>
      <c r="S159" s="56">
        <f t="shared" si="124"/>
        <v>12243.804</v>
      </c>
      <c r="T159" s="56">
        <f t="shared" si="124"/>
        <v>11777.06247</v>
      </c>
      <c r="U159" s="56">
        <f t="shared" si="124"/>
        <v>11339.52633</v>
      </c>
    </row>
    <row r="160">
      <c r="A160" s="54">
        <f>(A139/2/2.4*$I25/100 +A139 /2/25 *$I26) * (1 - (1 + A138)^-12) / A138</f>
        <v>27794.9273</v>
      </c>
      <c r="B160" s="54">
        <f t="shared" ref="B160:U160" si="125">(B139/2/2*$I25/100 +B139 /2/30 *$I26) * (1 - (1 + B138)^-12) / B138</f>
        <v>24685.79519</v>
      </c>
      <c r="C160" s="54">
        <f t="shared" si="125"/>
        <v>23194.92763</v>
      </c>
      <c r="D160" s="54">
        <f t="shared" si="125"/>
        <v>21832.14682</v>
      </c>
      <c r="E160" s="54">
        <f t="shared" si="125"/>
        <v>20584.31043</v>
      </c>
      <c r="F160" s="54">
        <f t="shared" si="125"/>
        <v>19439.7964</v>
      </c>
      <c r="G160" s="54">
        <f t="shared" si="125"/>
        <v>18388.31007</v>
      </c>
      <c r="H160" s="54">
        <f t="shared" si="125"/>
        <v>17420.71768</v>
      </c>
      <c r="I160" s="54">
        <f t="shared" si="125"/>
        <v>16528.90252</v>
      </c>
      <c r="J160" s="54">
        <f t="shared" si="125"/>
        <v>15705.64023</v>
      </c>
      <c r="K160" s="54">
        <f t="shared" si="125"/>
        <v>14944.49072</v>
      </c>
      <c r="L160" s="54">
        <f t="shared" si="125"/>
        <v>14239.70422</v>
      </c>
      <c r="M160" s="54">
        <f t="shared" si="125"/>
        <v>13586.13957</v>
      </c>
      <c r="N160" s="54">
        <f t="shared" si="125"/>
        <v>12979.19296</v>
      </c>
      <c r="O160" s="54">
        <f t="shared" si="125"/>
        <v>12414.7357</v>
      </c>
      <c r="P160" s="54">
        <f t="shared" si="125"/>
        <v>11889.05991</v>
      </c>
      <c r="Q160" s="54">
        <f t="shared" si="125"/>
        <v>11398.83086</v>
      </c>
      <c r="R160" s="54">
        <f t="shared" si="125"/>
        <v>10941.04524</v>
      </c>
      <c r="S160" s="54">
        <f t="shared" si="125"/>
        <v>10512.99446</v>
      </c>
      <c r="T160" s="54">
        <f t="shared" si="125"/>
        <v>10112.23249</v>
      </c>
      <c r="U160" s="54">
        <f t="shared" si="125"/>
        <v>9736.547363</v>
      </c>
    </row>
    <row r="161">
      <c r="A161" s="54">
        <f>(A139/2/2.4*$J25/100 +A139 /2/23 *$J26) * (1 - (1 + A138)^-12) / A138</f>
        <v>28913.21691</v>
      </c>
      <c r="B161" s="54">
        <f t="shared" ref="B161:U161" si="126">(B139/2/2*$J25/100 +B139 /2/30 *$J26) * (1 - (1 + B138)^-12) / B138</f>
        <v>23363.26168</v>
      </c>
      <c r="C161" s="54">
        <f t="shared" si="126"/>
        <v>21952.26687</v>
      </c>
      <c r="D161" s="54">
        <f t="shared" si="126"/>
        <v>20662.4966</v>
      </c>
      <c r="E161" s="54">
        <f t="shared" si="126"/>
        <v>19481.51265</v>
      </c>
      <c r="F161" s="54">
        <f t="shared" si="126"/>
        <v>18398.31559</v>
      </c>
      <c r="G161" s="54">
        <f t="shared" si="126"/>
        <v>17403.16229</v>
      </c>
      <c r="H161" s="54">
        <f t="shared" si="126"/>
        <v>16487.40836</v>
      </c>
      <c r="I161" s="54">
        <f t="shared" si="126"/>
        <v>15643.37191</v>
      </c>
      <c r="J161" s="54">
        <f t="shared" si="126"/>
        <v>14864.21563</v>
      </c>
      <c r="K161" s="54">
        <f t="shared" si="126"/>
        <v>14143.84445</v>
      </c>
      <c r="L161" s="54">
        <f t="shared" si="126"/>
        <v>13476.81666</v>
      </c>
      <c r="M161" s="54">
        <f t="shared" si="126"/>
        <v>12858.26653</v>
      </c>
      <c r="N161" s="54">
        <f t="shared" si="126"/>
        <v>12283.83688</v>
      </c>
      <c r="O161" s="54">
        <f t="shared" si="126"/>
        <v>11749.62024</v>
      </c>
      <c r="P161" s="54">
        <f t="shared" si="126"/>
        <v>11252.10737</v>
      </c>
      <c r="Q161" s="54">
        <f t="shared" si="126"/>
        <v>10788.14218</v>
      </c>
      <c r="R161" s="54">
        <f t="shared" si="126"/>
        <v>10354.88227</v>
      </c>
      <c r="S161" s="54">
        <f t="shared" si="126"/>
        <v>9949.764181</v>
      </c>
      <c r="T161" s="54">
        <f t="shared" si="126"/>
        <v>9570.472901</v>
      </c>
      <c r="U161" s="54">
        <f t="shared" si="126"/>
        <v>9214.914982</v>
      </c>
    </row>
    <row r="162">
      <c r="A162" s="57">
        <f t="shared" ref="A162:U162" si="127">$J2</f>
        <v>0</v>
      </c>
      <c r="B162" s="57">
        <f t="shared" si="127"/>
        <v>0</v>
      </c>
      <c r="C162" s="57">
        <f t="shared" si="127"/>
        <v>0</v>
      </c>
      <c r="D162" s="57">
        <f t="shared" si="127"/>
        <v>0</v>
      </c>
      <c r="E162" s="57">
        <f t="shared" si="127"/>
        <v>0</v>
      </c>
      <c r="F162" s="57">
        <f t="shared" si="127"/>
        <v>0</v>
      </c>
      <c r="G162" s="57">
        <f t="shared" si="127"/>
        <v>0</v>
      </c>
      <c r="H162" s="57">
        <f t="shared" si="127"/>
        <v>0</v>
      </c>
      <c r="I162" s="57">
        <f t="shared" si="127"/>
        <v>0</v>
      </c>
      <c r="J162" s="57">
        <f t="shared" si="127"/>
        <v>0</v>
      </c>
      <c r="K162" s="57">
        <f t="shared" si="127"/>
        <v>0</v>
      </c>
      <c r="L162" s="57">
        <f t="shared" si="127"/>
        <v>0</v>
      </c>
      <c r="M162" s="57">
        <f t="shared" si="127"/>
        <v>0</v>
      </c>
      <c r="N162" s="57">
        <f t="shared" si="127"/>
        <v>0</v>
      </c>
      <c r="O162" s="57">
        <f t="shared" si="127"/>
        <v>0</v>
      </c>
      <c r="P162" s="57">
        <f t="shared" si="127"/>
        <v>0</v>
      </c>
      <c r="Q162" s="57">
        <f t="shared" si="127"/>
        <v>0</v>
      </c>
      <c r="R162" s="57">
        <f t="shared" si="127"/>
        <v>0</v>
      </c>
      <c r="S162" s="57">
        <f t="shared" si="127"/>
        <v>0</v>
      </c>
      <c r="T162" s="57">
        <f t="shared" si="127"/>
        <v>0</v>
      </c>
      <c r="U162" s="57">
        <f t="shared" si="127"/>
        <v>0</v>
      </c>
    </row>
    <row r="163">
      <c r="A163" s="58">
        <f t="shared" ref="A163:U163" si="128">npv(A138,$S14:$S19)</f>
        <v>2622.408796</v>
      </c>
      <c r="B163" s="58">
        <f t="shared" si="128"/>
        <v>2563.885317</v>
      </c>
      <c r="C163" s="58">
        <f t="shared" si="128"/>
        <v>2507.633094</v>
      </c>
      <c r="D163" s="58">
        <f t="shared" si="128"/>
        <v>2453.585585</v>
      </c>
      <c r="E163" s="58">
        <f t="shared" si="128"/>
        <v>2401.62489</v>
      </c>
      <c r="F163" s="58">
        <f t="shared" si="128"/>
        <v>2351.640876</v>
      </c>
      <c r="G163" s="58">
        <f t="shared" si="128"/>
        <v>2303.530583</v>
      </c>
      <c r="H163" s="58">
        <f t="shared" si="128"/>
        <v>2257.197678</v>
      </c>
      <c r="I163" s="58">
        <f t="shared" si="128"/>
        <v>2212.551951</v>
      </c>
      <c r="J163" s="58">
        <f t="shared" si="128"/>
        <v>2169.50886</v>
      </c>
      <c r="K163" s="58">
        <f t="shared" si="128"/>
        <v>2127.989115</v>
      </c>
      <c r="L163" s="58">
        <f t="shared" si="128"/>
        <v>2087.918293</v>
      </c>
      <c r="M163" s="58">
        <f t="shared" si="128"/>
        <v>2049.226486</v>
      </c>
      <c r="N163" s="58">
        <f t="shared" si="128"/>
        <v>2011.847979</v>
      </c>
      <c r="O163" s="58">
        <f t="shared" si="128"/>
        <v>1975.720958</v>
      </c>
      <c r="P163" s="58">
        <f t="shared" si="128"/>
        <v>1940.787229</v>
      </c>
      <c r="Q163" s="58">
        <f t="shared" si="128"/>
        <v>1906.991976</v>
      </c>
      <c r="R163" s="58">
        <f t="shared" si="128"/>
        <v>1874.283526</v>
      </c>
      <c r="S163" s="58">
        <f t="shared" si="128"/>
        <v>1842.613135</v>
      </c>
      <c r="T163" s="58">
        <f t="shared" si="128"/>
        <v>1811.934796</v>
      </c>
      <c r="U163" s="58">
        <f t="shared" si="128"/>
        <v>1782.205052</v>
      </c>
    </row>
    <row r="164">
      <c r="A164" s="57">
        <f t="shared" ref="A164:U164" si="129">$J4</f>
        <v>0</v>
      </c>
      <c r="B164" s="57">
        <f t="shared" si="129"/>
        <v>0</v>
      </c>
      <c r="C164" s="57">
        <f t="shared" si="129"/>
        <v>0</v>
      </c>
      <c r="D164" s="57">
        <f t="shared" si="129"/>
        <v>0</v>
      </c>
      <c r="E164" s="57">
        <f t="shared" si="129"/>
        <v>0</v>
      </c>
      <c r="F164" s="57">
        <f t="shared" si="129"/>
        <v>0</v>
      </c>
      <c r="G164" s="57">
        <f t="shared" si="129"/>
        <v>0</v>
      </c>
      <c r="H164" s="57">
        <f t="shared" si="129"/>
        <v>0</v>
      </c>
      <c r="I164" s="57">
        <f t="shared" si="129"/>
        <v>0</v>
      </c>
      <c r="J164" s="57">
        <f t="shared" si="129"/>
        <v>0</v>
      </c>
      <c r="K164" s="57">
        <f t="shared" si="129"/>
        <v>0</v>
      </c>
      <c r="L164" s="57">
        <f t="shared" si="129"/>
        <v>0</v>
      </c>
      <c r="M164" s="57">
        <f t="shared" si="129"/>
        <v>0</v>
      </c>
      <c r="N164" s="57">
        <f t="shared" si="129"/>
        <v>0</v>
      </c>
      <c r="O164" s="57">
        <f t="shared" si="129"/>
        <v>0</v>
      </c>
      <c r="P164" s="57">
        <f t="shared" si="129"/>
        <v>0</v>
      </c>
      <c r="Q164" s="57">
        <f t="shared" si="129"/>
        <v>0</v>
      </c>
      <c r="R164" s="57">
        <f t="shared" si="129"/>
        <v>0</v>
      </c>
      <c r="S164" s="57">
        <f t="shared" si="129"/>
        <v>0</v>
      </c>
      <c r="T164" s="57">
        <f t="shared" si="129"/>
        <v>0</v>
      </c>
      <c r="U164" s="57">
        <f t="shared" si="129"/>
        <v>0</v>
      </c>
    </row>
    <row r="165">
      <c r="A165" s="58">
        <f t="shared" ref="A165:U165" si="130">npv(A138,$U14:$U25)</f>
        <v>4553.046878</v>
      </c>
      <c r="B165" s="58">
        <f t="shared" si="130"/>
        <v>4354.551393</v>
      </c>
      <c r="C165" s="58">
        <f t="shared" si="130"/>
        <v>4170.175028</v>
      </c>
      <c r="D165" s="58">
        <f t="shared" si="130"/>
        <v>3998.801809</v>
      </c>
      <c r="E165" s="58">
        <f t="shared" si="130"/>
        <v>3839.252245</v>
      </c>
      <c r="F165" s="58">
        <f t="shared" si="130"/>
        <v>3690.472376</v>
      </c>
      <c r="G165" s="58">
        <f t="shared" si="130"/>
        <v>3551.518763</v>
      </c>
      <c r="H165" s="58">
        <f t="shared" si="130"/>
        <v>3421.54546</v>
      </c>
      <c r="I165" s="58">
        <f t="shared" si="130"/>
        <v>3299.792655</v>
      </c>
      <c r="J165" s="58">
        <f t="shared" si="130"/>
        <v>3185.576775</v>
      </c>
      <c r="K165" s="58">
        <f t="shared" si="130"/>
        <v>3078.281837</v>
      </c>
      <c r="L165" s="58">
        <f t="shared" si="130"/>
        <v>2977.351878</v>
      </c>
      <c r="M165" s="58">
        <f t="shared" si="130"/>
        <v>2882.284319</v>
      </c>
      <c r="N165" s="58">
        <f t="shared" si="130"/>
        <v>2792.624142</v>
      </c>
      <c r="O165" s="58">
        <f t="shared" si="130"/>
        <v>2707.958763</v>
      </c>
      <c r="P165" s="58">
        <f t="shared" si="130"/>
        <v>2627.913524</v>
      </c>
      <c r="Q165" s="58">
        <f t="shared" si="130"/>
        <v>2552.147704</v>
      </c>
      <c r="R165" s="58">
        <f t="shared" si="130"/>
        <v>2480.351007</v>
      </c>
      <c r="S165" s="58">
        <f t="shared" si="130"/>
        <v>2412.240445</v>
      </c>
      <c r="T165" s="58">
        <f t="shared" si="130"/>
        <v>2347.557578</v>
      </c>
      <c r="U165" s="58">
        <f t="shared" si="130"/>
        <v>2286.066066</v>
      </c>
    </row>
    <row r="166">
      <c r="A166" s="57">
        <f t="shared" ref="A166:U166" si="131">$J6</f>
        <v>0</v>
      </c>
      <c r="B166" s="57">
        <f t="shared" si="131"/>
        <v>0</v>
      </c>
      <c r="C166" s="57">
        <f t="shared" si="131"/>
        <v>0</v>
      </c>
      <c r="D166" s="57">
        <f t="shared" si="131"/>
        <v>0</v>
      </c>
      <c r="E166" s="57">
        <f t="shared" si="131"/>
        <v>0</v>
      </c>
      <c r="F166" s="57">
        <f t="shared" si="131"/>
        <v>0</v>
      </c>
      <c r="G166" s="57">
        <f t="shared" si="131"/>
        <v>0</v>
      </c>
      <c r="H166" s="57">
        <f t="shared" si="131"/>
        <v>0</v>
      </c>
      <c r="I166" s="57">
        <f t="shared" si="131"/>
        <v>0</v>
      </c>
      <c r="J166" s="57">
        <f t="shared" si="131"/>
        <v>0</v>
      </c>
      <c r="K166" s="57">
        <f t="shared" si="131"/>
        <v>0</v>
      </c>
      <c r="L166" s="57">
        <f t="shared" si="131"/>
        <v>0</v>
      </c>
      <c r="M166" s="57">
        <f t="shared" si="131"/>
        <v>0</v>
      </c>
      <c r="N166" s="57">
        <f t="shared" si="131"/>
        <v>0</v>
      </c>
      <c r="O166" s="57">
        <f t="shared" si="131"/>
        <v>0</v>
      </c>
      <c r="P166" s="57">
        <f t="shared" si="131"/>
        <v>0</v>
      </c>
      <c r="Q166" s="57">
        <f t="shared" si="131"/>
        <v>0</v>
      </c>
      <c r="R166" s="57">
        <f t="shared" si="131"/>
        <v>0</v>
      </c>
      <c r="S166" s="57">
        <f t="shared" si="131"/>
        <v>0</v>
      </c>
      <c r="T166" s="57">
        <f t="shared" si="131"/>
        <v>0</v>
      </c>
      <c r="U166" s="57">
        <f t="shared" si="131"/>
        <v>0</v>
      </c>
    </row>
    <row r="167">
      <c r="A167" s="57">
        <f t="shared" ref="A167:U167" si="132">$J7</f>
        <v>0</v>
      </c>
      <c r="B167" s="57">
        <f t="shared" si="132"/>
        <v>0</v>
      </c>
      <c r="C167" s="57">
        <f t="shared" si="132"/>
        <v>0</v>
      </c>
      <c r="D167" s="57">
        <f t="shared" si="132"/>
        <v>0</v>
      </c>
      <c r="E167" s="57">
        <f t="shared" si="132"/>
        <v>0</v>
      </c>
      <c r="F167" s="57">
        <f t="shared" si="132"/>
        <v>0</v>
      </c>
      <c r="G167" s="57">
        <f t="shared" si="132"/>
        <v>0</v>
      </c>
      <c r="H167" s="57">
        <f t="shared" si="132"/>
        <v>0</v>
      </c>
      <c r="I167" s="57">
        <f t="shared" si="132"/>
        <v>0</v>
      </c>
      <c r="J167" s="57">
        <f t="shared" si="132"/>
        <v>0</v>
      </c>
      <c r="K167" s="57">
        <f t="shared" si="132"/>
        <v>0</v>
      </c>
      <c r="L167" s="57">
        <f t="shared" si="132"/>
        <v>0</v>
      </c>
      <c r="M167" s="57">
        <f t="shared" si="132"/>
        <v>0</v>
      </c>
      <c r="N167" s="57">
        <f t="shared" si="132"/>
        <v>0</v>
      </c>
      <c r="O167" s="57">
        <f t="shared" si="132"/>
        <v>0</v>
      </c>
      <c r="P167" s="57">
        <f t="shared" si="132"/>
        <v>0</v>
      </c>
      <c r="Q167" s="57">
        <f t="shared" si="132"/>
        <v>0</v>
      </c>
      <c r="R167" s="57">
        <f t="shared" si="132"/>
        <v>0</v>
      </c>
      <c r="S167" s="57">
        <f t="shared" si="132"/>
        <v>0</v>
      </c>
      <c r="T167" s="57">
        <f t="shared" si="132"/>
        <v>0</v>
      </c>
      <c r="U167" s="57">
        <f t="shared" si="132"/>
        <v>0</v>
      </c>
    </row>
    <row r="168">
      <c r="A168" s="57">
        <f t="shared" ref="A168:U168" si="133">$J8</f>
        <v>0</v>
      </c>
      <c r="B168" s="57">
        <f t="shared" si="133"/>
        <v>0</v>
      </c>
      <c r="C168" s="57">
        <f t="shared" si="133"/>
        <v>0</v>
      </c>
      <c r="D168" s="57">
        <f t="shared" si="133"/>
        <v>0</v>
      </c>
      <c r="E168" s="57">
        <f t="shared" si="133"/>
        <v>0</v>
      </c>
      <c r="F168" s="57">
        <f t="shared" si="133"/>
        <v>0</v>
      </c>
      <c r="G168" s="57">
        <f t="shared" si="133"/>
        <v>0</v>
      </c>
      <c r="H168" s="57">
        <f t="shared" si="133"/>
        <v>0</v>
      </c>
      <c r="I168" s="57">
        <f t="shared" si="133"/>
        <v>0</v>
      </c>
      <c r="J168" s="57">
        <f t="shared" si="133"/>
        <v>0</v>
      </c>
      <c r="K168" s="57">
        <f t="shared" si="133"/>
        <v>0</v>
      </c>
      <c r="L168" s="57">
        <f t="shared" si="133"/>
        <v>0</v>
      </c>
      <c r="M168" s="57">
        <f t="shared" si="133"/>
        <v>0</v>
      </c>
      <c r="N168" s="57">
        <f t="shared" si="133"/>
        <v>0</v>
      </c>
      <c r="O168" s="57">
        <f t="shared" si="133"/>
        <v>0</v>
      </c>
      <c r="P168" s="57">
        <f t="shared" si="133"/>
        <v>0</v>
      </c>
      <c r="Q168" s="57">
        <f t="shared" si="133"/>
        <v>0</v>
      </c>
      <c r="R168" s="57">
        <f t="shared" si="133"/>
        <v>0</v>
      </c>
      <c r="S168" s="57">
        <f t="shared" si="133"/>
        <v>0</v>
      </c>
      <c r="T168" s="57">
        <f t="shared" si="133"/>
        <v>0</v>
      </c>
      <c r="U168" s="57">
        <f t="shared" si="133"/>
        <v>0</v>
      </c>
    </row>
    <row r="169">
      <c r="A169" s="54">
        <f t="shared" ref="A169:U169" si="134">$C27 * (1 - (1 + A138)^-12) / A138</f>
        <v>633.5588179</v>
      </c>
      <c r="B169" s="54">
        <f t="shared" si="134"/>
        <v>594.2680906</v>
      </c>
      <c r="C169" s="54">
        <f t="shared" si="134"/>
        <v>558.3780165</v>
      </c>
      <c r="D169" s="54">
        <f t="shared" si="134"/>
        <v>525.5714109</v>
      </c>
      <c r="E169" s="54">
        <f t="shared" si="134"/>
        <v>495.5318946</v>
      </c>
      <c r="F169" s="54">
        <f t="shared" si="134"/>
        <v>467.9796864</v>
      </c>
      <c r="G169" s="54">
        <f t="shared" si="134"/>
        <v>442.6669601</v>
      </c>
      <c r="H169" s="54">
        <f t="shared" si="134"/>
        <v>419.3738365</v>
      </c>
      <c r="I169" s="54">
        <f t="shared" si="134"/>
        <v>397.9049193</v>
      </c>
      <c r="J169" s="54">
        <f t="shared" si="134"/>
        <v>378.0862946</v>
      </c>
      <c r="K169" s="54">
        <f t="shared" si="134"/>
        <v>359.7629282</v>
      </c>
      <c r="L169" s="54">
        <f t="shared" si="134"/>
        <v>342.7964047</v>
      </c>
      <c r="M169" s="54">
        <f t="shared" si="134"/>
        <v>327.0629591</v>
      </c>
      <c r="N169" s="54">
        <f t="shared" si="134"/>
        <v>312.4517625</v>
      </c>
      <c r="O169" s="54">
        <f t="shared" si="134"/>
        <v>298.8634242</v>
      </c>
      <c r="P169" s="54">
        <f t="shared" si="134"/>
        <v>286.2086831</v>
      </c>
      <c r="Q169" s="54">
        <f t="shared" si="134"/>
        <v>274.4072613</v>
      </c>
      <c r="R169" s="54">
        <f t="shared" si="134"/>
        <v>263.3868592</v>
      </c>
      <c r="S169" s="54">
        <f t="shared" si="134"/>
        <v>253.0822726</v>
      </c>
      <c r="T169" s="54">
        <f t="shared" si="134"/>
        <v>243.4346169</v>
      </c>
      <c r="U169" s="54">
        <f t="shared" si="134"/>
        <v>234.3906431</v>
      </c>
    </row>
    <row r="170">
      <c r="A170" s="54">
        <f t="shared" ref="A170:U170" si="135">$D27 * (1 - (1 + A138)^-12) / A138</f>
        <v>443.9711413</v>
      </c>
      <c r="B170" s="54">
        <f t="shared" si="135"/>
        <v>416.4378665</v>
      </c>
      <c r="C170" s="54">
        <f t="shared" si="135"/>
        <v>391.2876252</v>
      </c>
      <c r="D170" s="54">
        <f t="shared" si="135"/>
        <v>368.2981478</v>
      </c>
      <c r="E170" s="54">
        <f t="shared" si="135"/>
        <v>347.2477291</v>
      </c>
      <c r="F170" s="54">
        <f t="shared" si="135"/>
        <v>327.9403105</v>
      </c>
      <c r="G170" s="54">
        <f t="shared" si="135"/>
        <v>310.2022258</v>
      </c>
      <c r="H170" s="54">
        <f t="shared" si="135"/>
        <v>293.879393</v>
      </c>
      <c r="I170" s="54">
        <f t="shared" si="135"/>
        <v>278.8348866</v>
      </c>
      <c r="J170" s="54">
        <f t="shared" si="135"/>
        <v>264.9468352</v>
      </c>
      <c r="K170" s="54">
        <f t="shared" si="135"/>
        <v>252.1065974</v>
      </c>
      <c r="L170" s="54">
        <f t="shared" si="135"/>
        <v>240.2171775</v>
      </c>
      <c r="M170" s="54">
        <f t="shared" si="135"/>
        <v>229.1918463</v>
      </c>
      <c r="N170" s="54">
        <f t="shared" si="135"/>
        <v>218.9529396</v>
      </c>
      <c r="O170" s="54">
        <f t="shared" si="135"/>
        <v>209.4308086</v>
      </c>
      <c r="P170" s="54">
        <f t="shared" si="135"/>
        <v>200.562903</v>
      </c>
      <c r="Q170" s="54">
        <f t="shared" si="135"/>
        <v>192.2929672</v>
      </c>
      <c r="R170" s="54">
        <f t="shared" si="135"/>
        <v>184.5703369</v>
      </c>
      <c r="S170" s="54">
        <f t="shared" si="135"/>
        <v>177.3493198</v>
      </c>
      <c r="T170" s="54">
        <f t="shared" si="135"/>
        <v>170.588652</v>
      </c>
      <c r="U170" s="54">
        <f t="shared" si="135"/>
        <v>164.2510189</v>
      </c>
    </row>
    <row r="171">
      <c r="A171" s="54">
        <f t="shared" ref="A171:U171" si="136">$E27 * (1 - (1 + A138)^-12) / A138</f>
        <v>3131.79643</v>
      </c>
      <c r="B171" s="54">
        <f t="shared" si="136"/>
        <v>2937.575221</v>
      </c>
      <c r="C171" s="54">
        <f t="shared" si="136"/>
        <v>2760.164059</v>
      </c>
      <c r="D171" s="54">
        <f t="shared" si="136"/>
        <v>2597.995042</v>
      </c>
      <c r="E171" s="54">
        <f t="shared" si="136"/>
        <v>2449.504251</v>
      </c>
      <c r="F171" s="54">
        <f t="shared" si="136"/>
        <v>2313.308677</v>
      </c>
      <c r="G171" s="54">
        <f t="shared" si="136"/>
        <v>2188.183268</v>
      </c>
      <c r="H171" s="54">
        <f t="shared" si="136"/>
        <v>2073.041123</v>
      </c>
      <c r="I171" s="54">
        <f t="shared" si="136"/>
        <v>1966.916362</v>
      </c>
      <c r="J171" s="54">
        <f t="shared" si="136"/>
        <v>1868.949297</v>
      </c>
      <c r="K171" s="54">
        <f t="shared" si="136"/>
        <v>1778.373566</v>
      </c>
      <c r="L171" s="54">
        <f t="shared" si="136"/>
        <v>1694.504955</v>
      </c>
      <c r="M171" s="54">
        <f t="shared" si="136"/>
        <v>1616.731673</v>
      </c>
      <c r="N171" s="54">
        <f t="shared" si="136"/>
        <v>1544.505871</v>
      </c>
      <c r="O171" s="54">
        <f t="shared" si="136"/>
        <v>1477.336245</v>
      </c>
      <c r="P171" s="54">
        <f t="shared" si="136"/>
        <v>1414.781559</v>
      </c>
      <c r="Q171" s="54">
        <f t="shared" si="136"/>
        <v>1356.444985</v>
      </c>
      <c r="R171" s="54">
        <f t="shared" si="136"/>
        <v>1301.969133</v>
      </c>
      <c r="S171" s="54">
        <f t="shared" si="136"/>
        <v>1251.031688</v>
      </c>
      <c r="T171" s="54">
        <f t="shared" si="136"/>
        <v>1203.341572</v>
      </c>
      <c r="U171" s="54">
        <f t="shared" si="136"/>
        <v>1158.635566</v>
      </c>
    </row>
    <row r="172">
      <c r="A172" s="54">
        <f t="shared" ref="A172:U172" si="137">$F27 * (1 - (1 + A138)^-12) / A138</f>
        <v>0</v>
      </c>
      <c r="B172" s="54">
        <f t="shared" si="137"/>
        <v>0</v>
      </c>
      <c r="C172" s="54">
        <f t="shared" si="137"/>
        <v>0</v>
      </c>
      <c r="D172" s="54">
        <f t="shared" si="137"/>
        <v>0</v>
      </c>
      <c r="E172" s="54">
        <f t="shared" si="137"/>
        <v>0</v>
      </c>
      <c r="F172" s="54">
        <f t="shared" si="137"/>
        <v>0</v>
      </c>
      <c r="G172" s="54">
        <f t="shared" si="137"/>
        <v>0</v>
      </c>
      <c r="H172" s="54">
        <f t="shared" si="137"/>
        <v>0</v>
      </c>
      <c r="I172" s="54">
        <f t="shared" si="137"/>
        <v>0</v>
      </c>
      <c r="J172" s="54">
        <f t="shared" si="137"/>
        <v>0</v>
      </c>
      <c r="K172" s="54">
        <f t="shared" si="137"/>
        <v>0</v>
      </c>
      <c r="L172" s="54">
        <f t="shared" si="137"/>
        <v>0</v>
      </c>
      <c r="M172" s="54">
        <f t="shared" si="137"/>
        <v>0</v>
      </c>
      <c r="N172" s="54">
        <f t="shared" si="137"/>
        <v>0</v>
      </c>
      <c r="O172" s="54">
        <f t="shared" si="137"/>
        <v>0</v>
      </c>
      <c r="P172" s="54">
        <f t="shared" si="137"/>
        <v>0</v>
      </c>
      <c r="Q172" s="54">
        <f t="shared" si="137"/>
        <v>0</v>
      </c>
      <c r="R172" s="54">
        <f t="shared" si="137"/>
        <v>0</v>
      </c>
      <c r="S172" s="54">
        <f t="shared" si="137"/>
        <v>0</v>
      </c>
      <c r="T172" s="54">
        <f t="shared" si="137"/>
        <v>0</v>
      </c>
      <c r="U172" s="54">
        <f t="shared" si="137"/>
        <v>0</v>
      </c>
    </row>
    <row r="173">
      <c r="A173" s="54">
        <f t="shared" ref="A173:U173" si="138">$G27 * (1 - (1 + A138)^-12) / A138</f>
        <v>4391.714533</v>
      </c>
      <c r="B173" s="54">
        <f t="shared" si="138"/>
        <v>4119.358355</v>
      </c>
      <c r="C173" s="54">
        <f t="shared" si="138"/>
        <v>3870.574887</v>
      </c>
      <c r="D173" s="54">
        <f t="shared" si="138"/>
        <v>3643.165462</v>
      </c>
      <c r="E173" s="54">
        <f t="shared" si="138"/>
        <v>3434.936996</v>
      </c>
      <c r="F173" s="54">
        <f t="shared" si="138"/>
        <v>3243.950099</v>
      </c>
      <c r="G173" s="54">
        <f t="shared" si="138"/>
        <v>3068.486882</v>
      </c>
      <c r="H173" s="54">
        <f t="shared" si="138"/>
        <v>2907.023185</v>
      </c>
      <c r="I173" s="54">
        <f t="shared" si="138"/>
        <v>2758.204554</v>
      </c>
      <c r="J173" s="54">
        <f t="shared" si="138"/>
        <v>2620.825451</v>
      </c>
      <c r="K173" s="54">
        <f t="shared" si="138"/>
        <v>2493.811207</v>
      </c>
      <c r="L173" s="54">
        <f t="shared" si="138"/>
        <v>2376.202351</v>
      </c>
      <c r="M173" s="54">
        <f t="shared" si="138"/>
        <v>2267.140967</v>
      </c>
      <c r="N173" s="54">
        <f t="shared" si="138"/>
        <v>2165.858808</v>
      </c>
      <c r="O173" s="54">
        <f t="shared" si="138"/>
        <v>2071.666918</v>
      </c>
      <c r="P173" s="54">
        <f t="shared" si="138"/>
        <v>1983.946554</v>
      </c>
      <c r="Q173" s="54">
        <f t="shared" si="138"/>
        <v>1902.141243</v>
      </c>
      <c r="R173" s="54">
        <f t="shared" si="138"/>
        <v>1825.749819</v>
      </c>
      <c r="S173" s="54">
        <f t="shared" si="138"/>
        <v>1754.320299</v>
      </c>
      <c r="T173" s="54">
        <f t="shared" si="138"/>
        <v>1687.444503</v>
      </c>
      <c r="U173" s="54">
        <f t="shared" si="138"/>
        <v>1624.753322</v>
      </c>
    </row>
    <row r="174">
      <c r="A174" s="54">
        <f t="shared" ref="A174:U174" si="139">$I27 * (1 - (1 + A138)^-12) / A138</f>
        <v>1121.927073</v>
      </c>
      <c r="B174" s="54">
        <f t="shared" si="139"/>
        <v>1052.349744</v>
      </c>
      <c r="C174" s="54">
        <f t="shared" si="139"/>
        <v>988.7944042</v>
      </c>
      <c r="D174" s="54">
        <f t="shared" si="139"/>
        <v>930.6993734</v>
      </c>
      <c r="E174" s="54">
        <f t="shared" si="139"/>
        <v>877.5043966</v>
      </c>
      <c r="F174" s="54">
        <f t="shared" si="139"/>
        <v>828.714028</v>
      </c>
      <c r="G174" s="54">
        <f t="shared" si="139"/>
        <v>783.8894084</v>
      </c>
      <c r="H174" s="54">
        <f t="shared" si="139"/>
        <v>742.6411687</v>
      </c>
      <c r="I174" s="54">
        <f t="shared" si="139"/>
        <v>704.6232946</v>
      </c>
      <c r="J174" s="54">
        <f t="shared" si="139"/>
        <v>669.5278134</v>
      </c>
      <c r="K174" s="54">
        <f t="shared" si="139"/>
        <v>637.0801854</v>
      </c>
      <c r="L174" s="54">
        <f t="shared" si="139"/>
        <v>607.0352999</v>
      </c>
      <c r="M174" s="54">
        <f t="shared" si="139"/>
        <v>579.1739901</v>
      </c>
      <c r="N174" s="54">
        <f t="shared" si="139"/>
        <v>553.2999961</v>
      </c>
      <c r="O174" s="54">
        <f t="shared" si="139"/>
        <v>529.2373137</v>
      </c>
      <c r="P174" s="54">
        <f t="shared" si="139"/>
        <v>506.8278764</v>
      </c>
      <c r="Q174" s="54">
        <f t="shared" si="139"/>
        <v>485.9295253</v>
      </c>
      <c r="R174" s="54">
        <f t="shared" si="139"/>
        <v>466.4142298</v>
      </c>
      <c r="S174" s="54">
        <f t="shared" si="139"/>
        <v>448.1665244</v>
      </c>
      <c r="T174" s="54">
        <f t="shared" si="139"/>
        <v>431.0821341</v>
      </c>
      <c r="U174" s="54">
        <f t="shared" si="139"/>
        <v>415.0667639</v>
      </c>
    </row>
    <row r="175">
      <c r="A175" s="54">
        <f t="shared" ref="A175:U175" si="140">$J27 * (1 - (1 + A138)^-12) / A138</f>
        <v>2999.805009</v>
      </c>
      <c r="B175" s="54">
        <f t="shared" si="140"/>
        <v>2813.769368</v>
      </c>
      <c r="C175" s="54">
        <f t="shared" si="140"/>
        <v>2643.835305</v>
      </c>
      <c r="D175" s="54">
        <f t="shared" si="140"/>
        <v>2488.500998</v>
      </c>
      <c r="E175" s="54">
        <f t="shared" si="140"/>
        <v>2346.26844</v>
      </c>
      <c r="F175" s="54">
        <f t="shared" si="140"/>
        <v>2215.812909</v>
      </c>
      <c r="G175" s="54">
        <f t="shared" si="140"/>
        <v>2095.960985</v>
      </c>
      <c r="H175" s="54">
        <f t="shared" si="140"/>
        <v>1985.671574</v>
      </c>
      <c r="I175" s="54">
        <f t="shared" si="140"/>
        <v>1884.019504</v>
      </c>
      <c r="J175" s="54">
        <f t="shared" si="140"/>
        <v>1790.181319</v>
      </c>
      <c r="K175" s="54">
        <f t="shared" si="140"/>
        <v>1703.422956</v>
      </c>
      <c r="L175" s="54">
        <f t="shared" si="140"/>
        <v>1623.089037</v>
      </c>
      <c r="M175" s="54">
        <f t="shared" si="140"/>
        <v>1548.593556</v>
      </c>
      <c r="N175" s="54">
        <f t="shared" si="140"/>
        <v>1479.411754</v>
      </c>
      <c r="O175" s="54">
        <f t="shared" si="140"/>
        <v>1415.073031</v>
      </c>
      <c r="P175" s="54">
        <f t="shared" si="140"/>
        <v>1355.15475</v>
      </c>
      <c r="Q175" s="54">
        <f t="shared" si="140"/>
        <v>1299.276806</v>
      </c>
      <c r="R175" s="54">
        <f t="shared" si="140"/>
        <v>1247.096871</v>
      </c>
      <c r="S175" s="54">
        <f t="shared" si="140"/>
        <v>1198.306215</v>
      </c>
      <c r="T175" s="54">
        <f t="shared" si="140"/>
        <v>1152.626027</v>
      </c>
      <c r="U175" s="54">
        <f t="shared" si="140"/>
        <v>1109.804182</v>
      </c>
    </row>
    <row r="176">
      <c r="A176" s="59">
        <f t="shared" ref="A176:U176" si="141">A139*$C22  * (1 - (1 + A138)^-12) / A138</f>
        <v>38260.33623</v>
      </c>
      <c r="B176" s="59">
        <f t="shared" si="141"/>
        <v>35887.58662</v>
      </c>
      <c r="C176" s="59">
        <f t="shared" si="141"/>
        <v>33720.20095</v>
      </c>
      <c r="D176" s="59">
        <f t="shared" si="141"/>
        <v>31739.02458</v>
      </c>
      <c r="E176" s="59">
        <f t="shared" si="141"/>
        <v>29924.9515</v>
      </c>
      <c r="F176" s="59">
        <f t="shared" si="141"/>
        <v>28261.08586</v>
      </c>
      <c r="G176" s="59">
        <f t="shared" si="141"/>
        <v>26732.46154</v>
      </c>
      <c r="H176" s="59">
        <f t="shared" si="141"/>
        <v>25325.80012</v>
      </c>
      <c r="I176" s="59">
        <f t="shared" si="141"/>
        <v>24029.30173</v>
      </c>
      <c r="J176" s="59">
        <f t="shared" si="141"/>
        <v>22832.46377</v>
      </c>
      <c r="K176" s="59">
        <f t="shared" si="141"/>
        <v>21725.9238</v>
      </c>
      <c r="L176" s="59">
        <f t="shared" si="141"/>
        <v>20701.32296</v>
      </c>
      <c r="M176" s="59">
        <f t="shared" si="141"/>
        <v>19751.18715</v>
      </c>
      <c r="N176" s="59">
        <f t="shared" si="141"/>
        <v>18868.82346</v>
      </c>
      <c r="O176" s="59">
        <f t="shared" si="141"/>
        <v>18048.22974</v>
      </c>
      <c r="P176" s="59">
        <f t="shared" si="141"/>
        <v>17284.01553</v>
      </c>
      <c r="Q176" s="59">
        <f t="shared" si="141"/>
        <v>16571.3329</v>
      </c>
      <c r="R176" s="59">
        <f t="shared" si="141"/>
        <v>15905.8157</v>
      </c>
      <c r="S176" s="59">
        <f t="shared" si="141"/>
        <v>15283.52628</v>
      </c>
      <c r="T176" s="59">
        <f t="shared" si="141"/>
        <v>14700.90863</v>
      </c>
      <c r="U176" s="59">
        <f t="shared" si="141"/>
        <v>14154.74706</v>
      </c>
    </row>
    <row r="177">
      <c r="A177" s="59">
        <f t="shared" ref="A177:U177" si="142">A139*$D22  * (1 - (1 + A138)^-12) / A138</f>
        <v>39024.45136</v>
      </c>
      <c r="B177" s="59">
        <f t="shared" si="142"/>
        <v>36604.31446</v>
      </c>
      <c r="C177" s="59">
        <f t="shared" si="142"/>
        <v>34393.64291</v>
      </c>
      <c r="D177" s="59">
        <f t="shared" si="142"/>
        <v>32372.89953</v>
      </c>
      <c r="E177" s="59">
        <f t="shared" si="142"/>
        <v>30522.59675</v>
      </c>
      <c r="F177" s="59">
        <f t="shared" si="142"/>
        <v>28825.50127</v>
      </c>
      <c r="G177" s="59">
        <f t="shared" si="142"/>
        <v>27266.34807</v>
      </c>
      <c r="H177" s="59">
        <f t="shared" si="142"/>
        <v>25831.59357</v>
      </c>
      <c r="I177" s="59">
        <f t="shared" si="142"/>
        <v>24509.20219</v>
      </c>
      <c r="J177" s="59">
        <f t="shared" si="142"/>
        <v>23288.46162</v>
      </c>
      <c r="K177" s="59">
        <f t="shared" si="142"/>
        <v>22159.82242</v>
      </c>
      <c r="L177" s="59">
        <f t="shared" si="142"/>
        <v>21114.75879</v>
      </c>
      <c r="M177" s="59">
        <f t="shared" si="142"/>
        <v>20145.64738</v>
      </c>
      <c r="N177" s="59">
        <f t="shared" si="142"/>
        <v>19245.66159</v>
      </c>
      <c r="O177" s="59">
        <f t="shared" si="142"/>
        <v>18408.6794</v>
      </c>
      <c r="P177" s="59">
        <f t="shared" si="142"/>
        <v>17629.20272</v>
      </c>
      <c r="Q177" s="59">
        <f t="shared" si="142"/>
        <v>16902.28677</v>
      </c>
      <c r="R177" s="59">
        <f t="shared" si="142"/>
        <v>16223.47821</v>
      </c>
      <c r="S177" s="59">
        <f t="shared" si="142"/>
        <v>15588.76076</v>
      </c>
      <c r="T177" s="59">
        <f t="shared" si="142"/>
        <v>14994.50737</v>
      </c>
      <c r="U177" s="59">
        <f t="shared" si="142"/>
        <v>14437.43816</v>
      </c>
    </row>
    <row r="178">
      <c r="A178" s="59">
        <f t="shared" ref="A178:U178" si="143">A139*$E22  * (1 - (1 + A138)^-12) / A138</f>
        <v>38860.71241</v>
      </c>
      <c r="B178" s="59">
        <f t="shared" si="143"/>
        <v>36450.72992</v>
      </c>
      <c r="C178" s="59">
        <f t="shared" si="143"/>
        <v>34249.33392</v>
      </c>
      <c r="D178" s="59">
        <f t="shared" si="143"/>
        <v>32237.06919</v>
      </c>
      <c r="E178" s="59">
        <f t="shared" si="143"/>
        <v>30394.52991</v>
      </c>
      <c r="F178" s="59">
        <f t="shared" si="143"/>
        <v>28704.55511</v>
      </c>
      <c r="G178" s="59">
        <f t="shared" si="143"/>
        <v>27151.94381</v>
      </c>
      <c r="H178" s="59">
        <f t="shared" si="143"/>
        <v>25723.20926</v>
      </c>
      <c r="I178" s="59">
        <f t="shared" si="143"/>
        <v>24406.36638</v>
      </c>
      <c r="J178" s="59">
        <f t="shared" si="143"/>
        <v>23190.7478</v>
      </c>
      <c r="K178" s="59">
        <f t="shared" si="143"/>
        <v>22066.84414</v>
      </c>
      <c r="L178" s="59">
        <f t="shared" si="143"/>
        <v>21026.1654</v>
      </c>
      <c r="M178" s="59">
        <f t="shared" si="143"/>
        <v>20061.12019</v>
      </c>
      <c r="N178" s="59">
        <f t="shared" si="143"/>
        <v>19164.91057</v>
      </c>
      <c r="O178" s="59">
        <f t="shared" si="143"/>
        <v>18331.44019</v>
      </c>
      <c r="P178" s="59">
        <f t="shared" si="143"/>
        <v>17555.23404</v>
      </c>
      <c r="Q178" s="59">
        <f t="shared" si="143"/>
        <v>16831.36808</v>
      </c>
      <c r="R178" s="59">
        <f t="shared" si="143"/>
        <v>16155.40767</v>
      </c>
      <c r="S178" s="59">
        <f t="shared" si="143"/>
        <v>15523.35337</v>
      </c>
      <c r="T178" s="59">
        <f t="shared" si="143"/>
        <v>14931.59336</v>
      </c>
      <c r="U178" s="59">
        <f t="shared" si="143"/>
        <v>14376.86149</v>
      </c>
    </row>
    <row r="179">
      <c r="A179" s="59">
        <f t="shared" ref="A179:U179" si="144">A139*$F22  * (1 - (1 + A138)^-12) / A138</f>
        <v>41931.536</v>
      </c>
      <c r="B179" s="59">
        <f t="shared" si="144"/>
        <v>39331.11359</v>
      </c>
      <c r="C179" s="59">
        <f t="shared" si="144"/>
        <v>36955.76044</v>
      </c>
      <c r="D179" s="59">
        <f t="shared" si="144"/>
        <v>34784.48395</v>
      </c>
      <c r="E179" s="59">
        <f t="shared" si="144"/>
        <v>32796.34485</v>
      </c>
      <c r="F179" s="59">
        <f t="shared" si="144"/>
        <v>30972.82606</v>
      </c>
      <c r="G179" s="59">
        <f t="shared" si="144"/>
        <v>29297.52542</v>
      </c>
      <c r="H179" s="59">
        <f t="shared" si="144"/>
        <v>27755.89041</v>
      </c>
      <c r="I179" s="59">
        <f t="shared" si="144"/>
        <v>26334.98892</v>
      </c>
      <c r="J179" s="59">
        <f t="shared" si="144"/>
        <v>25023.31058</v>
      </c>
      <c r="K179" s="59">
        <f t="shared" si="144"/>
        <v>23810.59461</v>
      </c>
      <c r="L179" s="59">
        <f t="shared" si="144"/>
        <v>22687.6801</v>
      </c>
      <c r="M179" s="59">
        <f t="shared" si="144"/>
        <v>21646.37577</v>
      </c>
      <c r="N179" s="59">
        <f t="shared" si="144"/>
        <v>20679.34651</v>
      </c>
      <c r="O179" s="59">
        <f t="shared" si="144"/>
        <v>19780.01423</v>
      </c>
      <c r="P179" s="59">
        <f t="shared" si="144"/>
        <v>18942.47126</v>
      </c>
      <c r="Q179" s="59">
        <f t="shared" si="144"/>
        <v>18161.40449</v>
      </c>
      <c r="R179" s="59">
        <f t="shared" si="144"/>
        <v>17432.02881</v>
      </c>
      <c r="S179" s="59">
        <f t="shared" si="144"/>
        <v>16750.02877</v>
      </c>
      <c r="T179" s="59">
        <f t="shared" si="144"/>
        <v>16111.50711</v>
      </c>
      <c r="U179" s="59">
        <f t="shared" si="144"/>
        <v>15512.93962</v>
      </c>
    </row>
    <row r="180">
      <c r="A180" s="59">
        <f t="shared" ref="A180:U180" si="145">A139*$G22  * (1 - (1 + A138)^-12) / A138</f>
        <v>46981.59014</v>
      </c>
      <c r="B180" s="59">
        <f t="shared" si="145"/>
        <v>44067.98402</v>
      </c>
      <c r="C180" s="59">
        <f t="shared" si="145"/>
        <v>41406.55354</v>
      </c>
      <c r="D180" s="59">
        <f t="shared" si="145"/>
        <v>38973.77783</v>
      </c>
      <c r="E180" s="59">
        <f t="shared" si="145"/>
        <v>36746.1958</v>
      </c>
      <c r="F180" s="59">
        <f t="shared" si="145"/>
        <v>34703.06024</v>
      </c>
      <c r="G180" s="59">
        <f t="shared" si="145"/>
        <v>32825.99357</v>
      </c>
      <c r="H180" s="59">
        <f t="shared" si="145"/>
        <v>31098.69067</v>
      </c>
      <c r="I180" s="59">
        <f t="shared" si="145"/>
        <v>29506.6619</v>
      </c>
      <c r="J180" s="59">
        <f t="shared" si="145"/>
        <v>28037.01066</v>
      </c>
      <c r="K180" s="59">
        <f t="shared" si="145"/>
        <v>26678.24039</v>
      </c>
      <c r="L180" s="59">
        <f t="shared" si="145"/>
        <v>25420.08687</v>
      </c>
      <c r="M180" s="59">
        <f t="shared" si="145"/>
        <v>24253.37232</v>
      </c>
      <c r="N180" s="59">
        <f t="shared" si="145"/>
        <v>23169.8782</v>
      </c>
      <c r="O180" s="59">
        <f t="shared" si="145"/>
        <v>22162.2342</v>
      </c>
      <c r="P180" s="59">
        <f t="shared" si="145"/>
        <v>21223.82116</v>
      </c>
      <c r="Q180" s="59">
        <f t="shared" si="145"/>
        <v>20348.68606</v>
      </c>
      <c r="R180" s="59">
        <f t="shared" si="145"/>
        <v>19531.46751</v>
      </c>
      <c r="S180" s="59">
        <f t="shared" si="145"/>
        <v>18767.3303</v>
      </c>
      <c r="T180" s="59">
        <f t="shared" si="145"/>
        <v>18051.90785</v>
      </c>
      <c r="U180" s="59">
        <f t="shared" si="145"/>
        <v>17381.25146</v>
      </c>
    </row>
    <row r="181">
      <c r="A181" s="59">
        <f t="shared" ref="A181:U181" si="146">A139*$I22  * (1 - (1 + A138)^-12) / A138</f>
        <v>42850.77225</v>
      </c>
      <c r="B181" s="59">
        <f t="shared" si="146"/>
        <v>40193.34257</v>
      </c>
      <c r="C181" s="59">
        <f t="shared" si="146"/>
        <v>37765.91618</v>
      </c>
      <c r="D181" s="59">
        <f t="shared" si="146"/>
        <v>35547.04029</v>
      </c>
      <c r="E181" s="59">
        <f t="shared" si="146"/>
        <v>33515.31658</v>
      </c>
      <c r="F181" s="59">
        <f t="shared" si="146"/>
        <v>31651.82204</v>
      </c>
      <c r="G181" s="59">
        <f t="shared" si="146"/>
        <v>29939.79493</v>
      </c>
      <c r="H181" s="59">
        <f t="shared" si="146"/>
        <v>28364.36373</v>
      </c>
      <c r="I181" s="59">
        <f t="shared" si="146"/>
        <v>26912.31278</v>
      </c>
      <c r="J181" s="59">
        <f t="shared" si="146"/>
        <v>25571.87942</v>
      </c>
      <c r="K181" s="59">
        <f t="shared" si="146"/>
        <v>24332.57792</v>
      </c>
      <c r="L181" s="59">
        <f t="shared" si="146"/>
        <v>23185.04652</v>
      </c>
      <c r="M181" s="59">
        <f t="shared" si="146"/>
        <v>22120.91439</v>
      </c>
      <c r="N181" s="59">
        <f t="shared" si="146"/>
        <v>21132.68561</v>
      </c>
      <c r="O181" s="59">
        <f t="shared" si="146"/>
        <v>20213.63789</v>
      </c>
      <c r="P181" s="59">
        <f t="shared" si="146"/>
        <v>19357.73404</v>
      </c>
      <c r="Q181" s="59">
        <f t="shared" si="146"/>
        <v>18559.54448</v>
      </c>
      <c r="R181" s="59">
        <f t="shared" si="146"/>
        <v>17814.1792</v>
      </c>
      <c r="S181" s="59">
        <f t="shared" si="146"/>
        <v>17117.22814</v>
      </c>
      <c r="T181" s="59">
        <f t="shared" si="146"/>
        <v>16464.70861</v>
      </c>
      <c r="U181" s="59">
        <f t="shared" si="146"/>
        <v>15853.01914</v>
      </c>
    </row>
    <row r="182">
      <c r="A182" s="59">
        <f t="shared" ref="A182:U182" si="147">A139*$J22  * (1 - (1 + A138)^-12) / A138</f>
        <v>46921.26526</v>
      </c>
      <c r="B182" s="59">
        <f t="shared" si="147"/>
        <v>44011.40025</v>
      </c>
      <c r="C182" s="59">
        <f t="shared" si="147"/>
        <v>41353.38707</v>
      </c>
      <c r="D182" s="59">
        <f t="shared" si="147"/>
        <v>38923.73507</v>
      </c>
      <c r="E182" s="59">
        <f t="shared" si="147"/>
        <v>36699.01328</v>
      </c>
      <c r="F182" s="59">
        <f t="shared" si="147"/>
        <v>34658.50112</v>
      </c>
      <c r="G182" s="59">
        <f t="shared" si="147"/>
        <v>32783.84464</v>
      </c>
      <c r="H182" s="59">
        <f t="shared" si="147"/>
        <v>31058.75961</v>
      </c>
      <c r="I182" s="59">
        <f t="shared" si="147"/>
        <v>29468.77502</v>
      </c>
      <c r="J182" s="59">
        <f t="shared" si="147"/>
        <v>28001.01083</v>
      </c>
      <c r="K182" s="59">
        <f t="shared" si="147"/>
        <v>26643.98523</v>
      </c>
      <c r="L182" s="59">
        <f t="shared" si="147"/>
        <v>25387.44719</v>
      </c>
      <c r="M182" s="59">
        <f t="shared" si="147"/>
        <v>24222.23072</v>
      </c>
      <c r="N182" s="59">
        <f t="shared" si="147"/>
        <v>23140.12782</v>
      </c>
      <c r="O182" s="59">
        <f t="shared" si="147"/>
        <v>22133.77765</v>
      </c>
      <c r="P182" s="59">
        <f t="shared" si="147"/>
        <v>21196.56954</v>
      </c>
      <c r="Q182" s="59">
        <f t="shared" si="147"/>
        <v>20322.55812</v>
      </c>
      <c r="R182" s="59">
        <f t="shared" si="147"/>
        <v>19506.38889</v>
      </c>
      <c r="S182" s="59">
        <f t="shared" si="147"/>
        <v>18743.23285</v>
      </c>
      <c r="T182" s="59">
        <f t="shared" si="147"/>
        <v>18028.729</v>
      </c>
      <c r="U182" s="59">
        <f t="shared" si="147"/>
        <v>17358.93374</v>
      </c>
    </row>
    <row r="183">
      <c r="A183" s="54">
        <f t="shared" ref="A183:U183" si="148">$C23 * (1 - (1 + A138)^-12) / A138</f>
        <v>15978.1614</v>
      </c>
      <c r="B183" s="54">
        <f t="shared" si="148"/>
        <v>14987.26116</v>
      </c>
      <c r="C183" s="54">
        <f t="shared" si="148"/>
        <v>14082.12437</v>
      </c>
      <c r="D183" s="54">
        <f t="shared" si="148"/>
        <v>13254.75172</v>
      </c>
      <c r="E183" s="54">
        <f t="shared" si="148"/>
        <v>12497.16422</v>
      </c>
      <c r="F183" s="54">
        <f t="shared" si="148"/>
        <v>11802.30588</v>
      </c>
      <c r="G183" s="54">
        <f t="shared" si="148"/>
        <v>11163.92659</v>
      </c>
      <c r="H183" s="54">
        <f t="shared" si="148"/>
        <v>10576.48107</v>
      </c>
      <c r="I183" s="54">
        <f t="shared" si="148"/>
        <v>10035.04149</v>
      </c>
      <c r="J183" s="54">
        <f t="shared" si="148"/>
        <v>9535.221778</v>
      </c>
      <c r="K183" s="54">
        <f t="shared" si="148"/>
        <v>9073.112031</v>
      </c>
      <c r="L183" s="54">
        <f t="shared" si="148"/>
        <v>8645.221448</v>
      </c>
      <c r="M183" s="54">
        <f t="shared" si="148"/>
        <v>8248.428719</v>
      </c>
      <c r="N183" s="54">
        <f t="shared" si="148"/>
        <v>7879.938768</v>
      </c>
      <c r="O183" s="54">
        <f t="shared" si="148"/>
        <v>7537.244994</v>
      </c>
      <c r="P183" s="54">
        <f t="shared" si="148"/>
        <v>7218.096259</v>
      </c>
      <c r="Q183" s="54">
        <f t="shared" si="148"/>
        <v>6920.467977</v>
      </c>
      <c r="R183" s="54">
        <f t="shared" si="148"/>
        <v>6642.536775</v>
      </c>
      <c r="S183" s="54">
        <f t="shared" si="148"/>
        <v>6382.658223</v>
      </c>
      <c r="T183" s="54">
        <f t="shared" si="148"/>
        <v>6139.34727</v>
      </c>
      <c r="U183" s="54">
        <f t="shared" si="148"/>
        <v>5911.260992</v>
      </c>
    </row>
    <row r="184">
      <c r="A184" s="54">
        <f t="shared" ref="A184:U184" si="149">$D23 * (1 - (1 + A138)^-12) / A138</f>
        <v>10151.34015</v>
      </c>
      <c r="B184" s="54">
        <f t="shared" si="149"/>
        <v>9521.795543</v>
      </c>
      <c r="C184" s="54">
        <f t="shared" si="149"/>
        <v>8946.738673</v>
      </c>
      <c r="D184" s="54">
        <f t="shared" si="149"/>
        <v>8421.087379</v>
      </c>
      <c r="E184" s="54">
        <f t="shared" si="149"/>
        <v>7939.772401</v>
      </c>
      <c r="F184" s="54">
        <f t="shared" si="149"/>
        <v>7498.310884</v>
      </c>
      <c r="G184" s="54">
        <f t="shared" si="149"/>
        <v>7092.731974</v>
      </c>
      <c r="H184" s="54">
        <f t="shared" si="149"/>
        <v>6719.512607</v>
      </c>
      <c r="I184" s="54">
        <f t="shared" si="149"/>
        <v>6375.522002</v>
      </c>
      <c r="J184" s="54">
        <f t="shared" si="149"/>
        <v>6057.973584</v>
      </c>
      <c r="K184" s="54">
        <f t="shared" si="149"/>
        <v>5764.383282</v>
      </c>
      <c r="L184" s="54">
        <f t="shared" si="149"/>
        <v>5492.533302</v>
      </c>
      <c r="M184" s="54">
        <f t="shared" si="149"/>
        <v>5240.440595</v>
      </c>
      <c r="N184" s="54">
        <f t="shared" si="149"/>
        <v>5006.329376</v>
      </c>
      <c r="O184" s="54">
        <f t="shared" si="149"/>
        <v>4788.607138</v>
      </c>
      <c r="P184" s="54">
        <f t="shared" si="149"/>
        <v>4585.843673</v>
      </c>
      <c r="Q184" s="54">
        <f t="shared" si="149"/>
        <v>4396.75271</v>
      </c>
      <c r="R184" s="54">
        <f t="shared" si="149"/>
        <v>4220.175812</v>
      </c>
      <c r="S184" s="54">
        <f t="shared" si="149"/>
        <v>4055.068231</v>
      </c>
      <c r="T184" s="54">
        <f t="shared" si="149"/>
        <v>3900.486475</v>
      </c>
      <c r="U184" s="54">
        <f t="shared" si="149"/>
        <v>3755.57735</v>
      </c>
    </row>
    <row r="185">
      <c r="A185" s="54">
        <f t="shared" ref="A185:U185" si="150">$E23 * (1 - (1 + A138)^-12) / A138</f>
        <v>10151.34015</v>
      </c>
      <c r="B185" s="54">
        <f t="shared" si="150"/>
        <v>9521.795543</v>
      </c>
      <c r="C185" s="54">
        <f t="shared" si="150"/>
        <v>8946.738673</v>
      </c>
      <c r="D185" s="54">
        <f t="shared" si="150"/>
        <v>8421.087379</v>
      </c>
      <c r="E185" s="54">
        <f t="shared" si="150"/>
        <v>7939.772401</v>
      </c>
      <c r="F185" s="54">
        <f t="shared" si="150"/>
        <v>7498.310884</v>
      </c>
      <c r="G185" s="54">
        <f t="shared" si="150"/>
        <v>7092.731974</v>
      </c>
      <c r="H185" s="54">
        <f t="shared" si="150"/>
        <v>6719.512607</v>
      </c>
      <c r="I185" s="54">
        <f t="shared" si="150"/>
        <v>6375.522002</v>
      </c>
      <c r="J185" s="54">
        <f t="shared" si="150"/>
        <v>6057.973584</v>
      </c>
      <c r="K185" s="54">
        <f t="shared" si="150"/>
        <v>5764.383282</v>
      </c>
      <c r="L185" s="54">
        <f t="shared" si="150"/>
        <v>5492.533302</v>
      </c>
      <c r="M185" s="54">
        <f t="shared" si="150"/>
        <v>5240.440595</v>
      </c>
      <c r="N185" s="54">
        <f t="shared" si="150"/>
        <v>5006.329376</v>
      </c>
      <c r="O185" s="54">
        <f t="shared" si="150"/>
        <v>4788.607138</v>
      </c>
      <c r="P185" s="54">
        <f t="shared" si="150"/>
        <v>4585.843673</v>
      </c>
      <c r="Q185" s="54">
        <f t="shared" si="150"/>
        <v>4396.75271</v>
      </c>
      <c r="R185" s="54">
        <f t="shared" si="150"/>
        <v>4220.175812</v>
      </c>
      <c r="S185" s="54">
        <f t="shared" si="150"/>
        <v>4055.068231</v>
      </c>
      <c r="T185" s="54">
        <f t="shared" si="150"/>
        <v>3900.486475</v>
      </c>
      <c r="U185" s="54">
        <f t="shared" si="150"/>
        <v>3755.57735</v>
      </c>
    </row>
    <row r="186">
      <c r="A186" s="54">
        <f t="shared" ref="A186:U186" si="151">$F23 * (1 - (1 + A138)^-12) / A138</f>
        <v>14631.84891</v>
      </c>
      <c r="B186" s="54">
        <f t="shared" si="151"/>
        <v>13724.44147</v>
      </c>
      <c r="C186" s="54">
        <f t="shared" si="151"/>
        <v>12895.57108</v>
      </c>
      <c r="D186" s="54">
        <f t="shared" si="151"/>
        <v>12137.91247</v>
      </c>
      <c r="E186" s="54">
        <f t="shared" si="151"/>
        <v>11444.15894</v>
      </c>
      <c r="F186" s="54">
        <f t="shared" si="151"/>
        <v>10807.84905</v>
      </c>
      <c r="G186" s="54">
        <f t="shared" si="151"/>
        <v>10223.2593</v>
      </c>
      <c r="H186" s="54">
        <f t="shared" si="151"/>
        <v>9685.31167</v>
      </c>
      <c r="I186" s="54">
        <f t="shared" si="151"/>
        <v>9189.493534</v>
      </c>
      <c r="J186" s="54">
        <f t="shared" si="151"/>
        <v>8731.788402</v>
      </c>
      <c r="K186" s="54">
        <f t="shared" si="151"/>
        <v>8308.615809</v>
      </c>
      <c r="L186" s="54">
        <f t="shared" si="151"/>
        <v>7916.779088</v>
      </c>
      <c r="M186" s="54">
        <f t="shared" si="151"/>
        <v>7553.419931</v>
      </c>
      <c r="N186" s="54">
        <f t="shared" si="151"/>
        <v>7215.978772</v>
      </c>
      <c r="O186" s="54">
        <f t="shared" si="151"/>
        <v>6902.160218</v>
      </c>
      <c r="P186" s="54">
        <f t="shared" si="151"/>
        <v>6609.902807</v>
      </c>
      <c r="Q186" s="54">
        <f t="shared" si="151"/>
        <v>6337.352547</v>
      </c>
      <c r="R186" s="54">
        <f t="shared" si="151"/>
        <v>6082.839699</v>
      </c>
      <c r="S186" s="54">
        <f t="shared" si="151"/>
        <v>5844.858394</v>
      </c>
      <c r="T186" s="54">
        <f t="shared" si="151"/>
        <v>5622.048709</v>
      </c>
      <c r="U186" s="54">
        <f t="shared" si="151"/>
        <v>5413.180876</v>
      </c>
    </row>
    <row r="187">
      <c r="A187" s="54">
        <f t="shared" ref="A187:U187" si="152">$G23 * (1 - (1 + A138)^-12) / A138</f>
        <v>17919.6352</v>
      </c>
      <c r="B187" s="54">
        <f t="shared" si="152"/>
        <v>16808.3327</v>
      </c>
      <c r="C187" s="54">
        <f t="shared" si="152"/>
        <v>15793.21458</v>
      </c>
      <c r="D187" s="54">
        <f t="shared" si="152"/>
        <v>14865.30956</v>
      </c>
      <c r="E187" s="54">
        <f t="shared" si="152"/>
        <v>14015.66915</v>
      </c>
      <c r="F187" s="54">
        <f t="shared" si="152"/>
        <v>13236.37999</v>
      </c>
      <c r="G187" s="54">
        <f t="shared" si="152"/>
        <v>12520.43254</v>
      </c>
      <c r="H187" s="54">
        <f t="shared" si="152"/>
        <v>11861.60772</v>
      </c>
      <c r="I187" s="54">
        <f t="shared" si="152"/>
        <v>11254.37891</v>
      </c>
      <c r="J187" s="54">
        <f t="shared" si="152"/>
        <v>10693.82713</v>
      </c>
      <c r="K187" s="54">
        <f t="shared" si="152"/>
        <v>10175.56737</v>
      </c>
      <c r="L187" s="54">
        <f t="shared" si="152"/>
        <v>9695.684673</v>
      </c>
      <c r="M187" s="54">
        <f t="shared" si="152"/>
        <v>9250.678468</v>
      </c>
      <c r="N187" s="54">
        <f t="shared" si="152"/>
        <v>8837.414055</v>
      </c>
      <c r="O187" s="54">
        <f t="shared" si="152"/>
        <v>8453.08026</v>
      </c>
      <c r="P187" s="54">
        <f t="shared" si="152"/>
        <v>8095.152413</v>
      </c>
      <c r="Q187" s="54">
        <f t="shared" si="152"/>
        <v>7761.359926</v>
      </c>
      <c r="R187" s="54">
        <f t="shared" si="152"/>
        <v>7449.65787</v>
      </c>
      <c r="S187" s="54">
        <f t="shared" si="152"/>
        <v>7158.202006</v>
      </c>
      <c r="T187" s="54">
        <f t="shared" si="152"/>
        <v>6885.326834</v>
      </c>
      <c r="U187" s="54">
        <f t="shared" si="152"/>
        <v>6629.526259</v>
      </c>
    </row>
    <row r="188">
      <c r="A188" s="54">
        <f t="shared" ref="A188:U188" si="153">$I23 * (1 - (1 + A138)^-12) / A138</f>
        <v>15826.97123</v>
      </c>
      <c r="B188" s="54">
        <f t="shared" si="153"/>
        <v>14845.44719</v>
      </c>
      <c r="C188" s="54">
        <f t="shared" si="153"/>
        <v>13948.87507</v>
      </c>
      <c r="D188" s="54">
        <f t="shared" si="153"/>
        <v>13129.33127</v>
      </c>
      <c r="E188" s="54">
        <f t="shared" si="153"/>
        <v>12378.91229</v>
      </c>
      <c r="F188" s="54">
        <f t="shared" si="153"/>
        <v>11690.62891</v>
      </c>
      <c r="G188" s="54">
        <f t="shared" si="153"/>
        <v>11058.29016</v>
      </c>
      <c r="H188" s="54">
        <f t="shared" si="153"/>
        <v>10476.40323</v>
      </c>
      <c r="I188" s="54">
        <f t="shared" si="153"/>
        <v>9940.086904</v>
      </c>
      <c r="J188" s="54">
        <f t="shared" si="153"/>
        <v>9444.99664</v>
      </c>
      <c r="K188" s="54">
        <f t="shared" si="153"/>
        <v>8987.259514</v>
      </c>
      <c r="L188" s="54">
        <f t="shared" si="153"/>
        <v>8563.41776</v>
      </c>
      <c r="M188" s="54">
        <f t="shared" si="153"/>
        <v>8170.379603</v>
      </c>
      <c r="N188" s="54">
        <f t="shared" si="153"/>
        <v>7805.376415</v>
      </c>
      <c r="O188" s="54">
        <f t="shared" si="153"/>
        <v>7465.925314</v>
      </c>
      <c r="P188" s="54">
        <f t="shared" si="153"/>
        <v>7149.796459</v>
      </c>
      <c r="Q188" s="54">
        <f t="shared" si="153"/>
        <v>6854.984426</v>
      </c>
      <c r="R188" s="54">
        <f t="shared" si="153"/>
        <v>6579.683092</v>
      </c>
      <c r="S188" s="54">
        <f t="shared" si="153"/>
        <v>6322.26359</v>
      </c>
      <c r="T188" s="54">
        <f t="shared" si="153"/>
        <v>6081.254918</v>
      </c>
      <c r="U188" s="54">
        <f t="shared" si="153"/>
        <v>5855.326862</v>
      </c>
    </row>
    <row r="189">
      <c r="A189" s="54">
        <f t="shared" ref="A189:U189" si="154">$J23 * (1 - (1 + A138)^-12) / A138</f>
        <v>14334.26826</v>
      </c>
      <c r="B189" s="54">
        <f t="shared" si="154"/>
        <v>13445.31555</v>
      </c>
      <c r="C189" s="54">
        <f t="shared" si="154"/>
        <v>12633.30262</v>
      </c>
      <c r="D189" s="54">
        <f t="shared" si="154"/>
        <v>11891.05317</v>
      </c>
      <c r="E189" s="54">
        <f t="shared" si="154"/>
        <v>11211.40911</v>
      </c>
      <c r="F189" s="54">
        <f t="shared" si="154"/>
        <v>10588.0404</v>
      </c>
      <c r="G189" s="54">
        <f t="shared" si="154"/>
        <v>10015.33997</v>
      </c>
      <c r="H189" s="54">
        <f t="shared" si="154"/>
        <v>9488.33305</v>
      </c>
      <c r="I189" s="54">
        <f t="shared" si="154"/>
        <v>9002.598799</v>
      </c>
      <c r="J189" s="54">
        <f t="shared" si="154"/>
        <v>8554.202415</v>
      </c>
      <c r="K189" s="54">
        <f t="shared" si="154"/>
        <v>8139.636252</v>
      </c>
      <c r="L189" s="54">
        <f t="shared" si="154"/>
        <v>7755.768656</v>
      </c>
      <c r="M189" s="54">
        <f t="shared" si="154"/>
        <v>7399.79945</v>
      </c>
      <c r="N189" s="54">
        <f t="shared" si="154"/>
        <v>7069.221126</v>
      </c>
      <c r="O189" s="54">
        <f t="shared" si="154"/>
        <v>6761.784973</v>
      </c>
      <c r="P189" s="54">
        <f t="shared" si="154"/>
        <v>6475.471456</v>
      </c>
      <c r="Q189" s="54">
        <f t="shared" si="154"/>
        <v>6208.464288</v>
      </c>
      <c r="R189" s="54">
        <f t="shared" si="154"/>
        <v>5959.127689</v>
      </c>
      <c r="S189" s="54">
        <f t="shared" si="154"/>
        <v>5725.986418</v>
      </c>
      <c r="T189" s="54">
        <f t="shared" si="154"/>
        <v>5507.708207</v>
      </c>
      <c r="U189" s="54">
        <f t="shared" si="154"/>
        <v>5303.088301</v>
      </c>
    </row>
    <row r="190">
      <c r="A190" s="2">
        <f t="shared" ref="A190:U190" si="155">$B2*((1-A137)^12)/((1+A138)^$K24)</f>
        <v>8296.914563</v>
      </c>
      <c r="B190" s="2">
        <f t="shared" si="155"/>
        <v>7437.539386</v>
      </c>
      <c r="C190" s="2">
        <f t="shared" si="155"/>
        <v>6673.635778</v>
      </c>
      <c r="D190" s="2">
        <f t="shared" si="155"/>
        <v>5994.526969</v>
      </c>
      <c r="E190" s="2">
        <f t="shared" si="155"/>
        <v>5390.110368</v>
      </c>
      <c r="F190" s="2">
        <f t="shared" si="155"/>
        <v>4851.567749</v>
      </c>
      <c r="G190" s="2">
        <f t="shared" si="155"/>
        <v>4371.191893</v>
      </c>
      <c r="H190" s="2">
        <f t="shared" si="155"/>
        <v>3942.237961</v>
      </c>
      <c r="I190" s="2">
        <f t="shared" si="155"/>
        <v>3558.795886</v>
      </c>
      <c r="J190" s="2">
        <f t="shared" si="155"/>
        <v>3215.680654</v>
      </c>
      <c r="K190" s="2">
        <f t="shared" si="155"/>
        <v>2908.337837</v>
      </c>
      <c r="L190" s="2">
        <f t="shared" si="155"/>
        <v>2632.762137</v>
      </c>
      <c r="M190" s="2">
        <f t="shared" si="155"/>
        <v>2385.427056</v>
      </c>
      <c r="N190" s="2">
        <f t="shared" si="155"/>
        <v>2163.224096</v>
      </c>
      <c r="O190" s="2">
        <f t="shared" si="155"/>
        <v>1963.410121</v>
      </c>
      <c r="P190" s="2">
        <f t="shared" si="155"/>
        <v>1783.561735</v>
      </c>
      <c r="Q190" s="2">
        <f t="shared" si="155"/>
        <v>1621.535678</v>
      </c>
      <c r="R190" s="2">
        <f t="shared" si="155"/>
        <v>1475.434421</v>
      </c>
      <c r="S190" s="2">
        <f t="shared" si="155"/>
        <v>1343.576224</v>
      </c>
      <c r="T190" s="2">
        <f t="shared" si="155"/>
        <v>1224.469057</v>
      </c>
      <c r="U190" s="2">
        <f t="shared" si="155"/>
        <v>1116.787858</v>
      </c>
    </row>
    <row r="191">
      <c r="A191" s="2">
        <f t="shared" ref="A191:U191" si="156">$B2*((1-A137)^12)/((1+A138)^$K24)</f>
        <v>8296.914563</v>
      </c>
      <c r="B191" s="2">
        <f t="shared" si="156"/>
        <v>7437.539386</v>
      </c>
      <c r="C191" s="2">
        <f t="shared" si="156"/>
        <v>6673.635778</v>
      </c>
      <c r="D191" s="2">
        <f t="shared" si="156"/>
        <v>5994.526969</v>
      </c>
      <c r="E191" s="2">
        <f t="shared" si="156"/>
        <v>5390.110368</v>
      </c>
      <c r="F191" s="2">
        <f t="shared" si="156"/>
        <v>4851.567749</v>
      </c>
      <c r="G191" s="2">
        <f t="shared" si="156"/>
        <v>4371.191893</v>
      </c>
      <c r="H191" s="2">
        <f t="shared" si="156"/>
        <v>3942.237961</v>
      </c>
      <c r="I191" s="2">
        <f t="shared" si="156"/>
        <v>3558.795886</v>
      </c>
      <c r="J191" s="2">
        <f t="shared" si="156"/>
        <v>3215.680654</v>
      </c>
      <c r="K191" s="2">
        <f t="shared" si="156"/>
        <v>2908.337837</v>
      </c>
      <c r="L191" s="2">
        <f t="shared" si="156"/>
        <v>2632.762137</v>
      </c>
      <c r="M191" s="2">
        <f t="shared" si="156"/>
        <v>2385.427056</v>
      </c>
      <c r="N191" s="2">
        <f t="shared" si="156"/>
        <v>2163.224096</v>
      </c>
      <c r="O191" s="2">
        <f t="shared" si="156"/>
        <v>1963.410121</v>
      </c>
      <c r="P191" s="2">
        <f t="shared" si="156"/>
        <v>1783.561735</v>
      </c>
      <c r="Q191" s="2">
        <f t="shared" si="156"/>
        <v>1621.535678</v>
      </c>
      <c r="R191" s="2">
        <f t="shared" si="156"/>
        <v>1475.434421</v>
      </c>
      <c r="S191" s="2">
        <f t="shared" si="156"/>
        <v>1343.576224</v>
      </c>
      <c r="T191" s="2">
        <f t="shared" si="156"/>
        <v>1224.469057</v>
      </c>
      <c r="U191" s="2">
        <f t="shared" si="156"/>
        <v>1116.787858</v>
      </c>
    </row>
    <row r="192">
      <c r="A192" s="2">
        <f t="shared" ref="A192:U192" si="157">$B2*((1-A137)^12)/((1+A138)^$K24)</f>
        <v>8296.914563</v>
      </c>
      <c r="B192" s="2">
        <f t="shared" si="157"/>
        <v>7437.539386</v>
      </c>
      <c r="C192" s="2">
        <f t="shared" si="157"/>
        <v>6673.635778</v>
      </c>
      <c r="D192" s="2">
        <f t="shared" si="157"/>
        <v>5994.526969</v>
      </c>
      <c r="E192" s="2">
        <f t="shared" si="157"/>
        <v>5390.110368</v>
      </c>
      <c r="F192" s="2">
        <f t="shared" si="157"/>
        <v>4851.567749</v>
      </c>
      <c r="G192" s="2">
        <f t="shared" si="157"/>
        <v>4371.191893</v>
      </c>
      <c r="H192" s="2">
        <f t="shared" si="157"/>
        <v>3942.237961</v>
      </c>
      <c r="I192" s="2">
        <f t="shared" si="157"/>
        <v>3558.795886</v>
      </c>
      <c r="J192" s="2">
        <f t="shared" si="157"/>
        <v>3215.680654</v>
      </c>
      <c r="K192" s="2">
        <f t="shared" si="157"/>
        <v>2908.337837</v>
      </c>
      <c r="L192" s="2">
        <f t="shared" si="157"/>
        <v>2632.762137</v>
      </c>
      <c r="M192" s="2">
        <f t="shared" si="157"/>
        <v>2385.427056</v>
      </c>
      <c r="N192" s="2">
        <f t="shared" si="157"/>
        <v>2163.224096</v>
      </c>
      <c r="O192" s="2">
        <f t="shared" si="157"/>
        <v>1963.410121</v>
      </c>
      <c r="P192" s="2">
        <f t="shared" si="157"/>
        <v>1783.561735</v>
      </c>
      <c r="Q192" s="2">
        <f t="shared" si="157"/>
        <v>1621.535678</v>
      </c>
      <c r="R192" s="2">
        <f t="shared" si="157"/>
        <v>1475.434421</v>
      </c>
      <c r="S192" s="2">
        <f t="shared" si="157"/>
        <v>1343.576224</v>
      </c>
      <c r="T192" s="2">
        <f t="shared" si="157"/>
        <v>1224.469057</v>
      </c>
      <c r="U192" s="2">
        <f t="shared" si="157"/>
        <v>1116.787858</v>
      </c>
    </row>
    <row r="193">
      <c r="A193" s="2">
        <f t="shared" ref="A193:U193" si="158">$B2*((1-A137)^12)/((1+A138)^$K24)</f>
        <v>8296.914563</v>
      </c>
      <c r="B193" s="2">
        <f t="shared" si="158"/>
        <v>7437.539386</v>
      </c>
      <c r="C193" s="2">
        <f t="shared" si="158"/>
        <v>6673.635778</v>
      </c>
      <c r="D193" s="2">
        <f t="shared" si="158"/>
        <v>5994.526969</v>
      </c>
      <c r="E193" s="2">
        <f t="shared" si="158"/>
        <v>5390.110368</v>
      </c>
      <c r="F193" s="2">
        <f t="shared" si="158"/>
        <v>4851.567749</v>
      </c>
      <c r="G193" s="2">
        <f t="shared" si="158"/>
        <v>4371.191893</v>
      </c>
      <c r="H193" s="2">
        <f t="shared" si="158"/>
        <v>3942.237961</v>
      </c>
      <c r="I193" s="2">
        <f t="shared" si="158"/>
        <v>3558.795886</v>
      </c>
      <c r="J193" s="2">
        <f t="shared" si="158"/>
        <v>3215.680654</v>
      </c>
      <c r="K193" s="2">
        <f t="shared" si="158"/>
        <v>2908.337837</v>
      </c>
      <c r="L193" s="2">
        <f t="shared" si="158"/>
        <v>2632.762137</v>
      </c>
      <c r="M193" s="2">
        <f t="shared" si="158"/>
        <v>2385.427056</v>
      </c>
      <c r="N193" s="2">
        <f t="shared" si="158"/>
        <v>2163.224096</v>
      </c>
      <c r="O193" s="2">
        <f t="shared" si="158"/>
        <v>1963.410121</v>
      </c>
      <c r="P193" s="2">
        <f t="shared" si="158"/>
        <v>1783.561735</v>
      </c>
      <c r="Q193" s="2">
        <f t="shared" si="158"/>
        <v>1621.535678</v>
      </c>
      <c r="R193" s="2">
        <f t="shared" si="158"/>
        <v>1475.434421</v>
      </c>
      <c r="S193" s="2">
        <f t="shared" si="158"/>
        <v>1343.576224</v>
      </c>
      <c r="T193" s="2">
        <f t="shared" si="158"/>
        <v>1224.469057</v>
      </c>
      <c r="U193" s="2">
        <f t="shared" si="158"/>
        <v>1116.787858</v>
      </c>
    </row>
    <row r="194">
      <c r="A194" s="2">
        <f t="shared" ref="A194:U194" si="159">$B2*((1-A137)^12)/((1+A138)^$K24)</f>
        <v>8296.914563</v>
      </c>
      <c r="B194" s="2">
        <f t="shared" si="159"/>
        <v>7437.539386</v>
      </c>
      <c r="C194" s="2">
        <f t="shared" si="159"/>
        <v>6673.635778</v>
      </c>
      <c r="D194" s="2">
        <f t="shared" si="159"/>
        <v>5994.526969</v>
      </c>
      <c r="E194" s="2">
        <f t="shared" si="159"/>
        <v>5390.110368</v>
      </c>
      <c r="F194" s="2">
        <f t="shared" si="159"/>
        <v>4851.567749</v>
      </c>
      <c r="G194" s="2">
        <f t="shared" si="159"/>
        <v>4371.191893</v>
      </c>
      <c r="H194" s="2">
        <f t="shared" si="159"/>
        <v>3942.237961</v>
      </c>
      <c r="I194" s="2">
        <f t="shared" si="159"/>
        <v>3558.795886</v>
      </c>
      <c r="J194" s="2">
        <f t="shared" si="159"/>
        <v>3215.680654</v>
      </c>
      <c r="K194" s="2">
        <f t="shared" si="159"/>
        <v>2908.337837</v>
      </c>
      <c r="L194" s="2">
        <f t="shared" si="159"/>
        <v>2632.762137</v>
      </c>
      <c r="M194" s="2">
        <f t="shared" si="159"/>
        <v>2385.427056</v>
      </c>
      <c r="N194" s="2">
        <f t="shared" si="159"/>
        <v>2163.224096</v>
      </c>
      <c r="O194" s="2">
        <f t="shared" si="159"/>
        <v>1963.410121</v>
      </c>
      <c r="P194" s="2">
        <f t="shared" si="159"/>
        <v>1783.561735</v>
      </c>
      <c r="Q194" s="2">
        <f t="shared" si="159"/>
        <v>1621.535678</v>
      </c>
      <c r="R194" s="2">
        <f t="shared" si="159"/>
        <v>1475.434421</v>
      </c>
      <c r="S194" s="2">
        <f t="shared" si="159"/>
        <v>1343.576224</v>
      </c>
      <c r="T194" s="2">
        <f t="shared" si="159"/>
        <v>1224.469057</v>
      </c>
      <c r="U194" s="2">
        <f t="shared" si="159"/>
        <v>1116.787858</v>
      </c>
    </row>
    <row r="195">
      <c r="A195" s="2">
        <f t="shared" ref="A195:U195" si="160">$B2*((1-A137)^12)/((1+A138)^$K24)</f>
        <v>8296.914563</v>
      </c>
      <c r="B195" s="2">
        <f t="shared" si="160"/>
        <v>7437.539386</v>
      </c>
      <c r="C195" s="2">
        <f t="shared" si="160"/>
        <v>6673.635778</v>
      </c>
      <c r="D195" s="2">
        <f t="shared" si="160"/>
        <v>5994.526969</v>
      </c>
      <c r="E195" s="2">
        <f t="shared" si="160"/>
        <v>5390.110368</v>
      </c>
      <c r="F195" s="2">
        <f t="shared" si="160"/>
        <v>4851.567749</v>
      </c>
      <c r="G195" s="2">
        <f t="shared" si="160"/>
        <v>4371.191893</v>
      </c>
      <c r="H195" s="2">
        <f t="shared" si="160"/>
        <v>3942.237961</v>
      </c>
      <c r="I195" s="2">
        <f t="shared" si="160"/>
        <v>3558.795886</v>
      </c>
      <c r="J195" s="2">
        <f t="shared" si="160"/>
        <v>3215.680654</v>
      </c>
      <c r="K195" s="2">
        <f t="shared" si="160"/>
        <v>2908.337837</v>
      </c>
      <c r="L195" s="2">
        <f t="shared" si="160"/>
        <v>2632.762137</v>
      </c>
      <c r="M195" s="2">
        <f t="shared" si="160"/>
        <v>2385.427056</v>
      </c>
      <c r="N195" s="2">
        <f t="shared" si="160"/>
        <v>2163.224096</v>
      </c>
      <c r="O195" s="2">
        <f t="shared" si="160"/>
        <v>1963.410121</v>
      </c>
      <c r="P195" s="2">
        <f t="shared" si="160"/>
        <v>1783.561735</v>
      </c>
      <c r="Q195" s="2">
        <f t="shared" si="160"/>
        <v>1621.535678</v>
      </c>
      <c r="R195" s="2">
        <f t="shared" si="160"/>
        <v>1475.434421</v>
      </c>
      <c r="S195" s="2">
        <f t="shared" si="160"/>
        <v>1343.576224</v>
      </c>
      <c r="T195" s="2">
        <f t="shared" si="160"/>
        <v>1224.469057</v>
      </c>
      <c r="U195" s="2">
        <f t="shared" si="160"/>
        <v>1116.787858</v>
      </c>
    </row>
    <row r="196">
      <c r="A196" s="2">
        <f t="shared" ref="A196:U196" si="161">$B2*((1-A137)^12)/((1+A138)^$K24)</f>
        <v>8296.914563</v>
      </c>
      <c r="B196" s="2">
        <f t="shared" si="161"/>
        <v>7437.539386</v>
      </c>
      <c r="C196" s="2">
        <f t="shared" si="161"/>
        <v>6673.635778</v>
      </c>
      <c r="D196" s="2">
        <f t="shared" si="161"/>
        <v>5994.526969</v>
      </c>
      <c r="E196" s="2">
        <f t="shared" si="161"/>
        <v>5390.110368</v>
      </c>
      <c r="F196" s="2">
        <f t="shared" si="161"/>
        <v>4851.567749</v>
      </c>
      <c r="G196" s="2">
        <f t="shared" si="161"/>
        <v>4371.191893</v>
      </c>
      <c r="H196" s="2">
        <f t="shared" si="161"/>
        <v>3942.237961</v>
      </c>
      <c r="I196" s="2">
        <f t="shared" si="161"/>
        <v>3558.795886</v>
      </c>
      <c r="J196" s="2">
        <f t="shared" si="161"/>
        <v>3215.680654</v>
      </c>
      <c r="K196" s="2">
        <f t="shared" si="161"/>
        <v>2908.337837</v>
      </c>
      <c r="L196" s="2">
        <f t="shared" si="161"/>
        <v>2632.762137</v>
      </c>
      <c r="M196" s="2">
        <f t="shared" si="161"/>
        <v>2385.427056</v>
      </c>
      <c r="N196" s="2">
        <f t="shared" si="161"/>
        <v>2163.224096</v>
      </c>
      <c r="O196" s="2">
        <f t="shared" si="161"/>
        <v>1963.410121</v>
      </c>
      <c r="P196" s="2">
        <f t="shared" si="161"/>
        <v>1783.561735</v>
      </c>
      <c r="Q196" s="2">
        <f t="shared" si="161"/>
        <v>1621.535678</v>
      </c>
      <c r="R196" s="2">
        <f t="shared" si="161"/>
        <v>1475.434421</v>
      </c>
      <c r="S196" s="2">
        <f t="shared" si="161"/>
        <v>1343.576224</v>
      </c>
      <c r="T196" s="2">
        <f t="shared" si="161"/>
        <v>1224.469057</v>
      </c>
      <c r="U196" s="2">
        <f t="shared" si="161"/>
        <v>1116.787858</v>
      </c>
    </row>
    <row r="197">
      <c r="A197" s="50">
        <f t="shared" ref="A197:U197" si="162">A141-A148+A155+A162+A169+A176+A183-A190</f>
        <v>121612.5357</v>
      </c>
      <c r="B197" s="50">
        <f t="shared" si="162"/>
        <v>115945.2514</v>
      </c>
      <c r="C197" s="50">
        <f t="shared" si="162"/>
        <v>112216.5979</v>
      </c>
      <c r="D197" s="50">
        <f t="shared" si="162"/>
        <v>108789.1242</v>
      </c>
      <c r="E197" s="50">
        <f t="shared" si="162"/>
        <v>105633.3301</v>
      </c>
      <c r="F197" s="50">
        <f t="shared" si="162"/>
        <v>102723.012</v>
      </c>
      <c r="G197" s="50">
        <f t="shared" si="162"/>
        <v>100034.8553</v>
      </c>
      <c r="H197" s="50">
        <f t="shared" si="162"/>
        <v>97548.08138</v>
      </c>
      <c r="I197" s="50">
        <f t="shared" si="162"/>
        <v>95244.14154</v>
      </c>
      <c r="J197" s="50">
        <f t="shared" si="162"/>
        <v>93106.45101</v>
      </c>
      <c r="K197" s="50">
        <f t="shared" si="162"/>
        <v>91120.15773</v>
      </c>
      <c r="L197" s="50">
        <f t="shared" si="162"/>
        <v>89271.94078</v>
      </c>
      <c r="M197" s="50">
        <f t="shared" si="162"/>
        <v>87549.83433</v>
      </c>
      <c r="N197" s="50">
        <f t="shared" si="162"/>
        <v>85943.07381</v>
      </c>
      <c r="O197" s="50">
        <f t="shared" si="162"/>
        <v>84441.96108</v>
      </c>
      <c r="P197" s="50">
        <f t="shared" si="162"/>
        <v>83037.74623</v>
      </c>
      <c r="Q197" s="50">
        <f t="shared" si="162"/>
        <v>81722.52371</v>
      </c>
      <c r="R197" s="50">
        <f t="shared" si="162"/>
        <v>80489.14089</v>
      </c>
      <c r="S197" s="50">
        <f t="shared" si="162"/>
        <v>79331.11756</v>
      </c>
      <c r="T197" s="50">
        <f t="shared" si="162"/>
        <v>78242.57484</v>
      </c>
      <c r="U197" s="50">
        <f t="shared" si="162"/>
        <v>77218.17232</v>
      </c>
    </row>
    <row r="198">
      <c r="A198" s="50">
        <f t="shared" ref="A198:U198" si="163">A142-A149+A156+A163+A170+A177+A184-A191</f>
        <v>123217.6479</v>
      </c>
      <c r="B198" s="50">
        <f t="shared" si="163"/>
        <v>118314.088</v>
      </c>
      <c r="C198" s="50">
        <f t="shared" si="163"/>
        <v>114556.0439</v>
      </c>
      <c r="D198" s="50">
        <f t="shared" si="163"/>
        <v>111099.0765</v>
      </c>
      <c r="E198" s="50">
        <f t="shared" si="163"/>
        <v>107913.8044</v>
      </c>
      <c r="F198" s="50">
        <f t="shared" si="163"/>
        <v>104974.1234</v>
      </c>
      <c r="G198" s="50">
        <f t="shared" si="163"/>
        <v>102256.8015</v>
      </c>
      <c r="H198" s="50">
        <f t="shared" si="163"/>
        <v>99741.12816</v>
      </c>
      <c r="I198" s="50">
        <f t="shared" si="163"/>
        <v>97408.61078</v>
      </c>
      <c r="J198" s="50">
        <f t="shared" si="163"/>
        <v>95242.71019</v>
      </c>
      <c r="K198" s="50">
        <f t="shared" si="163"/>
        <v>93228.6111</v>
      </c>
      <c r="L198" s="50">
        <f t="shared" si="163"/>
        <v>91353.02174</v>
      </c>
      <c r="M198" s="50">
        <f t="shared" si="163"/>
        <v>89603.99901</v>
      </c>
      <c r="N198" s="50">
        <f t="shared" si="163"/>
        <v>87970.79558</v>
      </c>
      <c r="O198" s="50">
        <f t="shared" si="163"/>
        <v>86443.72588</v>
      </c>
      <c r="P198" s="50">
        <f t="shared" si="163"/>
        <v>85014.04861</v>
      </c>
      <c r="Q198" s="50">
        <f t="shared" si="163"/>
        <v>83673.86348</v>
      </c>
      <c r="R198" s="50">
        <f t="shared" si="163"/>
        <v>82416.02031</v>
      </c>
      <c r="S198" s="50">
        <f t="shared" si="163"/>
        <v>81234.03895</v>
      </c>
      <c r="T198" s="50">
        <f t="shared" si="163"/>
        <v>80122.03857</v>
      </c>
      <c r="U198" s="50">
        <f t="shared" si="163"/>
        <v>79074.67518</v>
      </c>
    </row>
    <row r="199">
      <c r="A199" s="50">
        <f t="shared" ref="A199:U199" si="164">A143-A150+A157+A164+A171+A178+A185-A192</f>
        <v>120473.3169</v>
      </c>
      <c r="B199" s="50">
        <f t="shared" si="164"/>
        <v>114484.106</v>
      </c>
      <c r="C199" s="50">
        <f t="shared" si="164"/>
        <v>111122.6333</v>
      </c>
      <c r="D199" s="50">
        <f t="shared" si="164"/>
        <v>108030.7945</v>
      </c>
      <c r="E199" s="50">
        <f t="shared" si="164"/>
        <v>105182.3259</v>
      </c>
      <c r="F199" s="50">
        <f t="shared" si="164"/>
        <v>102553.8864</v>
      </c>
      <c r="G199" s="50">
        <f t="shared" si="164"/>
        <v>100124.6968</v>
      </c>
      <c r="H199" s="50">
        <f t="shared" si="164"/>
        <v>97876.22808</v>
      </c>
      <c r="I199" s="50">
        <f t="shared" si="164"/>
        <v>95791.93047</v>
      </c>
      <c r="J199" s="50">
        <f t="shared" si="164"/>
        <v>93856.9985</v>
      </c>
      <c r="K199" s="50">
        <f t="shared" si="164"/>
        <v>92058.16624</v>
      </c>
      <c r="L199" s="50">
        <f t="shared" si="164"/>
        <v>90383.52884</v>
      </c>
      <c r="M199" s="50">
        <f t="shared" si="164"/>
        <v>88822.38669</v>
      </c>
      <c r="N199" s="50">
        <f t="shared" si="164"/>
        <v>87365.10906</v>
      </c>
      <c r="O199" s="50">
        <f t="shared" si="164"/>
        <v>86003.01465</v>
      </c>
      <c r="P199" s="50">
        <f t="shared" si="164"/>
        <v>84728.26677</v>
      </c>
      <c r="Q199" s="50">
        <f t="shared" si="164"/>
        <v>83533.78115</v>
      </c>
      <c r="R199" s="50">
        <f t="shared" si="164"/>
        <v>82413.14485</v>
      </c>
      <c r="S199" s="50">
        <f t="shared" si="164"/>
        <v>81360.54474</v>
      </c>
      <c r="T199" s="50">
        <f t="shared" si="164"/>
        <v>80370.70437</v>
      </c>
      <c r="U199" s="50">
        <f t="shared" si="164"/>
        <v>79438.82811</v>
      </c>
    </row>
    <row r="200">
      <c r="A200" s="50">
        <f t="shared" ref="A200:U200" si="165">A144-A151+A158+A165+A172+A179+A186-A193</f>
        <v>133002.9728</v>
      </c>
      <c r="B200" s="50">
        <f t="shared" si="165"/>
        <v>126408.9339</v>
      </c>
      <c r="C200" s="50">
        <f t="shared" si="165"/>
        <v>122440.0973</v>
      </c>
      <c r="D200" s="50">
        <f t="shared" si="165"/>
        <v>118790.2382</v>
      </c>
      <c r="E200" s="50">
        <f t="shared" si="165"/>
        <v>115428.1849</v>
      </c>
      <c r="F200" s="50">
        <f t="shared" si="165"/>
        <v>112326.245</v>
      </c>
      <c r="G200" s="50">
        <f t="shared" si="165"/>
        <v>109459.7749</v>
      </c>
      <c r="H200" s="50">
        <f t="shared" si="165"/>
        <v>106806.8084</v>
      </c>
      <c r="I200" s="50">
        <f t="shared" si="165"/>
        <v>104347.7329</v>
      </c>
      <c r="J200" s="50">
        <f t="shared" si="165"/>
        <v>102065.0098</v>
      </c>
      <c r="K200" s="50">
        <f t="shared" si="165"/>
        <v>99942.92989</v>
      </c>
      <c r="L200" s="50">
        <f t="shared" si="165"/>
        <v>97967.40109</v>
      </c>
      <c r="M200" s="50">
        <f t="shared" si="165"/>
        <v>96125.76256</v>
      </c>
      <c r="N200" s="50">
        <f t="shared" si="165"/>
        <v>94406.62236</v>
      </c>
      <c r="O200" s="50">
        <f t="shared" si="165"/>
        <v>92799.71524</v>
      </c>
      <c r="P200" s="50">
        <f t="shared" si="165"/>
        <v>91295.77782</v>
      </c>
      <c r="Q200" s="50">
        <f t="shared" si="165"/>
        <v>89886.439</v>
      </c>
      <c r="R200" s="50">
        <f t="shared" si="165"/>
        <v>88564.12345</v>
      </c>
      <c r="S200" s="50">
        <f t="shared" si="165"/>
        <v>87321.96657</v>
      </c>
      <c r="T200" s="50">
        <f t="shared" si="165"/>
        <v>86153.73948</v>
      </c>
      <c r="U200" s="50">
        <f t="shared" si="165"/>
        <v>85053.78264</v>
      </c>
    </row>
    <row r="201">
      <c r="A201" s="50">
        <f t="shared" ref="A201:U201" si="166">A145-A152+A159+A166+A173+A180+A187-A194</f>
        <v>148752.7598</v>
      </c>
      <c r="B201" s="50">
        <f t="shared" si="166"/>
        <v>140728.1405</v>
      </c>
      <c r="C201" s="50">
        <f t="shared" si="166"/>
        <v>135830.3951</v>
      </c>
      <c r="D201" s="50">
        <f t="shared" si="166"/>
        <v>131334.2712</v>
      </c>
      <c r="E201" s="50">
        <f t="shared" si="166"/>
        <v>127199.9627</v>
      </c>
      <c r="F201" s="50">
        <f t="shared" si="166"/>
        <v>123392.1523</v>
      </c>
      <c r="G201" s="50">
        <f t="shared" si="166"/>
        <v>119879.4527</v>
      </c>
      <c r="H201" s="50">
        <f t="shared" si="166"/>
        <v>116633.923</v>
      </c>
      <c r="I201" s="50">
        <f t="shared" si="166"/>
        <v>113630.6495</v>
      </c>
      <c r="J201" s="50">
        <f t="shared" si="166"/>
        <v>110847.3824</v>
      </c>
      <c r="K201" s="50">
        <f t="shared" si="166"/>
        <v>108264.2193</v>
      </c>
      <c r="L201" s="50">
        <f t="shared" si="166"/>
        <v>105863.3308</v>
      </c>
      <c r="M201" s="50">
        <f t="shared" si="166"/>
        <v>103628.7193</v>
      </c>
      <c r="N201" s="50">
        <f t="shared" si="166"/>
        <v>101546.0101</v>
      </c>
      <c r="O201" s="50">
        <f t="shared" si="166"/>
        <v>99602.2676</v>
      </c>
      <c r="P201" s="50">
        <f t="shared" si="166"/>
        <v>97785.83417</v>
      </c>
      <c r="Q201" s="50">
        <f t="shared" si="166"/>
        <v>96086.18929</v>
      </c>
      <c r="R201" s="50">
        <f t="shared" si="166"/>
        <v>94493.82524</v>
      </c>
      <c r="S201" s="50">
        <f t="shared" si="166"/>
        <v>93000.13783</v>
      </c>
      <c r="T201" s="50">
        <f t="shared" si="166"/>
        <v>91597.33005</v>
      </c>
      <c r="U201" s="50">
        <f t="shared" si="166"/>
        <v>90278.32696</v>
      </c>
    </row>
    <row r="202">
      <c r="A202" s="50">
        <f t="shared" ref="A202:U202" si="167">A146-A153+A160+A167+A174+A181+A188-A195</f>
        <v>133208.2417</v>
      </c>
      <c r="B202" s="50">
        <f t="shared" si="167"/>
        <v>127249.9537</v>
      </c>
      <c r="C202" s="50">
        <f t="shared" si="167"/>
        <v>123135.4359</v>
      </c>
      <c r="D202" s="50">
        <f t="shared" si="167"/>
        <v>119355.2492</v>
      </c>
      <c r="E202" s="50">
        <f t="shared" si="167"/>
        <v>115876.4917</v>
      </c>
      <c r="F202" s="50">
        <f t="shared" si="167"/>
        <v>112669.952</v>
      </c>
      <c r="G202" s="50">
        <f t="shared" si="167"/>
        <v>109709.6511</v>
      </c>
      <c r="H202" s="50">
        <f t="shared" si="167"/>
        <v>106972.4462</v>
      </c>
      <c r="I202" s="50">
        <f t="shared" si="167"/>
        <v>104437.688</v>
      </c>
      <c r="J202" s="50">
        <f t="shared" si="167"/>
        <v>102086.9219</v>
      </c>
      <c r="K202" s="50">
        <f t="shared" si="167"/>
        <v>99903.6289</v>
      </c>
      <c r="L202" s="50">
        <f t="shared" si="167"/>
        <v>97873.00006</v>
      </c>
      <c r="M202" s="50">
        <f t="shared" si="167"/>
        <v>95981.7389</v>
      </c>
      <c r="N202" s="50">
        <f t="shared" si="167"/>
        <v>94217.88928</v>
      </c>
      <c r="O202" s="50">
        <f t="shared" si="167"/>
        <v>92570.68449</v>
      </c>
      <c r="P202" s="50">
        <f t="shared" si="167"/>
        <v>91030.41495</v>
      </c>
      <c r="Q202" s="50">
        <f t="shared" si="167"/>
        <v>89588.31201</v>
      </c>
      <c r="R202" s="50">
        <f t="shared" si="167"/>
        <v>88236.44574</v>
      </c>
      <c r="S202" s="50">
        <f t="shared" si="167"/>
        <v>86967.63489</v>
      </c>
      <c r="T202" s="50">
        <f t="shared" si="167"/>
        <v>85775.3675</v>
      </c>
      <c r="U202" s="50">
        <f t="shared" si="167"/>
        <v>84653.73067</v>
      </c>
    </row>
    <row r="203">
      <c r="A203" s="50">
        <f t="shared" ref="A203:U203" si="168">A147-A154+A161+A168+A175+A182+A189-A196</f>
        <v>137866.3409</v>
      </c>
      <c r="B203" s="50">
        <f t="shared" si="168"/>
        <v>129190.9075</v>
      </c>
      <c r="C203" s="50">
        <f t="shared" si="168"/>
        <v>124903.8561</v>
      </c>
      <c r="D203" s="50">
        <f t="shared" si="168"/>
        <v>120965.9589</v>
      </c>
      <c r="E203" s="50">
        <f t="shared" si="168"/>
        <v>117342.7931</v>
      </c>
      <c r="F203" s="50">
        <f t="shared" si="168"/>
        <v>114003.8023</v>
      </c>
      <c r="G203" s="50">
        <f t="shared" si="168"/>
        <v>110921.816</v>
      </c>
      <c r="H203" s="50">
        <f t="shared" si="168"/>
        <v>108072.6346</v>
      </c>
      <c r="I203" s="50">
        <f t="shared" si="168"/>
        <v>105434.6693</v>
      </c>
      <c r="J203" s="50">
        <f t="shared" si="168"/>
        <v>102988.6295</v>
      </c>
      <c r="K203" s="50">
        <f t="shared" si="168"/>
        <v>100717.2511</v>
      </c>
      <c r="L203" s="50">
        <f t="shared" si="168"/>
        <v>98605.05941</v>
      </c>
      <c r="M203" s="50">
        <f t="shared" si="168"/>
        <v>96638.1632</v>
      </c>
      <c r="N203" s="50">
        <f t="shared" si="168"/>
        <v>94804.07349</v>
      </c>
      <c r="O203" s="50">
        <f t="shared" si="168"/>
        <v>93091.54578</v>
      </c>
      <c r="P203" s="50">
        <f t="shared" si="168"/>
        <v>91490.44138</v>
      </c>
      <c r="Q203" s="50">
        <f t="shared" si="168"/>
        <v>89991.60571</v>
      </c>
      <c r="R203" s="50">
        <f t="shared" si="168"/>
        <v>88586.7613</v>
      </c>
      <c r="S203" s="50">
        <f t="shared" si="168"/>
        <v>87268.41344</v>
      </c>
      <c r="T203" s="50">
        <f t="shared" si="168"/>
        <v>86029.76708</v>
      </c>
      <c r="U203" s="50">
        <f t="shared" si="168"/>
        <v>84864.65335</v>
      </c>
    </row>
    <row r="204">
      <c r="A204" s="66"/>
    </row>
    <row r="205">
      <c r="A205" s="66"/>
    </row>
    <row r="206">
      <c r="A206" s="66"/>
    </row>
    <row r="207">
      <c r="A207" s="66"/>
    </row>
    <row r="208">
      <c r="A208" s="66"/>
    </row>
    <row r="209">
      <c r="A209" s="66"/>
    </row>
    <row r="210">
      <c r="A210" s="66"/>
    </row>
    <row r="211">
      <c r="A211" s="66"/>
    </row>
    <row r="212">
      <c r="A212" s="47">
        <v>49995.0</v>
      </c>
    </row>
    <row r="213">
      <c r="A213" s="4">
        <v>0.07238</v>
      </c>
    </row>
    <row r="214">
      <c r="A214" s="66"/>
    </row>
    <row r="215">
      <c r="A215" s="47">
        <v>-1.0</v>
      </c>
      <c r="B215" s="48">
        <v>-0.9</v>
      </c>
      <c r="C215" s="48">
        <v>-0.8</v>
      </c>
      <c r="D215" s="48">
        <v>-0.7000000000000001</v>
      </c>
      <c r="E215" s="48">
        <v>-0.6000000000000001</v>
      </c>
      <c r="F215" s="48">
        <v>-0.5000000000000001</v>
      </c>
      <c r="G215" s="48">
        <v>-0.40000000000000013</v>
      </c>
      <c r="H215" s="48">
        <v>-0.30000000000000016</v>
      </c>
      <c r="I215" s="48">
        <v>-0.20000000000000015</v>
      </c>
      <c r="J215" s="48">
        <v>-0.10000000000000014</v>
      </c>
      <c r="K215" s="48">
        <v>-1.3877787807814457E-16</v>
      </c>
      <c r="L215" s="48">
        <v>0.09999999999999987</v>
      </c>
      <c r="M215" s="48">
        <v>0.19999999999999987</v>
      </c>
      <c r="N215" s="48">
        <v>0.2999999999999999</v>
      </c>
      <c r="O215" s="48">
        <v>0.3999999999999999</v>
      </c>
      <c r="P215" s="48">
        <v>0.4999999999999999</v>
      </c>
      <c r="Q215" s="48">
        <v>0.5999999999999999</v>
      </c>
      <c r="R215" s="48">
        <v>0.6999999999999998</v>
      </c>
      <c r="S215" s="48">
        <v>0.7999999999999998</v>
      </c>
      <c r="T215" s="48">
        <v>0.8999999999999998</v>
      </c>
      <c r="U215" s="48">
        <v>0.9999999999999998</v>
      </c>
    </row>
    <row r="216">
      <c r="A216" s="66">
        <f t="shared" ref="A216:U216" si="169">(1+A215)*$A212</f>
        <v>0</v>
      </c>
      <c r="B216" s="66">
        <f t="shared" si="169"/>
        <v>4999.5</v>
      </c>
      <c r="C216" s="66">
        <f t="shared" si="169"/>
        <v>9999</v>
      </c>
      <c r="D216" s="66">
        <f t="shared" si="169"/>
        <v>14998.5</v>
      </c>
      <c r="E216" s="66">
        <f t="shared" si="169"/>
        <v>19998</v>
      </c>
      <c r="F216" s="66">
        <f t="shared" si="169"/>
        <v>24997.5</v>
      </c>
      <c r="G216" s="66">
        <f t="shared" si="169"/>
        <v>29997</v>
      </c>
      <c r="H216" s="66">
        <f t="shared" si="169"/>
        <v>34996.5</v>
      </c>
      <c r="I216" s="66">
        <f t="shared" si="169"/>
        <v>39996</v>
      </c>
      <c r="J216" s="66">
        <f t="shared" si="169"/>
        <v>44995.5</v>
      </c>
      <c r="K216" s="66">
        <f t="shared" si="169"/>
        <v>49995</v>
      </c>
      <c r="L216" s="66">
        <f t="shared" si="169"/>
        <v>54994.5</v>
      </c>
      <c r="M216" s="66">
        <f t="shared" si="169"/>
        <v>59994</v>
      </c>
      <c r="N216" s="66">
        <f t="shared" si="169"/>
        <v>64993.5</v>
      </c>
      <c r="O216" s="66">
        <f t="shared" si="169"/>
        <v>69993</v>
      </c>
      <c r="P216" s="66">
        <f t="shared" si="169"/>
        <v>74992.5</v>
      </c>
      <c r="Q216" s="66">
        <f t="shared" si="169"/>
        <v>79992</v>
      </c>
      <c r="R216" s="66">
        <f t="shared" si="169"/>
        <v>84991.5</v>
      </c>
      <c r="S216" s="66">
        <f t="shared" si="169"/>
        <v>89991</v>
      </c>
      <c r="T216" s="66">
        <f t="shared" si="169"/>
        <v>94990.5</v>
      </c>
      <c r="U216" s="66">
        <f t="shared" si="169"/>
        <v>99990</v>
      </c>
    </row>
    <row r="217">
      <c r="A217" s="66">
        <f t="shared" ref="A217:U217" si="170">A216*(1+$A213)</f>
        <v>0</v>
      </c>
      <c r="B217" s="66">
        <f t="shared" si="170"/>
        <v>5361.36381</v>
      </c>
      <c r="C217" s="66">
        <f t="shared" si="170"/>
        <v>10722.72762</v>
      </c>
      <c r="D217" s="66">
        <f t="shared" si="170"/>
        <v>16084.09143</v>
      </c>
      <c r="E217" s="66">
        <f t="shared" si="170"/>
        <v>21445.45524</v>
      </c>
      <c r="F217" s="66">
        <f t="shared" si="170"/>
        <v>26806.81905</v>
      </c>
      <c r="G217" s="66">
        <f t="shared" si="170"/>
        <v>32168.18286</v>
      </c>
      <c r="H217" s="66">
        <f t="shared" si="170"/>
        <v>37529.54667</v>
      </c>
      <c r="I217" s="66">
        <f t="shared" si="170"/>
        <v>42890.91048</v>
      </c>
      <c r="J217" s="66">
        <f t="shared" si="170"/>
        <v>48252.27429</v>
      </c>
      <c r="K217" s="66">
        <f t="shared" si="170"/>
        <v>53613.6381</v>
      </c>
      <c r="L217" s="66">
        <f t="shared" si="170"/>
        <v>58975.00191</v>
      </c>
      <c r="M217" s="66">
        <f t="shared" si="170"/>
        <v>64336.36572</v>
      </c>
      <c r="N217" s="66">
        <f t="shared" si="170"/>
        <v>69697.72953</v>
      </c>
      <c r="O217" s="66">
        <f t="shared" si="170"/>
        <v>75059.09334</v>
      </c>
      <c r="P217" s="66">
        <f t="shared" si="170"/>
        <v>80420.45715</v>
      </c>
      <c r="Q217" s="66">
        <f t="shared" si="170"/>
        <v>85781.82096</v>
      </c>
      <c r="R217" s="66">
        <f t="shared" si="170"/>
        <v>91143.18477</v>
      </c>
      <c r="S217" s="66">
        <f t="shared" si="170"/>
        <v>96504.54858</v>
      </c>
      <c r="T217" s="66">
        <f t="shared" si="170"/>
        <v>101865.9124</v>
      </c>
      <c r="U217" s="66">
        <f t="shared" si="170"/>
        <v>107227.2762</v>
      </c>
    </row>
    <row r="218">
      <c r="A218" s="66">
        <f t="array" ref="A218:A224">TRANSPOSE(H4:N4)</f>
        <v>0</v>
      </c>
    </row>
    <row r="219">
      <c r="A219" s="66">
        <v>14835.85</v>
      </c>
      <c r="B219" s="66">
        <v>14835.85</v>
      </c>
      <c r="C219" s="66">
        <v>14835.85</v>
      </c>
      <c r="D219" s="66">
        <v>14835.85</v>
      </c>
      <c r="E219" s="66">
        <v>14835.85</v>
      </c>
      <c r="F219" s="66">
        <v>14835.85</v>
      </c>
      <c r="G219" s="66">
        <v>14835.85</v>
      </c>
      <c r="H219" s="66">
        <v>14835.85</v>
      </c>
      <c r="I219" s="66">
        <v>14835.85</v>
      </c>
      <c r="J219" s="66">
        <v>14835.85</v>
      </c>
      <c r="K219" s="66">
        <v>14835.85</v>
      </c>
      <c r="L219" s="66">
        <v>14835.85</v>
      </c>
      <c r="M219" s="66">
        <v>14835.85</v>
      </c>
      <c r="N219" s="66">
        <v>14835.85</v>
      </c>
      <c r="O219" s="66">
        <v>14835.85</v>
      </c>
      <c r="P219" s="66">
        <v>14835.85</v>
      </c>
      <c r="Q219" s="66">
        <v>14835.85</v>
      </c>
      <c r="R219" s="66">
        <v>14835.85</v>
      </c>
      <c r="S219" s="66">
        <v>14835.85</v>
      </c>
      <c r="T219" s="66">
        <v>14835.85</v>
      </c>
      <c r="U219" s="66">
        <v>14835.85</v>
      </c>
    </row>
    <row r="220">
      <c r="A220" s="66">
        <v>0.0</v>
      </c>
    </row>
    <row r="221">
      <c r="A221" s="66">
        <v>2249.43</v>
      </c>
      <c r="B221" s="64">
        <v>2249.43</v>
      </c>
      <c r="C221" s="64">
        <v>2249.43</v>
      </c>
      <c r="D221" s="64">
        <v>2249.43</v>
      </c>
      <c r="E221" s="64">
        <v>2249.43</v>
      </c>
      <c r="F221" s="64">
        <v>2249.43</v>
      </c>
      <c r="G221" s="64">
        <v>2249.43</v>
      </c>
      <c r="H221" s="64">
        <v>2249.43</v>
      </c>
      <c r="I221" s="64">
        <v>2249.43</v>
      </c>
      <c r="J221" s="64">
        <v>2249.43</v>
      </c>
      <c r="K221" s="64">
        <v>2249.43</v>
      </c>
      <c r="L221" s="64">
        <v>2249.43</v>
      </c>
      <c r="M221" s="64">
        <v>2249.43</v>
      </c>
      <c r="N221" s="64">
        <v>2249.43</v>
      </c>
      <c r="O221" s="64">
        <v>2249.43</v>
      </c>
      <c r="P221" s="64">
        <v>2249.43</v>
      </c>
      <c r="Q221" s="64">
        <v>2249.43</v>
      </c>
      <c r="R221" s="64">
        <v>2249.43</v>
      </c>
      <c r="S221" s="64">
        <v>2249.43</v>
      </c>
      <c r="T221" s="64">
        <v>2249.43</v>
      </c>
      <c r="U221" s="64">
        <v>2249.43</v>
      </c>
    </row>
    <row r="222">
      <c r="A222" s="66">
        <v>27911.96</v>
      </c>
      <c r="B222" s="64">
        <v>27911.96</v>
      </c>
      <c r="C222" s="64">
        <v>27911.96</v>
      </c>
      <c r="D222" s="64">
        <v>27911.96</v>
      </c>
      <c r="E222" s="64">
        <v>27911.96</v>
      </c>
      <c r="F222" s="64">
        <v>27911.96</v>
      </c>
      <c r="G222" s="64">
        <v>27911.96</v>
      </c>
      <c r="H222" s="64">
        <v>27911.96</v>
      </c>
      <c r="I222" s="64">
        <v>27911.96</v>
      </c>
      <c r="J222" s="64">
        <v>27911.96</v>
      </c>
      <c r="K222" s="64">
        <v>27911.96</v>
      </c>
      <c r="L222" s="64">
        <v>27911.96</v>
      </c>
      <c r="M222" s="64">
        <v>27911.96</v>
      </c>
      <c r="N222" s="64">
        <v>27911.96</v>
      </c>
      <c r="O222" s="64">
        <v>27911.96</v>
      </c>
      <c r="P222" s="64">
        <v>27911.96</v>
      </c>
      <c r="Q222" s="64">
        <v>27911.96</v>
      </c>
      <c r="R222" s="64">
        <v>27911.96</v>
      </c>
      <c r="S222" s="64">
        <v>27911.96</v>
      </c>
      <c r="T222" s="64">
        <v>27911.96</v>
      </c>
      <c r="U222" s="64">
        <v>27911.96</v>
      </c>
    </row>
    <row r="223">
      <c r="A223" s="66">
        <v>7291.27</v>
      </c>
      <c r="B223" s="64">
        <v>7291.27</v>
      </c>
      <c r="C223" s="64">
        <v>7291.27</v>
      </c>
      <c r="D223" s="64">
        <v>7291.27</v>
      </c>
      <c r="E223" s="64">
        <v>7291.27</v>
      </c>
      <c r="F223" s="64">
        <v>7291.27</v>
      </c>
      <c r="G223" s="64">
        <v>7291.27</v>
      </c>
      <c r="H223" s="64">
        <v>7291.27</v>
      </c>
      <c r="I223" s="64">
        <v>7291.27</v>
      </c>
      <c r="J223" s="64">
        <v>7291.27</v>
      </c>
      <c r="K223" s="64">
        <v>7291.27</v>
      </c>
      <c r="L223" s="64">
        <v>7291.27</v>
      </c>
      <c r="M223" s="64">
        <v>7291.27</v>
      </c>
      <c r="N223" s="64">
        <v>7291.27</v>
      </c>
      <c r="O223" s="64">
        <v>7291.27</v>
      </c>
      <c r="P223" s="64">
        <v>7291.27</v>
      </c>
      <c r="Q223" s="64">
        <v>7291.27</v>
      </c>
      <c r="R223" s="64">
        <v>7291.27</v>
      </c>
      <c r="S223" s="64">
        <v>7291.27</v>
      </c>
      <c r="T223" s="64">
        <v>7291.27</v>
      </c>
      <c r="U223" s="64">
        <v>7291.27</v>
      </c>
    </row>
    <row r="224">
      <c r="A224" s="66">
        <v>4364.5</v>
      </c>
      <c r="B224" s="64">
        <v>4364.5</v>
      </c>
      <c r="C224" s="64">
        <v>4364.5</v>
      </c>
      <c r="D224" s="64">
        <v>4364.5</v>
      </c>
      <c r="E224" s="64">
        <v>4364.5</v>
      </c>
      <c r="F224" s="64">
        <v>4364.5</v>
      </c>
      <c r="G224" s="64">
        <v>4364.5</v>
      </c>
      <c r="H224" s="64">
        <v>4364.5</v>
      </c>
      <c r="I224" s="64">
        <v>4364.5</v>
      </c>
      <c r="J224" s="64">
        <v>4364.5</v>
      </c>
      <c r="K224" s="64">
        <v>4364.5</v>
      </c>
      <c r="L224" s="64">
        <v>4364.5</v>
      </c>
      <c r="M224" s="64">
        <v>4364.5</v>
      </c>
      <c r="N224" s="64">
        <v>4364.5</v>
      </c>
      <c r="O224" s="64">
        <v>4364.5</v>
      </c>
      <c r="P224" s="64">
        <v>4364.5</v>
      </c>
      <c r="Q224" s="64">
        <v>4364.5</v>
      </c>
      <c r="R224" s="64">
        <v>4364.5</v>
      </c>
      <c r="S224" s="64">
        <v>4364.5</v>
      </c>
      <c r="T224" s="64">
        <v>4364.5</v>
      </c>
      <c r="U224" s="64">
        <v>4364.5</v>
      </c>
    </row>
    <row r="225">
      <c r="A225" s="66">
        <f t="shared" ref="A225:U225" si="171">A219+A217+A221+A222+A223-A224</f>
        <v>47924.01</v>
      </c>
      <c r="B225" s="66">
        <f t="shared" si="171"/>
        <v>53285.37381</v>
      </c>
      <c r="C225" s="66">
        <f t="shared" si="171"/>
        <v>58646.73762</v>
      </c>
      <c r="D225" s="66">
        <f t="shared" si="171"/>
        <v>64008.10143</v>
      </c>
      <c r="E225" s="66">
        <f t="shared" si="171"/>
        <v>69369.46524</v>
      </c>
      <c r="F225" s="66">
        <f t="shared" si="171"/>
        <v>74730.82905</v>
      </c>
      <c r="G225" s="66">
        <f t="shared" si="171"/>
        <v>80092.19286</v>
      </c>
      <c r="H225" s="66">
        <f t="shared" si="171"/>
        <v>85453.55667</v>
      </c>
      <c r="I225" s="66">
        <f t="shared" si="171"/>
        <v>90814.92048</v>
      </c>
      <c r="J225" s="66">
        <f t="shared" si="171"/>
        <v>96176.28429</v>
      </c>
      <c r="K225" s="66">
        <f t="shared" si="171"/>
        <v>101537.6481</v>
      </c>
      <c r="L225" s="66">
        <f t="shared" si="171"/>
        <v>106899.0119</v>
      </c>
      <c r="M225" s="66">
        <f t="shared" si="171"/>
        <v>112260.3757</v>
      </c>
      <c r="N225" s="66">
        <f t="shared" si="171"/>
        <v>117621.7395</v>
      </c>
      <c r="O225" s="66">
        <f t="shared" si="171"/>
        <v>122983.1033</v>
      </c>
      <c r="P225" s="66">
        <f t="shared" si="171"/>
        <v>128344.4672</v>
      </c>
      <c r="Q225" s="66">
        <f t="shared" si="171"/>
        <v>133705.831</v>
      </c>
      <c r="R225" s="66">
        <f t="shared" si="171"/>
        <v>139067.1948</v>
      </c>
      <c r="S225" s="66">
        <f t="shared" si="171"/>
        <v>144428.5586</v>
      </c>
      <c r="T225" s="66">
        <f t="shared" si="171"/>
        <v>149789.9224</v>
      </c>
      <c r="U225" s="66">
        <f t="shared" si="171"/>
        <v>155151.2862</v>
      </c>
    </row>
    <row r="226">
      <c r="A226" s="66"/>
    </row>
    <row r="227">
      <c r="A227" s="66"/>
    </row>
    <row r="228">
      <c r="A228" s="66"/>
    </row>
    <row r="229">
      <c r="A229" s="66"/>
    </row>
    <row r="230">
      <c r="A230" s="66"/>
    </row>
    <row r="231">
      <c r="A231" s="66"/>
    </row>
    <row r="232">
      <c r="A232" s="66"/>
    </row>
    <row r="233">
      <c r="A233" s="66"/>
    </row>
    <row r="234">
      <c r="A234" s="66"/>
    </row>
    <row r="235">
      <c r="A235" s="66"/>
    </row>
    <row r="236">
      <c r="A236" s="66"/>
    </row>
    <row r="237">
      <c r="A237" s="66"/>
    </row>
    <row r="238">
      <c r="A238" s="66"/>
    </row>
    <row r="239">
      <c r="A239" s="66"/>
    </row>
    <row r="240">
      <c r="A240" s="66"/>
    </row>
    <row r="241">
      <c r="A241" s="66"/>
    </row>
    <row r="242">
      <c r="A242" s="66"/>
    </row>
    <row r="243">
      <c r="A243" s="66"/>
    </row>
    <row r="244">
      <c r="A244" s="66"/>
    </row>
    <row r="245">
      <c r="A245" s="66"/>
    </row>
    <row r="246">
      <c r="A246" s="66"/>
    </row>
    <row r="247">
      <c r="A247" s="66"/>
    </row>
    <row r="248">
      <c r="A248" s="66"/>
    </row>
    <row r="249">
      <c r="A249" s="66"/>
    </row>
    <row r="250">
      <c r="A250" s="66"/>
    </row>
    <row r="251">
      <c r="A251" s="66"/>
    </row>
    <row r="252">
      <c r="A252" s="66"/>
    </row>
    <row r="253">
      <c r="A253" s="66"/>
    </row>
    <row r="254">
      <c r="A254" s="66"/>
    </row>
    <row r="255">
      <c r="A255" s="66"/>
    </row>
    <row r="256">
      <c r="A256" s="66"/>
    </row>
    <row r="257">
      <c r="A257" s="66"/>
    </row>
    <row r="258">
      <c r="A258" s="66"/>
    </row>
    <row r="259">
      <c r="A259" s="66"/>
    </row>
    <row r="260">
      <c r="A260" s="66"/>
    </row>
    <row r="261">
      <c r="A261" s="66"/>
    </row>
    <row r="262">
      <c r="A262" s="66"/>
    </row>
    <row r="263">
      <c r="A263" s="66"/>
    </row>
    <row r="264">
      <c r="A264" s="66"/>
    </row>
    <row r="265">
      <c r="A265" s="66"/>
    </row>
    <row r="266">
      <c r="A266" s="66"/>
    </row>
    <row r="267">
      <c r="A267" s="66"/>
    </row>
    <row r="268">
      <c r="A268" s="66"/>
    </row>
    <row r="269">
      <c r="A269" s="66"/>
    </row>
    <row r="270">
      <c r="A270" s="66"/>
    </row>
    <row r="271">
      <c r="A271" s="66"/>
    </row>
    <row r="272">
      <c r="A272" s="66"/>
    </row>
    <row r="273">
      <c r="A273" s="66"/>
    </row>
    <row r="274">
      <c r="A274" s="66"/>
    </row>
    <row r="275">
      <c r="A275" s="66"/>
    </row>
    <row r="276">
      <c r="A276" s="66"/>
    </row>
    <row r="277">
      <c r="A277" s="66"/>
    </row>
    <row r="278">
      <c r="A278" s="66"/>
    </row>
    <row r="279">
      <c r="A279" s="66"/>
    </row>
    <row r="280">
      <c r="A280" s="66"/>
    </row>
    <row r="281">
      <c r="A281" s="66"/>
    </row>
    <row r="282">
      <c r="A282" s="66"/>
    </row>
    <row r="283">
      <c r="A283" s="66"/>
    </row>
    <row r="284">
      <c r="A284" s="66"/>
    </row>
    <row r="285">
      <c r="A285" s="66"/>
    </row>
    <row r="286">
      <c r="A286" s="66"/>
    </row>
    <row r="287">
      <c r="A287" s="66"/>
    </row>
    <row r="288">
      <c r="A288" s="66"/>
    </row>
    <row r="289">
      <c r="A289" s="66"/>
    </row>
    <row r="290">
      <c r="A290" s="66"/>
    </row>
    <row r="291">
      <c r="A291" s="66"/>
    </row>
    <row r="292">
      <c r="A292" s="66"/>
    </row>
    <row r="293">
      <c r="A293" s="66"/>
    </row>
    <row r="294">
      <c r="A294" s="66"/>
    </row>
    <row r="295">
      <c r="A295" s="66"/>
    </row>
    <row r="296">
      <c r="A296" s="66"/>
    </row>
    <row r="297">
      <c r="A297" s="66"/>
    </row>
    <row r="298">
      <c r="A298" s="66"/>
    </row>
    <row r="299">
      <c r="A299" s="66"/>
    </row>
    <row r="300">
      <c r="A300" s="66"/>
    </row>
    <row r="301">
      <c r="A301" s="66"/>
    </row>
    <row r="302">
      <c r="A302" s="66"/>
    </row>
    <row r="303">
      <c r="A303" s="66"/>
    </row>
    <row r="304">
      <c r="A304" s="66"/>
    </row>
    <row r="305">
      <c r="A305" s="66"/>
    </row>
    <row r="306">
      <c r="A306" s="66"/>
    </row>
    <row r="307">
      <c r="A307" s="66"/>
    </row>
    <row r="308">
      <c r="A308" s="66"/>
    </row>
    <row r="309">
      <c r="A309" s="66"/>
    </row>
    <row r="310">
      <c r="A310" s="66"/>
    </row>
    <row r="311">
      <c r="A311" s="66"/>
    </row>
    <row r="312">
      <c r="A312" s="66"/>
    </row>
    <row r="313">
      <c r="A313" s="66"/>
    </row>
    <row r="314">
      <c r="A314" s="66"/>
    </row>
    <row r="315">
      <c r="A315" s="66"/>
    </row>
    <row r="316">
      <c r="A316" s="66"/>
    </row>
    <row r="317">
      <c r="A317" s="66"/>
    </row>
    <row r="318">
      <c r="A318" s="66"/>
    </row>
    <row r="319">
      <c r="A319" s="66"/>
    </row>
    <row r="320">
      <c r="A320" s="66"/>
    </row>
    <row r="321">
      <c r="A321" s="66"/>
    </row>
    <row r="322">
      <c r="A322" s="66"/>
    </row>
    <row r="323">
      <c r="A323" s="66"/>
    </row>
    <row r="324">
      <c r="A324" s="66"/>
    </row>
    <row r="325">
      <c r="A325" s="66"/>
    </row>
    <row r="326">
      <c r="A326" s="66"/>
    </row>
    <row r="327">
      <c r="A327" s="66"/>
    </row>
    <row r="328">
      <c r="A328" s="66"/>
    </row>
    <row r="329">
      <c r="A329" s="66"/>
    </row>
    <row r="330">
      <c r="A330" s="66"/>
    </row>
    <row r="331">
      <c r="A331" s="66"/>
    </row>
    <row r="332">
      <c r="A332" s="66"/>
    </row>
    <row r="333">
      <c r="A333" s="66"/>
    </row>
    <row r="334">
      <c r="A334" s="66"/>
    </row>
    <row r="335">
      <c r="A335" s="66"/>
    </row>
    <row r="336">
      <c r="A336" s="66"/>
    </row>
    <row r="337">
      <c r="A337" s="66"/>
    </row>
    <row r="338">
      <c r="A338" s="66"/>
    </row>
    <row r="339">
      <c r="A339" s="66"/>
    </row>
    <row r="340">
      <c r="A340" s="66"/>
    </row>
    <row r="341">
      <c r="A341" s="66"/>
    </row>
    <row r="342">
      <c r="A342" s="66"/>
    </row>
    <row r="343">
      <c r="A343" s="66"/>
    </row>
    <row r="344">
      <c r="A344" s="66"/>
    </row>
    <row r="345">
      <c r="A345" s="66"/>
    </row>
    <row r="346">
      <c r="A346" s="66"/>
    </row>
    <row r="347">
      <c r="A347" s="66"/>
    </row>
    <row r="348">
      <c r="A348" s="66"/>
    </row>
    <row r="349">
      <c r="A349" s="66"/>
    </row>
    <row r="350">
      <c r="A350" s="66"/>
    </row>
    <row r="351">
      <c r="A351" s="66"/>
    </row>
    <row r="352">
      <c r="A352" s="66"/>
    </row>
    <row r="353">
      <c r="A353" s="66"/>
    </row>
    <row r="354">
      <c r="A354" s="66"/>
    </row>
    <row r="355">
      <c r="A355" s="66"/>
    </row>
    <row r="356">
      <c r="A356" s="66"/>
    </row>
    <row r="357">
      <c r="A357" s="66"/>
    </row>
    <row r="358">
      <c r="A358" s="66"/>
    </row>
    <row r="359">
      <c r="A359" s="66"/>
    </row>
    <row r="360">
      <c r="A360" s="66"/>
    </row>
    <row r="361">
      <c r="A361" s="66"/>
    </row>
    <row r="362">
      <c r="A362" s="66"/>
    </row>
    <row r="363">
      <c r="A363" s="66"/>
    </row>
    <row r="364">
      <c r="A364" s="66"/>
    </row>
    <row r="365">
      <c r="A365" s="66"/>
    </row>
    <row r="366">
      <c r="A366" s="66"/>
    </row>
    <row r="367">
      <c r="A367" s="66"/>
    </row>
    <row r="368">
      <c r="A368" s="66"/>
    </row>
    <row r="369">
      <c r="A369" s="66"/>
    </row>
    <row r="370">
      <c r="A370" s="66"/>
    </row>
    <row r="371">
      <c r="A371" s="66"/>
    </row>
    <row r="372">
      <c r="A372" s="66"/>
    </row>
    <row r="373">
      <c r="A373" s="66"/>
    </row>
    <row r="374">
      <c r="A374" s="66"/>
    </row>
    <row r="375">
      <c r="A375" s="66"/>
    </row>
    <row r="376">
      <c r="A376" s="66"/>
    </row>
    <row r="377">
      <c r="A377" s="66"/>
    </row>
    <row r="378">
      <c r="A378" s="66"/>
    </row>
    <row r="379">
      <c r="A379" s="66"/>
    </row>
    <row r="380">
      <c r="A380" s="66"/>
    </row>
    <row r="381">
      <c r="A381" s="66"/>
    </row>
    <row r="382">
      <c r="A382" s="66"/>
    </row>
    <row r="383">
      <c r="A383" s="66"/>
    </row>
    <row r="384">
      <c r="A384" s="66"/>
    </row>
    <row r="385">
      <c r="A385" s="66"/>
    </row>
    <row r="386">
      <c r="A386" s="66"/>
    </row>
    <row r="387">
      <c r="A387" s="66"/>
    </row>
    <row r="388">
      <c r="A388" s="66"/>
    </row>
    <row r="389">
      <c r="A389" s="66"/>
    </row>
    <row r="390">
      <c r="A390" s="66"/>
    </row>
    <row r="391">
      <c r="A391" s="66"/>
    </row>
    <row r="392">
      <c r="A392" s="66"/>
    </row>
    <row r="393">
      <c r="A393" s="66"/>
    </row>
    <row r="394">
      <c r="A394" s="66"/>
    </row>
    <row r="395">
      <c r="A395" s="66"/>
    </row>
    <row r="396">
      <c r="A396" s="66"/>
    </row>
    <row r="397">
      <c r="A397" s="66"/>
    </row>
    <row r="398">
      <c r="A398" s="66"/>
    </row>
    <row r="399">
      <c r="A399" s="66"/>
    </row>
    <row r="400">
      <c r="A400" s="66"/>
    </row>
    <row r="401">
      <c r="A401" s="66"/>
    </row>
    <row r="402">
      <c r="A402" s="66"/>
    </row>
    <row r="403">
      <c r="A403" s="66"/>
    </row>
    <row r="404">
      <c r="A404" s="66"/>
    </row>
    <row r="405">
      <c r="A405" s="66"/>
    </row>
    <row r="406">
      <c r="A406" s="66"/>
    </row>
    <row r="407">
      <c r="A407" s="66"/>
    </row>
    <row r="408">
      <c r="A408" s="66"/>
    </row>
    <row r="409">
      <c r="A409" s="66"/>
    </row>
    <row r="410">
      <c r="A410" s="66"/>
    </row>
    <row r="411">
      <c r="A411" s="66"/>
    </row>
    <row r="412">
      <c r="A412" s="66"/>
    </row>
    <row r="413">
      <c r="A413" s="66"/>
    </row>
    <row r="414">
      <c r="A414" s="66"/>
    </row>
    <row r="415">
      <c r="A415" s="66"/>
    </row>
    <row r="416">
      <c r="A416" s="66"/>
    </row>
    <row r="417">
      <c r="A417" s="66"/>
    </row>
    <row r="418">
      <c r="A418" s="66"/>
    </row>
    <row r="419">
      <c r="A419" s="66"/>
    </row>
    <row r="420">
      <c r="A420" s="66"/>
    </row>
    <row r="421">
      <c r="A421" s="66"/>
    </row>
    <row r="422">
      <c r="A422" s="66"/>
    </row>
    <row r="423">
      <c r="A423" s="66"/>
    </row>
    <row r="424">
      <c r="A424" s="66"/>
    </row>
    <row r="425">
      <c r="A425" s="66"/>
    </row>
    <row r="426">
      <c r="A426" s="66"/>
    </row>
    <row r="427">
      <c r="A427" s="66"/>
    </row>
    <row r="428">
      <c r="A428" s="66"/>
    </row>
    <row r="429">
      <c r="A429" s="66"/>
    </row>
    <row r="430">
      <c r="A430" s="66"/>
    </row>
    <row r="431">
      <c r="A431" s="66"/>
    </row>
    <row r="432">
      <c r="A432" s="66"/>
    </row>
    <row r="433">
      <c r="A433" s="66"/>
    </row>
    <row r="434">
      <c r="A434" s="66"/>
    </row>
    <row r="435">
      <c r="A435" s="66"/>
    </row>
    <row r="436">
      <c r="A436" s="66"/>
    </row>
    <row r="437">
      <c r="A437" s="66"/>
    </row>
    <row r="438">
      <c r="A438" s="66"/>
    </row>
    <row r="439">
      <c r="A439" s="66"/>
    </row>
    <row r="440">
      <c r="A440" s="66"/>
    </row>
    <row r="441">
      <c r="A441" s="66"/>
    </row>
    <row r="442">
      <c r="A442" s="66"/>
    </row>
    <row r="443">
      <c r="A443" s="66"/>
    </row>
    <row r="444">
      <c r="A444" s="66"/>
    </row>
    <row r="445">
      <c r="A445" s="66"/>
    </row>
    <row r="446">
      <c r="A446" s="66"/>
    </row>
    <row r="447">
      <c r="A447" s="66"/>
    </row>
    <row r="448">
      <c r="A448" s="66"/>
    </row>
    <row r="449">
      <c r="A449" s="66"/>
    </row>
    <row r="450">
      <c r="A450" s="66"/>
    </row>
    <row r="451">
      <c r="A451" s="66"/>
    </row>
    <row r="452">
      <c r="A452" s="66"/>
    </row>
    <row r="453">
      <c r="A453" s="66"/>
    </row>
    <row r="454">
      <c r="A454" s="66"/>
    </row>
    <row r="455">
      <c r="A455" s="66"/>
    </row>
    <row r="456">
      <c r="A456" s="66"/>
    </row>
    <row r="457">
      <c r="A457" s="66"/>
    </row>
    <row r="458">
      <c r="A458" s="66"/>
    </row>
    <row r="459">
      <c r="A459" s="66"/>
    </row>
    <row r="460">
      <c r="A460" s="66"/>
    </row>
    <row r="461">
      <c r="A461" s="66"/>
    </row>
    <row r="462">
      <c r="A462" s="66"/>
    </row>
    <row r="463">
      <c r="A463" s="66"/>
    </row>
    <row r="464">
      <c r="A464" s="66"/>
    </row>
    <row r="465">
      <c r="A465" s="66"/>
    </row>
    <row r="466">
      <c r="A466" s="66"/>
    </row>
    <row r="467">
      <c r="A467" s="66"/>
    </row>
    <row r="468">
      <c r="A468" s="66"/>
    </row>
    <row r="469">
      <c r="A469" s="66"/>
    </row>
    <row r="470">
      <c r="A470" s="66"/>
    </row>
    <row r="471">
      <c r="A471" s="66"/>
    </row>
    <row r="472">
      <c r="A472" s="66"/>
    </row>
    <row r="473">
      <c r="A473" s="66"/>
    </row>
    <row r="474">
      <c r="A474" s="66"/>
    </row>
    <row r="475">
      <c r="A475" s="66"/>
    </row>
    <row r="476">
      <c r="A476" s="66"/>
    </row>
    <row r="477">
      <c r="A477" s="66"/>
    </row>
    <row r="478">
      <c r="A478" s="66"/>
    </row>
    <row r="479">
      <c r="A479" s="66"/>
    </row>
    <row r="480">
      <c r="A480" s="66"/>
    </row>
    <row r="481">
      <c r="A481" s="66"/>
    </row>
    <row r="482">
      <c r="A482" s="66"/>
    </row>
    <row r="483">
      <c r="A483" s="66"/>
    </row>
    <row r="484">
      <c r="A484" s="66"/>
    </row>
    <row r="485">
      <c r="A485" s="66"/>
    </row>
    <row r="486">
      <c r="A486" s="66"/>
    </row>
    <row r="487">
      <c r="A487" s="66"/>
    </row>
    <row r="488">
      <c r="A488" s="66"/>
    </row>
    <row r="489">
      <c r="A489" s="66"/>
    </row>
    <row r="490">
      <c r="A490" s="66"/>
    </row>
    <row r="491">
      <c r="A491" s="66"/>
    </row>
    <row r="492">
      <c r="A492" s="66"/>
    </row>
    <row r="493">
      <c r="A493" s="66"/>
    </row>
    <row r="494">
      <c r="A494" s="66"/>
    </row>
    <row r="495">
      <c r="A495" s="66"/>
    </row>
    <row r="496">
      <c r="A496" s="66"/>
    </row>
    <row r="497">
      <c r="A497" s="66"/>
    </row>
    <row r="498">
      <c r="A498" s="66"/>
    </row>
    <row r="499">
      <c r="A499" s="66"/>
    </row>
    <row r="500">
      <c r="A500" s="66"/>
    </row>
    <row r="501">
      <c r="A501" s="66"/>
    </row>
    <row r="502">
      <c r="A502" s="66"/>
    </row>
    <row r="503">
      <c r="A503" s="66"/>
    </row>
    <row r="504">
      <c r="A504" s="66"/>
    </row>
    <row r="505">
      <c r="A505" s="66"/>
    </row>
    <row r="506">
      <c r="A506" s="66"/>
    </row>
    <row r="507">
      <c r="A507" s="66"/>
    </row>
    <row r="508">
      <c r="A508" s="66"/>
    </row>
    <row r="509">
      <c r="A509" s="66"/>
    </row>
    <row r="510">
      <c r="A510" s="66"/>
    </row>
    <row r="511">
      <c r="A511" s="66"/>
    </row>
    <row r="512">
      <c r="A512" s="66"/>
    </row>
    <row r="513">
      <c r="A513" s="66"/>
    </row>
    <row r="514">
      <c r="A514" s="66"/>
    </row>
    <row r="515">
      <c r="A515" s="66"/>
    </row>
    <row r="516">
      <c r="A516" s="66"/>
    </row>
    <row r="517">
      <c r="A517" s="66"/>
    </row>
    <row r="518">
      <c r="A518" s="66"/>
    </row>
    <row r="519">
      <c r="A519" s="66"/>
    </row>
    <row r="520">
      <c r="A520" s="66"/>
    </row>
    <row r="521">
      <c r="A521" s="66"/>
    </row>
    <row r="522">
      <c r="A522" s="66"/>
    </row>
    <row r="523">
      <c r="A523" s="66"/>
    </row>
    <row r="524">
      <c r="A524" s="66"/>
    </row>
    <row r="525">
      <c r="A525" s="66"/>
    </row>
    <row r="526">
      <c r="A526" s="66"/>
    </row>
    <row r="527">
      <c r="A527" s="66"/>
    </row>
    <row r="528">
      <c r="A528" s="66"/>
    </row>
    <row r="529">
      <c r="A529" s="66"/>
    </row>
    <row r="530">
      <c r="A530" s="66"/>
    </row>
    <row r="531">
      <c r="A531" s="66"/>
    </row>
    <row r="532">
      <c r="A532" s="66"/>
    </row>
    <row r="533">
      <c r="A533" s="66"/>
    </row>
    <row r="534">
      <c r="A534" s="66"/>
    </row>
    <row r="535">
      <c r="A535" s="66"/>
    </row>
    <row r="536">
      <c r="A536" s="66"/>
    </row>
    <row r="537">
      <c r="A537" s="66"/>
    </row>
    <row r="538">
      <c r="A538" s="66"/>
    </row>
    <row r="539">
      <c r="A539" s="66"/>
    </row>
    <row r="540">
      <c r="A540" s="66"/>
    </row>
    <row r="541">
      <c r="A541" s="66"/>
    </row>
    <row r="542">
      <c r="A542" s="66"/>
    </row>
    <row r="543">
      <c r="A543" s="66"/>
    </row>
    <row r="544">
      <c r="A544" s="66"/>
    </row>
    <row r="545">
      <c r="A545" s="66"/>
    </row>
    <row r="546">
      <c r="A546" s="66"/>
    </row>
    <row r="547">
      <c r="A547" s="66"/>
    </row>
    <row r="548">
      <c r="A548" s="66"/>
    </row>
    <row r="549">
      <c r="A549" s="66"/>
    </row>
    <row r="550">
      <c r="A550" s="66"/>
    </row>
    <row r="551">
      <c r="A551" s="66"/>
    </row>
    <row r="552">
      <c r="A552" s="66"/>
    </row>
    <row r="553">
      <c r="A553" s="66"/>
    </row>
    <row r="554">
      <c r="A554" s="66"/>
    </row>
    <row r="555">
      <c r="A555" s="66"/>
    </row>
    <row r="556">
      <c r="A556" s="66"/>
    </row>
    <row r="557">
      <c r="A557" s="66"/>
    </row>
    <row r="558">
      <c r="A558" s="66"/>
    </row>
    <row r="559">
      <c r="A559" s="66"/>
    </row>
    <row r="560">
      <c r="A560" s="66"/>
    </row>
    <row r="561">
      <c r="A561" s="66"/>
    </row>
    <row r="562">
      <c r="A562" s="66"/>
    </row>
    <row r="563">
      <c r="A563" s="66"/>
    </row>
    <row r="564">
      <c r="A564" s="66"/>
    </row>
    <row r="565">
      <c r="A565" s="66"/>
    </row>
    <row r="566">
      <c r="A566" s="66"/>
    </row>
    <row r="567">
      <c r="A567" s="66"/>
    </row>
    <row r="568">
      <c r="A568" s="66"/>
    </row>
    <row r="569">
      <c r="A569" s="66"/>
    </row>
    <row r="570">
      <c r="A570" s="66"/>
    </row>
    <row r="571">
      <c r="A571" s="66"/>
    </row>
    <row r="572">
      <c r="A572" s="66"/>
    </row>
    <row r="573">
      <c r="A573" s="66"/>
    </row>
    <row r="574">
      <c r="A574" s="66"/>
    </row>
    <row r="575">
      <c r="A575" s="66"/>
    </row>
    <row r="576">
      <c r="A576" s="66"/>
    </row>
    <row r="577">
      <c r="A577" s="66"/>
    </row>
    <row r="578">
      <c r="A578" s="66"/>
    </row>
    <row r="579">
      <c r="A579" s="66"/>
    </row>
    <row r="580">
      <c r="A580" s="66"/>
    </row>
    <row r="581">
      <c r="A581" s="66"/>
    </row>
    <row r="582">
      <c r="A582" s="66"/>
    </row>
    <row r="583">
      <c r="A583" s="66"/>
    </row>
    <row r="584">
      <c r="A584" s="66"/>
    </row>
    <row r="585">
      <c r="A585" s="66"/>
    </row>
    <row r="586">
      <c r="A586" s="66"/>
    </row>
    <row r="587">
      <c r="A587" s="66"/>
    </row>
    <row r="588">
      <c r="A588" s="66"/>
    </row>
    <row r="589">
      <c r="A589" s="66"/>
    </row>
    <row r="590">
      <c r="A590" s="66"/>
    </row>
    <row r="591">
      <c r="A591" s="66"/>
    </row>
    <row r="592">
      <c r="A592" s="66"/>
    </row>
    <row r="593">
      <c r="A593" s="66"/>
    </row>
    <row r="594">
      <c r="A594" s="66"/>
    </row>
    <row r="595">
      <c r="A595" s="66"/>
    </row>
    <row r="596">
      <c r="A596" s="66"/>
    </row>
    <row r="597">
      <c r="A597" s="66"/>
    </row>
    <row r="598">
      <c r="A598" s="66"/>
    </row>
    <row r="599">
      <c r="A599" s="66"/>
    </row>
    <row r="600">
      <c r="A600" s="66"/>
    </row>
    <row r="601">
      <c r="A601" s="66"/>
    </row>
    <row r="602">
      <c r="A602" s="66"/>
    </row>
    <row r="603">
      <c r="A603" s="66"/>
    </row>
    <row r="604">
      <c r="A604" s="66"/>
    </row>
    <row r="605">
      <c r="A605" s="66"/>
    </row>
    <row r="606">
      <c r="A606" s="66"/>
    </row>
    <row r="607">
      <c r="A607" s="66"/>
    </row>
    <row r="608">
      <c r="A608" s="66"/>
    </row>
    <row r="609">
      <c r="A609" s="66"/>
    </row>
    <row r="610">
      <c r="A610" s="66"/>
    </row>
    <row r="611">
      <c r="A611" s="66"/>
    </row>
    <row r="612">
      <c r="A612" s="66"/>
    </row>
    <row r="613">
      <c r="A613" s="66"/>
    </row>
    <row r="614">
      <c r="A614" s="66"/>
    </row>
    <row r="615">
      <c r="A615" s="66"/>
    </row>
    <row r="616">
      <c r="A616" s="66"/>
    </row>
    <row r="617">
      <c r="A617" s="66"/>
    </row>
    <row r="618">
      <c r="A618" s="66"/>
    </row>
    <row r="619">
      <c r="A619" s="66"/>
    </row>
    <row r="620">
      <c r="A620" s="66"/>
    </row>
    <row r="621">
      <c r="A621" s="66"/>
    </row>
    <row r="622">
      <c r="A622" s="66"/>
    </row>
    <row r="623">
      <c r="A623" s="66"/>
    </row>
    <row r="624">
      <c r="A624" s="66"/>
    </row>
    <row r="625">
      <c r="A625" s="66"/>
    </row>
    <row r="626">
      <c r="A626" s="66"/>
    </row>
    <row r="627">
      <c r="A627" s="66"/>
    </row>
    <row r="628">
      <c r="A628" s="66"/>
    </row>
    <row r="629">
      <c r="A629" s="66"/>
    </row>
    <row r="630">
      <c r="A630" s="66"/>
    </row>
    <row r="631">
      <c r="A631" s="66"/>
    </row>
    <row r="632">
      <c r="A632" s="66"/>
    </row>
    <row r="633">
      <c r="A633" s="66"/>
    </row>
    <row r="634">
      <c r="A634" s="66"/>
    </row>
    <row r="635">
      <c r="A635" s="66"/>
    </row>
    <row r="636">
      <c r="A636" s="66"/>
    </row>
    <row r="637">
      <c r="A637" s="66"/>
    </row>
    <row r="638">
      <c r="A638" s="66"/>
    </row>
    <row r="639">
      <c r="A639" s="66"/>
    </row>
    <row r="640">
      <c r="A640" s="66"/>
    </row>
    <row r="641">
      <c r="A641" s="66"/>
    </row>
    <row r="642">
      <c r="A642" s="66"/>
    </row>
    <row r="643">
      <c r="A643" s="66"/>
    </row>
    <row r="644">
      <c r="A644" s="66"/>
    </row>
    <row r="645">
      <c r="A645" s="66"/>
    </row>
    <row r="646">
      <c r="A646" s="66"/>
    </row>
    <row r="647">
      <c r="A647" s="66"/>
    </row>
    <row r="648">
      <c r="A648" s="66"/>
    </row>
    <row r="649">
      <c r="A649" s="66"/>
    </row>
    <row r="650">
      <c r="A650" s="66"/>
    </row>
    <row r="651">
      <c r="A651" s="66"/>
    </row>
    <row r="652">
      <c r="A652" s="66"/>
    </row>
    <row r="653">
      <c r="A653" s="66"/>
    </row>
    <row r="654">
      <c r="A654" s="66"/>
    </row>
    <row r="655">
      <c r="A655" s="66"/>
    </row>
    <row r="656">
      <c r="A656" s="66"/>
    </row>
    <row r="657">
      <c r="A657" s="66"/>
    </row>
    <row r="658">
      <c r="A658" s="66"/>
    </row>
    <row r="659">
      <c r="A659" s="66"/>
    </row>
    <row r="660">
      <c r="A660" s="66"/>
    </row>
    <row r="661">
      <c r="A661" s="66"/>
    </row>
    <row r="662">
      <c r="A662" s="66"/>
    </row>
    <row r="663">
      <c r="A663" s="66"/>
    </row>
    <row r="664">
      <c r="A664" s="66"/>
    </row>
    <row r="665">
      <c r="A665" s="66"/>
    </row>
    <row r="666">
      <c r="A666" s="66"/>
    </row>
    <row r="667">
      <c r="A667" s="66"/>
    </row>
    <row r="668">
      <c r="A668" s="66"/>
    </row>
    <row r="669">
      <c r="A669" s="66"/>
    </row>
    <row r="670">
      <c r="A670" s="66"/>
    </row>
    <row r="671">
      <c r="A671" s="66"/>
    </row>
    <row r="672">
      <c r="A672" s="66"/>
    </row>
    <row r="673">
      <c r="A673" s="66"/>
    </row>
    <row r="674">
      <c r="A674" s="66"/>
    </row>
    <row r="675">
      <c r="A675" s="66"/>
    </row>
    <row r="676">
      <c r="A676" s="66"/>
    </row>
    <row r="677">
      <c r="A677" s="66"/>
    </row>
    <row r="678">
      <c r="A678" s="66"/>
    </row>
    <row r="679">
      <c r="A679" s="66"/>
    </row>
    <row r="680">
      <c r="A680" s="66"/>
    </row>
    <row r="681">
      <c r="A681" s="66"/>
    </row>
    <row r="682">
      <c r="A682" s="66"/>
    </row>
    <row r="683">
      <c r="A683" s="66"/>
    </row>
    <row r="684">
      <c r="A684" s="66"/>
    </row>
    <row r="685">
      <c r="A685" s="66"/>
    </row>
    <row r="686">
      <c r="A686" s="66"/>
    </row>
    <row r="687">
      <c r="A687" s="66"/>
    </row>
    <row r="688">
      <c r="A688" s="66"/>
    </row>
    <row r="689">
      <c r="A689" s="66"/>
    </row>
    <row r="690">
      <c r="A690" s="66"/>
    </row>
    <row r="691">
      <c r="A691" s="66"/>
    </row>
    <row r="692">
      <c r="A692" s="66"/>
    </row>
    <row r="693">
      <c r="A693" s="66"/>
    </row>
    <row r="694">
      <c r="A694" s="66"/>
    </row>
    <row r="695">
      <c r="A695" s="66"/>
    </row>
    <row r="696">
      <c r="A696" s="66"/>
    </row>
    <row r="697">
      <c r="A697" s="66"/>
    </row>
    <row r="698">
      <c r="A698" s="66"/>
    </row>
    <row r="699">
      <c r="A699" s="66"/>
    </row>
    <row r="700">
      <c r="A700" s="66"/>
    </row>
    <row r="701">
      <c r="A701" s="66"/>
    </row>
    <row r="702">
      <c r="A702" s="66"/>
    </row>
    <row r="703">
      <c r="A703" s="66"/>
    </row>
    <row r="704">
      <c r="A704" s="66"/>
    </row>
    <row r="705">
      <c r="A705" s="66"/>
    </row>
    <row r="706">
      <c r="A706" s="66"/>
    </row>
    <row r="707">
      <c r="A707" s="66"/>
    </row>
    <row r="708">
      <c r="A708" s="66"/>
    </row>
    <row r="709">
      <c r="A709" s="66"/>
    </row>
    <row r="710">
      <c r="A710" s="66"/>
    </row>
    <row r="711">
      <c r="A711" s="66"/>
    </row>
    <row r="712">
      <c r="A712" s="66"/>
    </row>
    <row r="713">
      <c r="A713" s="66"/>
    </row>
    <row r="714">
      <c r="A714" s="66"/>
    </row>
    <row r="715">
      <c r="A715" s="66"/>
    </row>
    <row r="716">
      <c r="A716" s="66"/>
    </row>
    <row r="717">
      <c r="A717" s="66"/>
    </row>
    <row r="718">
      <c r="A718" s="66"/>
    </row>
    <row r="719">
      <c r="A719" s="66"/>
    </row>
    <row r="720">
      <c r="A720" s="66"/>
    </row>
    <row r="721">
      <c r="A721" s="66"/>
    </row>
    <row r="722">
      <c r="A722" s="66"/>
    </row>
    <row r="723">
      <c r="A723" s="66"/>
    </row>
    <row r="724">
      <c r="A724" s="66"/>
    </row>
    <row r="725">
      <c r="A725" s="66"/>
    </row>
    <row r="726">
      <c r="A726" s="66"/>
    </row>
    <row r="727">
      <c r="A727" s="66"/>
    </row>
    <row r="728">
      <c r="A728" s="66"/>
    </row>
    <row r="729">
      <c r="A729" s="66"/>
    </row>
    <row r="730">
      <c r="A730" s="66"/>
    </row>
    <row r="731">
      <c r="A731" s="66"/>
    </row>
    <row r="732">
      <c r="A732" s="66"/>
    </row>
    <row r="733">
      <c r="A733" s="66"/>
    </row>
    <row r="734">
      <c r="A734" s="66"/>
    </row>
    <row r="735">
      <c r="A735" s="66"/>
    </row>
    <row r="736">
      <c r="A736" s="66"/>
    </row>
    <row r="737">
      <c r="A737" s="66"/>
    </row>
    <row r="738">
      <c r="A738" s="66"/>
    </row>
    <row r="739">
      <c r="A739" s="66"/>
    </row>
    <row r="740">
      <c r="A740" s="66"/>
    </row>
    <row r="741">
      <c r="A741" s="66"/>
    </row>
    <row r="742">
      <c r="A742" s="66"/>
    </row>
    <row r="743">
      <c r="A743" s="66"/>
    </row>
    <row r="744">
      <c r="A744" s="66"/>
    </row>
    <row r="745">
      <c r="A745" s="66"/>
    </row>
    <row r="746">
      <c r="A746" s="66"/>
    </row>
    <row r="747">
      <c r="A747" s="66"/>
    </row>
    <row r="748">
      <c r="A748" s="66"/>
    </row>
    <row r="749">
      <c r="A749" s="66"/>
    </row>
    <row r="750">
      <c r="A750" s="66"/>
    </row>
    <row r="751">
      <c r="A751" s="66"/>
    </row>
    <row r="752">
      <c r="A752" s="66"/>
    </row>
    <row r="753">
      <c r="A753" s="66"/>
    </row>
    <row r="754">
      <c r="A754" s="66"/>
    </row>
    <row r="755">
      <c r="A755" s="66"/>
    </row>
    <row r="756">
      <c r="A756" s="66"/>
    </row>
    <row r="757">
      <c r="A757" s="66"/>
    </row>
    <row r="758">
      <c r="A758" s="66"/>
    </row>
    <row r="759">
      <c r="A759" s="66"/>
    </row>
    <row r="760">
      <c r="A760" s="66"/>
    </row>
    <row r="761">
      <c r="A761" s="66"/>
    </row>
    <row r="762">
      <c r="A762" s="66"/>
    </row>
    <row r="763">
      <c r="A763" s="66"/>
    </row>
    <row r="764">
      <c r="A764" s="66"/>
    </row>
    <row r="765">
      <c r="A765" s="66"/>
    </row>
    <row r="766">
      <c r="A766" s="66"/>
    </row>
    <row r="767">
      <c r="A767" s="66"/>
    </row>
    <row r="768">
      <c r="A768" s="66"/>
    </row>
    <row r="769">
      <c r="A769" s="66"/>
    </row>
    <row r="770">
      <c r="A770" s="66"/>
    </row>
    <row r="771">
      <c r="A771" s="66"/>
    </row>
    <row r="772">
      <c r="A772" s="66"/>
    </row>
    <row r="773">
      <c r="A773" s="66"/>
    </row>
    <row r="774">
      <c r="A774" s="66"/>
    </row>
    <row r="775">
      <c r="A775" s="66"/>
    </row>
    <row r="776">
      <c r="A776" s="66"/>
    </row>
    <row r="777">
      <c r="A777" s="66"/>
    </row>
    <row r="778">
      <c r="A778" s="66"/>
    </row>
    <row r="779">
      <c r="A779" s="66"/>
    </row>
    <row r="780">
      <c r="A780" s="66"/>
    </row>
    <row r="781">
      <c r="A781" s="66"/>
    </row>
    <row r="782">
      <c r="A782" s="66"/>
    </row>
    <row r="783">
      <c r="A783" s="66"/>
    </row>
    <row r="784">
      <c r="A784" s="66"/>
    </row>
    <row r="785">
      <c r="A785" s="66"/>
    </row>
    <row r="786">
      <c r="A786" s="66"/>
    </row>
    <row r="787">
      <c r="A787" s="66"/>
    </row>
    <row r="788">
      <c r="A788" s="66"/>
    </row>
    <row r="789">
      <c r="A789" s="66"/>
    </row>
    <row r="790">
      <c r="A790" s="66"/>
    </row>
    <row r="791">
      <c r="A791" s="66"/>
    </row>
    <row r="792">
      <c r="A792" s="66"/>
    </row>
    <row r="793">
      <c r="A793" s="66"/>
    </row>
    <row r="794">
      <c r="A794" s="66"/>
    </row>
    <row r="795">
      <c r="A795" s="66"/>
    </row>
    <row r="796">
      <c r="A796" s="66"/>
    </row>
    <row r="797">
      <c r="A797" s="66"/>
    </row>
    <row r="798">
      <c r="A798" s="66"/>
    </row>
    <row r="799">
      <c r="A799" s="66"/>
    </row>
    <row r="800">
      <c r="A800" s="66"/>
    </row>
    <row r="801">
      <c r="A801" s="66"/>
    </row>
    <row r="802">
      <c r="A802" s="66"/>
    </row>
    <row r="803">
      <c r="A803" s="66"/>
    </row>
    <row r="804">
      <c r="A804" s="66"/>
    </row>
    <row r="805">
      <c r="A805" s="66"/>
    </row>
    <row r="806">
      <c r="A806" s="66"/>
    </row>
    <row r="807">
      <c r="A807" s="66"/>
    </row>
    <row r="808">
      <c r="A808" s="66"/>
    </row>
    <row r="809">
      <c r="A809" s="66"/>
    </row>
    <row r="810">
      <c r="A810" s="66"/>
    </row>
    <row r="811">
      <c r="A811" s="66"/>
    </row>
    <row r="812">
      <c r="A812" s="66"/>
    </row>
    <row r="813">
      <c r="A813" s="66"/>
    </row>
    <row r="814">
      <c r="A814" s="66"/>
    </row>
    <row r="815">
      <c r="A815" s="66"/>
    </row>
    <row r="816">
      <c r="A816" s="66"/>
    </row>
    <row r="817">
      <c r="A817" s="66"/>
    </row>
    <row r="818">
      <c r="A818" s="66"/>
    </row>
    <row r="819">
      <c r="A819" s="66"/>
    </row>
    <row r="820">
      <c r="A820" s="66"/>
    </row>
    <row r="821">
      <c r="A821" s="66"/>
    </row>
    <row r="822">
      <c r="A822" s="66"/>
    </row>
    <row r="823">
      <c r="A823" s="66"/>
    </row>
    <row r="824">
      <c r="A824" s="66"/>
    </row>
    <row r="825">
      <c r="A825" s="66"/>
    </row>
    <row r="826">
      <c r="A826" s="66"/>
    </row>
    <row r="827">
      <c r="A827" s="66"/>
    </row>
    <row r="828">
      <c r="A828" s="66"/>
    </row>
    <row r="829">
      <c r="A829" s="66"/>
    </row>
    <row r="830">
      <c r="A830" s="66"/>
    </row>
    <row r="831">
      <c r="A831" s="66"/>
    </row>
    <row r="832">
      <c r="A832" s="66"/>
    </row>
    <row r="833">
      <c r="A833" s="66"/>
    </row>
    <row r="834">
      <c r="A834" s="66"/>
    </row>
    <row r="835">
      <c r="A835" s="66"/>
    </row>
    <row r="836">
      <c r="A836" s="66"/>
    </row>
    <row r="837">
      <c r="A837" s="66"/>
    </row>
    <row r="838">
      <c r="A838" s="66"/>
    </row>
    <row r="839">
      <c r="A839" s="66"/>
    </row>
    <row r="840">
      <c r="A840" s="66"/>
    </row>
    <row r="841">
      <c r="A841" s="66"/>
    </row>
    <row r="842">
      <c r="A842" s="66"/>
    </row>
    <row r="843">
      <c r="A843" s="66"/>
    </row>
    <row r="844">
      <c r="A844" s="66"/>
    </row>
    <row r="845">
      <c r="A845" s="66"/>
    </row>
    <row r="846">
      <c r="A846" s="66"/>
    </row>
    <row r="847">
      <c r="A847" s="66"/>
    </row>
    <row r="848">
      <c r="A848" s="66"/>
    </row>
    <row r="849">
      <c r="A849" s="66"/>
    </row>
    <row r="850">
      <c r="A850" s="66"/>
    </row>
    <row r="851">
      <c r="A851" s="66"/>
    </row>
    <row r="852">
      <c r="A852" s="66"/>
    </row>
    <row r="853">
      <c r="A853" s="66"/>
    </row>
    <row r="854">
      <c r="A854" s="66"/>
    </row>
    <row r="855">
      <c r="A855" s="66"/>
    </row>
    <row r="856">
      <c r="A856" s="66"/>
    </row>
    <row r="857">
      <c r="A857" s="66"/>
    </row>
    <row r="858">
      <c r="A858" s="66"/>
    </row>
    <row r="859">
      <c r="A859" s="66"/>
    </row>
    <row r="860">
      <c r="A860" s="66"/>
    </row>
    <row r="861">
      <c r="A861" s="66"/>
    </row>
    <row r="862">
      <c r="A862" s="66"/>
    </row>
    <row r="863">
      <c r="A863" s="66"/>
    </row>
    <row r="864">
      <c r="A864" s="66"/>
    </row>
    <row r="865">
      <c r="A865" s="66"/>
    </row>
    <row r="866">
      <c r="A866" s="66"/>
    </row>
    <row r="867">
      <c r="A867" s="66"/>
    </row>
    <row r="868">
      <c r="A868" s="66"/>
    </row>
    <row r="869">
      <c r="A869" s="66"/>
    </row>
    <row r="870">
      <c r="A870" s="66"/>
    </row>
    <row r="871">
      <c r="A871" s="66"/>
    </row>
    <row r="872">
      <c r="A872" s="66"/>
    </row>
    <row r="873">
      <c r="A873" s="66"/>
    </row>
    <row r="874">
      <c r="A874" s="66"/>
    </row>
    <row r="875">
      <c r="A875" s="66"/>
    </row>
    <row r="876">
      <c r="A876" s="66"/>
    </row>
    <row r="877">
      <c r="A877" s="66"/>
    </row>
    <row r="878">
      <c r="A878" s="66"/>
    </row>
    <row r="879">
      <c r="A879" s="66"/>
    </row>
    <row r="880">
      <c r="A880" s="66"/>
    </row>
    <row r="881">
      <c r="A881" s="66"/>
    </row>
    <row r="882">
      <c r="A882" s="66"/>
    </row>
    <row r="883">
      <c r="A883" s="66"/>
    </row>
    <row r="884">
      <c r="A884" s="66"/>
    </row>
    <row r="885">
      <c r="A885" s="66"/>
    </row>
    <row r="886">
      <c r="A886" s="66"/>
    </row>
    <row r="887">
      <c r="A887" s="66"/>
    </row>
    <row r="888">
      <c r="A888" s="66"/>
    </row>
    <row r="889">
      <c r="A889" s="66"/>
    </row>
    <row r="890">
      <c r="A890" s="66"/>
    </row>
    <row r="891">
      <c r="A891" s="66"/>
    </row>
    <row r="892">
      <c r="A892" s="66"/>
    </row>
    <row r="893">
      <c r="A893" s="66"/>
    </row>
    <row r="894">
      <c r="A894" s="66"/>
    </row>
    <row r="895">
      <c r="A895" s="66"/>
    </row>
    <row r="896">
      <c r="A896" s="66"/>
    </row>
    <row r="897">
      <c r="A897" s="66"/>
    </row>
    <row r="898">
      <c r="A898" s="66"/>
    </row>
    <row r="899">
      <c r="A899" s="66"/>
    </row>
    <row r="900">
      <c r="A900" s="66"/>
    </row>
    <row r="901">
      <c r="A901" s="66"/>
    </row>
    <row r="902">
      <c r="A902" s="66"/>
    </row>
    <row r="903">
      <c r="A903" s="66"/>
    </row>
    <row r="904">
      <c r="A904" s="66"/>
    </row>
    <row r="905">
      <c r="A905" s="66"/>
    </row>
    <row r="906">
      <c r="A906" s="66"/>
    </row>
    <row r="907">
      <c r="A907" s="66"/>
    </row>
    <row r="908">
      <c r="A908" s="66"/>
    </row>
    <row r="909">
      <c r="A909" s="66"/>
    </row>
    <row r="910">
      <c r="A910" s="66"/>
    </row>
    <row r="911">
      <c r="A911" s="66"/>
    </row>
    <row r="912">
      <c r="A912" s="66"/>
    </row>
    <row r="913">
      <c r="A913" s="66"/>
    </row>
    <row r="914">
      <c r="A914" s="66"/>
    </row>
    <row r="915">
      <c r="A915" s="66"/>
    </row>
    <row r="916">
      <c r="A916" s="66"/>
    </row>
    <row r="917">
      <c r="A917" s="66"/>
    </row>
    <row r="918">
      <c r="A918" s="66"/>
    </row>
    <row r="919">
      <c r="A919" s="66"/>
    </row>
    <row r="920">
      <c r="A920" s="66"/>
    </row>
    <row r="921">
      <c r="A921" s="66"/>
    </row>
    <row r="922">
      <c r="A922" s="66"/>
    </row>
    <row r="923">
      <c r="A923" s="66"/>
    </row>
    <row r="924">
      <c r="A924" s="66"/>
    </row>
    <row r="925">
      <c r="A925" s="66"/>
    </row>
    <row r="926">
      <c r="A926" s="66"/>
    </row>
    <row r="927">
      <c r="A927" s="66"/>
    </row>
    <row r="928">
      <c r="A928" s="66"/>
    </row>
    <row r="929">
      <c r="A929" s="66"/>
    </row>
    <row r="930">
      <c r="A930" s="66"/>
    </row>
    <row r="931">
      <c r="A931" s="66"/>
    </row>
    <row r="932">
      <c r="A932" s="66"/>
    </row>
    <row r="933">
      <c r="A933" s="66"/>
    </row>
    <row r="934">
      <c r="A934" s="66"/>
    </row>
    <row r="935">
      <c r="A935" s="66"/>
    </row>
    <row r="936">
      <c r="A936" s="66"/>
    </row>
    <row r="937">
      <c r="A937" s="66"/>
    </row>
    <row r="938">
      <c r="A938" s="66"/>
    </row>
    <row r="939">
      <c r="A939" s="66"/>
    </row>
    <row r="940">
      <c r="A940" s="66"/>
    </row>
    <row r="941">
      <c r="A941" s="66"/>
    </row>
    <row r="942">
      <c r="A942" s="66"/>
    </row>
    <row r="943">
      <c r="A943" s="66"/>
    </row>
    <row r="944">
      <c r="A944" s="66"/>
    </row>
    <row r="945">
      <c r="A945" s="66"/>
    </row>
    <row r="946">
      <c r="A946" s="66"/>
    </row>
    <row r="947">
      <c r="A947" s="66"/>
    </row>
    <row r="948">
      <c r="A948" s="66"/>
    </row>
    <row r="949">
      <c r="A949" s="66"/>
    </row>
    <row r="950">
      <c r="A950" s="66"/>
    </row>
    <row r="951">
      <c r="A951" s="66"/>
    </row>
    <row r="952">
      <c r="A952" s="66"/>
    </row>
    <row r="953">
      <c r="A953" s="66"/>
    </row>
    <row r="954">
      <c r="A954" s="66"/>
    </row>
    <row r="955">
      <c r="A955" s="66"/>
    </row>
    <row r="956">
      <c r="A956" s="66"/>
    </row>
    <row r="957">
      <c r="A957" s="66"/>
    </row>
    <row r="958">
      <c r="A958" s="66"/>
    </row>
    <row r="959">
      <c r="A959" s="66"/>
    </row>
    <row r="960">
      <c r="A960" s="66"/>
    </row>
    <row r="961">
      <c r="A961" s="66"/>
    </row>
    <row r="962">
      <c r="A962" s="66"/>
    </row>
    <row r="963">
      <c r="A963" s="66"/>
    </row>
    <row r="964">
      <c r="A964" s="66"/>
    </row>
    <row r="965">
      <c r="A965" s="66"/>
    </row>
    <row r="966">
      <c r="A966" s="66"/>
    </row>
    <row r="967">
      <c r="A967" s="66"/>
    </row>
    <row r="968">
      <c r="A968" s="66"/>
    </row>
    <row r="969">
      <c r="A969" s="66"/>
    </row>
    <row r="970">
      <c r="A970" s="66"/>
    </row>
    <row r="971">
      <c r="A971" s="66"/>
    </row>
    <row r="972">
      <c r="A972" s="66"/>
    </row>
    <row r="973">
      <c r="A973" s="66"/>
    </row>
    <row r="974">
      <c r="A974" s="66"/>
    </row>
    <row r="975">
      <c r="A975" s="66"/>
    </row>
    <row r="976">
      <c r="A976" s="66"/>
    </row>
    <row r="977">
      <c r="A977" s="66"/>
    </row>
    <row r="978">
      <c r="A978" s="66"/>
    </row>
    <row r="979">
      <c r="A979" s="66"/>
    </row>
    <row r="980">
      <c r="A980" s="66"/>
    </row>
    <row r="981">
      <c r="A981" s="66"/>
    </row>
    <row r="982">
      <c r="A982" s="66"/>
    </row>
    <row r="983">
      <c r="A983" s="66"/>
    </row>
    <row r="984">
      <c r="A984" s="66"/>
    </row>
    <row r="985">
      <c r="A985" s="66"/>
    </row>
    <row r="986">
      <c r="A986" s="66"/>
    </row>
    <row r="987">
      <c r="A987" s="66"/>
    </row>
    <row r="988">
      <c r="A988" s="66"/>
    </row>
    <row r="989">
      <c r="A989" s="66"/>
    </row>
    <row r="990">
      <c r="A990" s="66"/>
    </row>
    <row r="991">
      <c r="A991" s="66"/>
    </row>
    <row r="992">
      <c r="A992" s="66"/>
    </row>
    <row r="993">
      <c r="A993" s="66"/>
    </row>
    <row r="994">
      <c r="A994" s="66"/>
    </row>
    <row r="995">
      <c r="A995" s="66"/>
    </row>
    <row r="996">
      <c r="A996" s="66"/>
    </row>
    <row r="997">
      <c r="A997" s="66"/>
    </row>
    <row r="998">
      <c r="A998" s="66"/>
    </row>
    <row r="999">
      <c r="A999" s="66"/>
    </row>
    <row r="1000">
      <c r="A1000" s="66"/>
    </row>
    <row r="1001">
      <c r="A1001" s="66"/>
    </row>
    <row r="1002">
      <c r="A1002" s="66"/>
    </row>
    <row r="1003">
      <c r="A1003" s="66"/>
    </row>
    <row r="1004">
      <c r="A1004" s="66"/>
    </row>
    <row r="1005">
      <c r="A1005" s="66"/>
    </row>
    <row r="1006">
      <c r="A1006" s="66"/>
    </row>
    <row r="1007">
      <c r="A1007" s="66"/>
    </row>
    <row r="1008">
      <c r="A1008" s="66"/>
    </row>
    <row r="1009">
      <c r="A1009" s="66"/>
    </row>
    <row r="1010">
      <c r="A1010" s="66"/>
    </row>
    <row r="1011">
      <c r="A1011" s="66"/>
    </row>
    <row r="1012">
      <c r="A1012" s="66"/>
    </row>
    <row r="1013">
      <c r="A1013" s="66"/>
    </row>
    <row r="1014">
      <c r="A1014" s="66"/>
    </row>
    <row r="1015">
      <c r="A1015" s="66"/>
    </row>
    <row r="1016">
      <c r="A1016" s="66"/>
    </row>
    <row r="1017">
      <c r="A1017" s="66"/>
    </row>
  </sheetData>
  <mergeCells count="6">
    <mergeCell ref="R13:S13"/>
    <mergeCell ref="T13:U13"/>
    <mergeCell ref="C19:J19"/>
    <mergeCell ref="C20:J20"/>
    <mergeCell ref="C21:J21"/>
    <mergeCell ref="C24:J2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1" max="11" width="1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/>
      <c r="G1" s="1"/>
      <c r="H1" s="1" t="s">
        <v>5</v>
      </c>
      <c r="I1" s="1" t="s">
        <v>6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/>
    </row>
    <row r="2">
      <c r="A2" s="1" t="s">
        <v>15</v>
      </c>
      <c r="B2" s="47">
        <v>37020.0</v>
      </c>
      <c r="C2" s="4">
        <v>0.0</v>
      </c>
      <c r="D2" s="4">
        <v>0.0</v>
      </c>
      <c r="E2" s="4">
        <v>0.0</v>
      </c>
      <c r="F2" s="61">
        <f t="shared" ref="F2:F8" si="1">B2*(1+E2)</f>
        <v>37020</v>
      </c>
      <c r="G2" s="12"/>
      <c r="H2" s="49"/>
      <c r="I2" s="2">
        <v>30348.87</v>
      </c>
      <c r="J2" s="2">
        <v>0.0</v>
      </c>
      <c r="K2" s="12">
        <v>455.06</v>
      </c>
      <c r="L2" s="2">
        <v>31031.63</v>
      </c>
      <c r="M2" s="2">
        <v>12102.12</v>
      </c>
      <c r="N2" s="2">
        <v>5213.18</v>
      </c>
      <c r="O2" s="7">
        <v>0.055</v>
      </c>
      <c r="P2" s="2">
        <v>12.0</v>
      </c>
      <c r="Q2" s="61">
        <f t="shared" ref="Q2:Q9" si="2">F2+G2+I2+J2+K2+L2+M2-N2</f>
        <v>105744.5</v>
      </c>
      <c r="R2" s="62">
        <f t="shared" ref="R2:R9" si="3">Q2-F2</f>
        <v>68724.5</v>
      </c>
    </row>
    <row r="3">
      <c r="A3" s="1" t="s">
        <v>16</v>
      </c>
      <c r="B3" s="47">
        <v>37020.0</v>
      </c>
      <c r="C3" s="4">
        <v>0.055</v>
      </c>
      <c r="D3" s="4">
        <v>0.0</v>
      </c>
      <c r="E3" s="4">
        <v>0.055</v>
      </c>
      <c r="F3" s="61">
        <f t="shared" si="1"/>
        <v>39056.1</v>
      </c>
      <c r="G3" s="2"/>
      <c r="H3" s="49"/>
      <c r="I3" s="2">
        <v>30367.63</v>
      </c>
      <c r="J3" s="2">
        <v>1882.51</v>
      </c>
      <c r="K3" s="2">
        <v>318.89</v>
      </c>
      <c r="L3" s="2">
        <v>31497.93</v>
      </c>
      <c r="M3" s="2">
        <v>7689.44</v>
      </c>
      <c r="N3" s="2">
        <v>5213.18</v>
      </c>
      <c r="O3" s="11">
        <v>0.055</v>
      </c>
      <c r="P3" s="2">
        <v>12.0</v>
      </c>
      <c r="Q3" s="61">
        <f t="shared" si="2"/>
        <v>105599.32</v>
      </c>
      <c r="R3" s="62">
        <f t="shared" si="3"/>
        <v>66543.22</v>
      </c>
    </row>
    <row r="4">
      <c r="A4" s="1" t="s">
        <v>17</v>
      </c>
      <c r="B4" s="47">
        <v>37020.0</v>
      </c>
      <c r="C4" s="4">
        <v>0.0537</v>
      </c>
      <c r="D4" s="4">
        <v>0.01488</v>
      </c>
      <c r="E4" s="4">
        <v>0.07238</v>
      </c>
      <c r="F4" s="61">
        <f t="shared" si="1"/>
        <v>39699.5076</v>
      </c>
      <c r="G4" s="2"/>
      <c r="H4" s="49"/>
      <c r="I4" s="2">
        <v>30874.07</v>
      </c>
      <c r="J4" s="2">
        <v>0.0</v>
      </c>
      <c r="K4" s="2">
        <v>956.66</v>
      </c>
      <c r="L4" s="2">
        <v>31605.22</v>
      </c>
      <c r="M4" s="2">
        <v>7689.44</v>
      </c>
      <c r="N4" s="2">
        <v>5213.18</v>
      </c>
      <c r="O4" s="11">
        <v>0.055</v>
      </c>
      <c r="P4" s="2">
        <v>12.0</v>
      </c>
      <c r="Q4" s="61">
        <f t="shared" si="2"/>
        <v>105611.7176</v>
      </c>
      <c r="R4" s="62">
        <f t="shared" si="3"/>
        <v>65912.21</v>
      </c>
    </row>
    <row r="5">
      <c r="A5" s="1" t="s">
        <v>18</v>
      </c>
      <c r="B5" s="47">
        <v>37020.0</v>
      </c>
      <c r="C5" s="4">
        <v>0.056</v>
      </c>
      <c r="D5" s="4">
        <v>0.02771</v>
      </c>
      <c r="E5" s="4">
        <v>0.08371</v>
      </c>
      <c r="F5" s="61">
        <f t="shared" si="1"/>
        <v>40118.9442</v>
      </c>
      <c r="G5" s="2"/>
      <c r="H5" s="49"/>
      <c r="I5" s="2">
        <v>33284.35</v>
      </c>
      <c r="J5" s="2">
        <v>2680.38</v>
      </c>
      <c r="K5" s="2">
        <v>7.5</v>
      </c>
      <c r="L5" s="2">
        <v>33988.3</v>
      </c>
      <c r="M5" s="2">
        <v>11083.41</v>
      </c>
      <c r="N5" s="2">
        <v>5213.18</v>
      </c>
      <c r="O5" s="11">
        <v>0.055</v>
      </c>
      <c r="P5" s="2">
        <v>12.0</v>
      </c>
      <c r="Q5" s="61">
        <f t="shared" si="2"/>
        <v>115949.7042</v>
      </c>
      <c r="R5" s="62">
        <f t="shared" si="3"/>
        <v>75830.76</v>
      </c>
    </row>
    <row r="6">
      <c r="A6" s="1" t="s">
        <v>19</v>
      </c>
      <c r="B6" s="47">
        <v>37020.0</v>
      </c>
      <c r="C6" s="4">
        <v>0.0725</v>
      </c>
      <c r="D6" s="4">
        <v>0.01601</v>
      </c>
      <c r="E6" s="4">
        <v>0.08851</v>
      </c>
      <c r="F6" s="61">
        <f t="shared" si="1"/>
        <v>40296.6402</v>
      </c>
      <c r="G6" s="2"/>
      <c r="H6" s="49"/>
      <c r="I6" s="2">
        <v>41640.6</v>
      </c>
      <c r="J6" s="2">
        <v>0.0</v>
      </c>
      <c r="K6" s="2">
        <v>2292.53</v>
      </c>
      <c r="L6" s="2">
        <v>37889.95</v>
      </c>
      <c r="M6" s="2">
        <v>13574.17</v>
      </c>
      <c r="N6" s="2">
        <v>5213.18</v>
      </c>
      <c r="O6" s="11">
        <v>0.055</v>
      </c>
      <c r="P6" s="2">
        <v>12.0</v>
      </c>
      <c r="Q6" s="61">
        <f t="shared" si="2"/>
        <v>130480.7102</v>
      </c>
      <c r="R6" s="62">
        <f t="shared" si="3"/>
        <v>90184.07</v>
      </c>
    </row>
    <row r="7">
      <c r="A7" s="1" t="s">
        <v>36</v>
      </c>
      <c r="B7" s="47">
        <v>37020.0</v>
      </c>
      <c r="C7" s="4">
        <v>0.06</v>
      </c>
      <c r="D7" s="4">
        <v>0.0</v>
      </c>
      <c r="E7" s="4">
        <v>0.06</v>
      </c>
      <c r="F7" s="61">
        <f t="shared" si="1"/>
        <v>39241.2</v>
      </c>
      <c r="G7" s="2"/>
      <c r="H7" s="49"/>
      <c r="I7" s="2">
        <v>31389.89</v>
      </c>
      <c r="J7" s="2">
        <v>0.0</v>
      </c>
      <c r="K7" s="2">
        <v>2516.61</v>
      </c>
      <c r="L7" s="2">
        <v>34506.18</v>
      </c>
      <c r="M7" s="2">
        <v>9726.86</v>
      </c>
      <c r="N7" s="2">
        <v>5213.18</v>
      </c>
      <c r="O7" s="11">
        <v>0.055</v>
      </c>
      <c r="P7" s="2">
        <v>12.0</v>
      </c>
      <c r="Q7" s="61">
        <f t="shared" si="2"/>
        <v>112167.56</v>
      </c>
      <c r="R7" s="62">
        <f t="shared" si="3"/>
        <v>72926.36</v>
      </c>
    </row>
    <row r="8">
      <c r="A8" s="1" t="s">
        <v>21</v>
      </c>
      <c r="B8" s="47">
        <v>37020.0</v>
      </c>
      <c r="C8" s="7">
        <v>0.04</v>
      </c>
      <c r="D8" s="7">
        <v>0.04532</v>
      </c>
      <c r="E8" s="7">
        <v>0.08832</v>
      </c>
      <c r="F8" s="61">
        <f t="shared" si="1"/>
        <v>40289.6064</v>
      </c>
      <c r="G8" s="2"/>
      <c r="H8" s="49"/>
      <c r="I8" s="2">
        <v>31324.24</v>
      </c>
      <c r="J8" s="12">
        <v>0.0</v>
      </c>
      <c r="K8" s="2">
        <v>805.83</v>
      </c>
      <c r="L8" s="2">
        <v>34700.13</v>
      </c>
      <c r="M8" s="2">
        <v>11990.08</v>
      </c>
      <c r="N8" s="2">
        <v>5213.18</v>
      </c>
      <c r="O8" s="11">
        <v>0.055</v>
      </c>
      <c r="P8" s="2">
        <v>12.0</v>
      </c>
      <c r="Q8" s="61">
        <f t="shared" si="2"/>
        <v>113896.7064</v>
      </c>
      <c r="R8" s="62">
        <f t="shared" si="3"/>
        <v>73607.1</v>
      </c>
    </row>
    <row r="9">
      <c r="A9" s="1" t="s">
        <v>22</v>
      </c>
      <c r="B9" s="47">
        <v>37020.0</v>
      </c>
      <c r="C9" s="13">
        <v>0.06</v>
      </c>
      <c r="D9" s="13">
        <v>0.0</v>
      </c>
      <c r="E9" s="7">
        <f>C9+D9</f>
        <v>0.06</v>
      </c>
      <c r="F9" s="61">
        <f>B9*(1+E9) +F10</f>
        <v>42610.02</v>
      </c>
      <c r="G9" s="2"/>
      <c r="H9" s="49"/>
      <c r="I9" s="2">
        <v>33922.09</v>
      </c>
      <c r="J9" s="2">
        <v>0.0</v>
      </c>
      <c r="K9" s="2">
        <v>2154.63</v>
      </c>
      <c r="L9" s="2">
        <v>37803.29</v>
      </c>
      <c r="M9" s="2">
        <v>10857.61</v>
      </c>
      <c r="N9" s="2">
        <v>5213.18</v>
      </c>
      <c r="O9" s="11">
        <v>0.055</v>
      </c>
      <c r="P9" s="2">
        <v>12.0</v>
      </c>
      <c r="Q9" s="61">
        <f t="shared" si="2"/>
        <v>122134.46</v>
      </c>
      <c r="R9" s="62">
        <f t="shared" si="3"/>
        <v>79524.44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>
      <c r="F10" s="64">
        <f>B9*J10</f>
        <v>3368.82</v>
      </c>
      <c r="J10" s="2">
        <v>0.091</v>
      </c>
    </row>
    <row r="11">
      <c r="J11" s="8"/>
      <c r="Q11" s="15" t="s">
        <v>23</v>
      </c>
    </row>
    <row r="12">
      <c r="J12" s="8"/>
      <c r="K12" s="16"/>
      <c r="L12" s="17"/>
      <c r="M12" s="17"/>
      <c r="N12" s="17"/>
      <c r="O12" s="17"/>
      <c r="P12" s="17"/>
      <c r="Q12" s="2">
        <v>0.104</v>
      </c>
      <c r="T12" s="15">
        <v>0.1625</v>
      </c>
    </row>
    <row r="13">
      <c r="G13" s="15"/>
      <c r="J13" s="8"/>
      <c r="K13" s="18" t="s">
        <v>25</v>
      </c>
      <c r="L13" s="18" t="s">
        <v>6</v>
      </c>
      <c r="M13" s="18" t="s">
        <v>26</v>
      </c>
      <c r="N13" s="18" t="s">
        <v>27</v>
      </c>
      <c r="O13" s="18" t="s">
        <v>28</v>
      </c>
      <c r="P13" s="19" t="s">
        <v>29</v>
      </c>
      <c r="Q13" s="19" t="s">
        <v>30</v>
      </c>
      <c r="R13" s="2" t="s">
        <v>16</v>
      </c>
      <c r="T13" s="2" t="s">
        <v>18</v>
      </c>
    </row>
    <row r="14">
      <c r="J14" s="8"/>
      <c r="K14" s="19">
        <v>1.0</v>
      </c>
      <c r="L14" s="21">
        <f t="shared" ref="L14:L25" si="4">$C$23/$C$20*$J$24</f>
        <v>3092.535</v>
      </c>
      <c r="M14" s="21"/>
      <c r="N14" s="21">
        <f t="shared" ref="N14:N25" si="5">$J$25</f>
        <v>250</v>
      </c>
      <c r="O14" s="21">
        <f t="shared" ref="O14:O25" si="6">$C$23*$J$21</f>
        <v>4386.2868</v>
      </c>
      <c r="P14" s="23">
        <f t="shared" ref="P14:P25" si="7">$J$22</f>
        <v>1259.8</v>
      </c>
      <c r="Q14" s="21">
        <f>B3*(1-Q12)</f>
        <v>33169.92</v>
      </c>
      <c r="R14" s="15">
        <v>0.024</v>
      </c>
      <c r="S14" s="64">
        <f t="shared" ref="S14:S25" si="8">Q14*R14</f>
        <v>796.07808</v>
      </c>
      <c r="T14" s="64">
        <f>B6*0.6</f>
        <v>22212</v>
      </c>
      <c r="U14" s="64">
        <f t="shared" ref="U14:U25" si="9">T14*0.028</f>
        <v>621.936</v>
      </c>
    </row>
    <row r="15">
      <c r="A15" s="20" t="s">
        <v>33</v>
      </c>
      <c r="J15" s="8"/>
      <c r="K15" s="19">
        <v>2.0</v>
      </c>
      <c r="L15" s="21">
        <f t="shared" si="4"/>
        <v>3092.535</v>
      </c>
      <c r="M15" s="21"/>
      <c r="N15" s="21">
        <f t="shared" si="5"/>
        <v>250</v>
      </c>
      <c r="O15" s="21">
        <f t="shared" si="6"/>
        <v>4386.2868</v>
      </c>
      <c r="P15" s="23">
        <f t="shared" si="7"/>
        <v>1259.8</v>
      </c>
      <c r="Q15" s="21">
        <f t="shared" ref="Q15:Q25" si="10">Q14*(1-$Q$12)</f>
        <v>29720.24832</v>
      </c>
      <c r="R15" s="15">
        <v>0.0175</v>
      </c>
      <c r="S15" s="64">
        <f t="shared" si="8"/>
        <v>520.1043456</v>
      </c>
      <c r="T15" s="64">
        <f t="shared" ref="T15:T25" si="11">T14*(1-$T$12)</f>
        <v>18602.55</v>
      </c>
      <c r="U15" s="64">
        <f t="shared" si="9"/>
        <v>520.8714</v>
      </c>
    </row>
    <row r="16">
      <c r="A16" s="20" t="s">
        <v>67</v>
      </c>
      <c r="J16" s="8"/>
      <c r="K16" s="19">
        <v>3.0</v>
      </c>
      <c r="L16" s="21">
        <f t="shared" si="4"/>
        <v>3092.535</v>
      </c>
      <c r="M16" s="21"/>
      <c r="N16" s="21">
        <f t="shared" si="5"/>
        <v>250</v>
      </c>
      <c r="O16" s="21">
        <f t="shared" si="6"/>
        <v>4386.2868</v>
      </c>
      <c r="P16" s="23">
        <f t="shared" si="7"/>
        <v>1259.8</v>
      </c>
      <c r="Q16" s="21">
        <f t="shared" si="10"/>
        <v>26629.34249</v>
      </c>
      <c r="R16" s="15">
        <v>0.0135</v>
      </c>
      <c r="S16" s="64">
        <f t="shared" si="8"/>
        <v>359.4961237</v>
      </c>
      <c r="T16" s="64">
        <f t="shared" si="11"/>
        <v>15579.63563</v>
      </c>
      <c r="U16" s="64">
        <f t="shared" si="9"/>
        <v>436.2297975</v>
      </c>
    </row>
    <row r="17">
      <c r="A17" s="21"/>
      <c r="B17" s="19" t="s">
        <v>35</v>
      </c>
      <c r="C17" s="19" t="s">
        <v>15</v>
      </c>
      <c r="D17" s="19" t="s">
        <v>16</v>
      </c>
      <c r="E17" s="19" t="s">
        <v>17</v>
      </c>
      <c r="F17" s="19" t="s">
        <v>18</v>
      </c>
      <c r="G17" s="19" t="s">
        <v>19</v>
      </c>
      <c r="H17" s="19" t="s">
        <v>36</v>
      </c>
      <c r="I17" s="19" t="s">
        <v>21</v>
      </c>
      <c r="J17" s="19" t="s">
        <v>37</v>
      </c>
      <c r="K17" s="19">
        <v>4.0</v>
      </c>
      <c r="L17" s="21">
        <f t="shared" si="4"/>
        <v>3092.535</v>
      </c>
      <c r="M17" s="21"/>
      <c r="N17" s="21">
        <f t="shared" si="5"/>
        <v>250</v>
      </c>
      <c r="O17" s="21">
        <f t="shared" si="6"/>
        <v>4386.2868</v>
      </c>
      <c r="P17" s="23">
        <f t="shared" si="7"/>
        <v>1259.8</v>
      </c>
      <c r="Q17" s="21">
        <f t="shared" si="10"/>
        <v>23859.89088</v>
      </c>
      <c r="R17" s="15">
        <v>0.01</v>
      </c>
      <c r="S17" s="64">
        <f t="shared" si="8"/>
        <v>238.5989088</v>
      </c>
      <c r="T17" s="64">
        <f t="shared" si="11"/>
        <v>13047.94484</v>
      </c>
      <c r="U17" s="64">
        <f t="shared" si="9"/>
        <v>365.3424554</v>
      </c>
    </row>
    <row r="18">
      <c r="A18" s="19" t="s">
        <v>38</v>
      </c>
      <c r="B18" s="26" t="s">
        <v>39</v>
      </c>
      <c r="C18" s="31">
        <v>6055.0</v>
      </c>
      <c r="D18" s="28"/>
      <c r="E18" s="28"/>
      <c r="F18" s="28"/>
      <c r="G18" s="28"/>
      <c r="H18" s="28"/>
      <c r="I18" s="28"/>
      <c r="J18" s="29"/>
      <c r="K18" s="19">
        <v>5.0</v>
      </c>
      <c r="L18" s="21">
        <f t="shared" si="4"/>
        <v>3092.535</v>
      </c>
      <c r="M18" s="21"/>
      <c r="N18" s="21">
        <f t="shared" si="5"/>
        <v>250</v>
      </c>
      <c r="O18" s="21">
        <f t="shared" si="6"/>
        <v>4386.2868</v>
      </c>
      <c r="P18" s="23">
        <f t="shared" si="7"/>
        <v>1259.8</v>
      </c>
      <c r="Q18" s="21">
        <f t="shared" si="10"/>
        <v>21378.46222</v>
      </c>
      <c r="R18" s="15">
        <v>0.0065</v>
      </c>
      <c r="S18" s="64">
        <f t="shared" si="8"/>
        <v>138.9600045</v>
      </c>
      <c r="T18" s="64">
        <f t="shared" si="11"/>
        <v>10927.6538</v>
      </c>
      <c r="U18" s="64">
        <f t="shared" si="9"/>
        <v>305.9743064</v>
      </c>
    </row>
    <row r="19">
      <c r="A19" s="19" t="s">
        <v>68</v>
      </c>
      <c r="B19" s="26"/>
      <c r="C19" s="31" t="s">
        <v>69</v>
      </c>
      <c r="D19" s="28"/>
      <c r="E19" s="28"/>
      <c r="F19" s="28"/>
      <c r="G19" s="28"/>
      <c r="H19" s="28"/>
      <c r="I19" s="28"/>
      <c r="J19" s="29"/>
      <c r="K19" s="19">
        <v>6.0</v>
      </c>
      <c r="L19" s="21">
        <f t="shared" si="4"/>
        <v>3092.535</v>
      </c>
      <c r="M19" s="21"/>
      <c r="N19" s="21">
        <f t="shared" si="5"/>
        <v>250</v>
      </c>
      <c r="O19" s="21">
        <f t="shared" si="6"/>
        <v>4386.2868</v>
      </c>
      <c r="P19" s="23">
        <f t="shared" si="7"/>
        <v>1259.8</v>
      </c>
      <c r="Q19" s="21">
        <f t="shared" si="10"/>
        <v>19155.10215</v>
      </c>
      <c r="R19" s="15">
        <v>0.004</v>
      </c>
      <c r="S19" s="64">
        <f t="shared" si="8"/>
        <v>76.62040861</v>
      </c>
      <c r="T19" s="64">
        <f t="shared" si="11"/>
        <v>9151.910058</v>
      </c>
      <c r="U19" s="64">
        <f t="shared" si="9"/>
        <v>256.2534816</v>
      </c>
    </row>
    <row r="20">
      <c r="A20" s="19" t="s">
        <v>42</v>
      </c>
      <c r="B20" s="30" t="s">
        <v>56</v>
      </c>
      <c r="C20" s="31">
        <v>28.0</v>
      </c>
      <c r="D20" s="28"/>
      <c r="E20" s="28"/>
      <c r="F20" s="28"/>
      <c r="G20" s="28"/>
      <c r="H20" s="28"/>
      <c r="I20" s="28"/>
      <c r="J20" s="29"/>
      <c r="K20" s="32">
        <v>7.0</v>
      </c>
      <c r="L20" s="21">
        <f t="shared" si="4"/>
        <v>3092.535</v>
      </c>
      <c r="M20" s="21"/>
      <c r="N20" s="21">
        <f t="shared" si="5"/>
        <v>250</v>
      </c>
      <c r="O20" s="21">
        <f t="shared" si="6"/>
        <v>4386.2868</v>
      </c>
      <c r="P20" s="23">
        <f t="shared" si="7"/>
        <v>1259.8</v>
      </c>
      <c r="Q20" s="21">
        <f t="shared" si="10"/>
        <v>17162.97153</v>
      </c>
      <c r="S20" s="64">
        <f t="shared" si="8"/>
        <v>0</v>
      </c>
      <c r="T20" s="64">
        <f t="shared" si="11"/>
        <v>7664.724673</v>
      </c>
      <c r="U20" s="64">
        <f t="shared" si="9"/>
        <v>214.6122909</v>
      </c>
    </row>
    <row r="21">
      <c r="A21" s="19" t="s">
        <v>44</v>
      </c>
      <c r="B21" s="26" t="s">
        <v>45</v>
      </c>
      <c r="C21" s="30">
        <v>0.1504</v>
      </c>
      <c r="D21" s="30">
        <v>0.15266</v>
      </c>
      <c r="E21" s="30">
        <v>0.15318</v>
      </c>
      <c r="F21" s="19">
        <v>0.16473</v>
      </c>
      <c r="G21" s="19">
        <v>0.18364</v>
      </c>
      <c r="H21" s="19">
        <v>0.16724</v>
      </c>
      <c r="I21" s="19">
        <v>0.16818</v>
      </c>
      <c r="J21" s="19">
        <v>0.18322</v>
      </c>
      <c r="K21" s="33">
        <v>8.0</v>
      </c>
      <c r="L21" s="21">
        <f t="shared" si="4"/>
        <v>3092.535</v>
      </c>
      <c r="M21" s="21"/>
      <c r="N21" s="21">
        <f t="shared" si="5"/>
        <v>250</v>
      </c>
      <c r="O21" s="21">
        <f t="shared" si="6"/>
        <v>4386.2868</v>
      </c>
      <c r="P21" s="23">
        <f t="shared" si="7"/>
        <v>1259.8</v>
      </c>
      <c r="Q21" s="21">
        <f t="shared" si="10"/>
        <v>15378.02249</v>
      </c>
      <c r="S21" s="64">
        <f t="shared" si="8"/>
        <v>0</v>
      </c>
      <c r="T21" s="64">
        <f t="shared" si="11"/>
        <v>6419.206914</v>
      </c>
      <c r="U21" s="64">
        <f t="shared" si="9"/>
        <v>179.7377936</v>
      </c>
    </row>
    <row r="22">
      <c r="A22" s="19" t="s">
        <v>29</v>
      </c>
      <c r="B22" s="34" t="s">
        <v>46</v>
      </c>
      <c r="C22" s="35">
        <v>1404.2</v>
      </c>
      <c r="D22" s="35">
        <v>892.2</v>
      </c>
      <c r="E22" s="19">
        <v>892.2</v>
      </c>
      <c r="F22" s="36">
        <v>1286.0</v>
      </c>
      <c r="G22" s="36">
        <v>1575.0</v>
      </c>
      <c r="H22" s="36">
        <v>1128.6</v>
      </c>
      <c r="I22" s="36">
        <v>1391.2</v>
      </c>
      <c r="J22" s="36">
        <v>1259.8</v>
      </c>
      <c r="K22" s="33">
        <v>9.0</v>
      </c>
      <c r="L22" s="21">
        <f t="shared" si="4"/>
        <v>3092.535</v>
      </c>
      <c r="M22" s="21"/>
      <c r="N22" s="21">
        <f t="shared" si="5"/>
        <v>250</v>
      </c>
      <c r="O22" s="21">
        <f t="shared" si="6"/>
        <v>4386.2868</v>
      </c>
      <c r="P22" s="23">
        <f t="shared" si="7"/>
        <v>1259.8</v>
      </c>
      <c r="Q22" s="21">
        <f t="shared" si="10"/>
        <v>13778.70815</v>
      </c>
      <c r="S22" s="64">
        <f t="shared" si="8"/>
        <v>0</v>
      </c>
      <c r="T22" s="64">
        <f t="shared" si="11"/>
        <v>5376.08579</v>
      </c>
      <c r="U22" s="64">
        <f t="shared" si="9"/>
        <v>150.5304021</v>
      </c>
    </row>
    <row r="23">
      <c r="A23" s="19" t="s">
        <v>47</v>
      </c>
      <c r="B23" s="37" t="s">
        <v>48</v>
      </c>
      <c r="C23" s="67">
        <v>23940.0</v>
      </c>
      <c r="D23" s="28"/>
      <c r="E23" s="28"/>
      <c r="F23" s="28"/>
      <c r="G23" s="28"/>
      <c r="H23" s="28"/>
      <c r="I23" s="28"/>
      <c r="J23" s="29"/>
      <c r="K23" s="33">
        <v>10.0</v>
      </c>
      <c r="L23" s="21">
        <f t="shared" si="4"/>
        <v>3092.535</v>
      </c>
      <c r="M23" s="21"/>
      <c r="N23" s="21">
        <f t="shared" si="5"/>
        <v>250</v>
      </c>
      <c r="O23" s="21">
        <f t="shared" si="6"/>
        <v>4386.2868</v>
      </c>
      <c r="P23" s="23">
        <f t="shared" si="7"/>
        <v>1259.8</v>
      </c>
      <c r="Q23" s="21">
        <f t="shared" si="10"/>
        <v>12345.7225</v>
      </c>
      <c r="S23" s="64">
        <f t="shared" si="8"/>
        <v>0</v>
      </c>
      <c r="T23" s="64">
        <f t="shared" si="11"/>
        <v>4502.471849</v>
      </c>
      <c r="U23" s="64">
        <f t="shared" si="9"/>
        <v>126.0692118</v>
      </c>
    </row>
    <row r="24">
      <c r="A24" s="19" t="s">
        <v>58</v>
      </c>
      <c r="B24" s="30" t="s">
        <v>59</v>
      </c>
      <c r="C24" s="30">
        <v>3.236</v>
      </c>
      <c r="D24" s="30">
        <v>3.238</v>
      </c>
      <c r="E24" s="19">
        <v>3.292</v>
      </c>
      <c r="F24" s="19">
        <v>3.549</v>
      </c>
      <c r="G24" s="19">
        <v>4.44</v>
      </c>
      <c r="H24" s="19">
        <v>3.347</v>
      </c>
      <c r="I24" s="19">
        <v>3.34</v>
      </c>
      <c r="J24" s="19">
        <v>3.617</v>
      </c>
      <c r="K24" s="33">
        <v>11.0</v>
      </c>
      <c r="L24" s="21">
        <f t="shared" si="4"/>
        <v>3092.535</v>
      </c>
      <c r="M24" s="21"/>
      <c r="N24" s="21">
        <f t="shared" si="5"/>
        <v>250</v>
      </c>
      <c r="O24" s="21">
        <f t="shared" si="6"/>
        <v>4386.2868</v>
      </c>
      <c r="P24" s="23">
        <f t="shared" si="7"/>
        <v>1259.8</v>
      </c>
      <c r="Q24" s="21">
        <f t="shared" si="10"/>
        <v>11061.76736</v>
      </c>
      <c r="S24" s="64">
        <f t="shared" si="8"/>
        <v>0</v>
      </c>
      <c r="T24" s="64">
        <f t="shared" si="11"/>
        <v>3770.820174</v>
      </c>
      <c r="U24" s="64">
        <f t="shared" si="9"/>
        <v>105.5829649</v>
      </c>
    </row>
    <row r="25">
      <c r="A25" s="19" t="s">
        <v>27</v>
      </c>
      <c r="B25" s="19" t="s">
        <v>51</v>
      </c>
      <c r="C25" s="19">
        <v>52.8</v>
      </c>
      <c r="D25" s="19">
        <v>37.0</v>
      </c>
      <c r="E25" s="19">
        <v>111.0</v>
      </c>
      <c r="F25" s="19">
        <v>0.0</v>
      </c>
      <c r="G25" s="19">
        <v>266.0</v>
      </c>
      <c r="H25" s="19">
        <v>292.0</v>
      </c>
      <c r="I25" s="19">
        <v>93.5</v>
      </c>
      <c r="J25" s="19">
        <v>250.0</v>
      </c>
      <c r="K25" s="32">
        <v>12.0</v>
      </c>
      <c r="L25" s="21">
        <f t="shared" si="4"/>
        <v>3092.535</v>
      </c>
      <c r="M25" s="21"/>
      <c r="N25" s="21">
        <f t="shared" si="5"/>
        <v>250</v>
      </c>
      <c r="O25" s="21">
        <f t="shared" si="6"/>
        <v>4386.2868</v>
      </c>
      <c r="P25" s="23">
        <f t="shared" si="7"/>
        <v>1259.8</v>
      </c>
      <c r="Q25" s="21">
        <f t="shared" si="10"/>
        <v>9911.343557</v>
      </c>
      <c r="R25" s="8"/>
      <c r="S25" s="8">
        <f t="shared" si="8"/>
        <v>0</v>
      </c>
      <c r="T25" s="8">
        <f t="shared" si="11"/>
        <v>3158.061896</v>
      </c>
      <c r="U25" s="8">
        <f t="shared" si="9"/>
        <v>88.42573308</v>
      </c>
      <c r="V25" s="8"/>
      <c r="W25" s="8"/>
      <c r="X25" s="8"/>
      <c r="Y25" s="8"/>
      <c r="Z25" s="8"/>
      <c r="AA25" s="8"/>
      <c r="AB25" s="8"/>
      <c r="AC25" s="8"/>
    </row>
    <row r="26">
      <c r="J26" s="8"/>
      <c r="L26" s="25">
        <f t="array" ref="L26">npv(O5,L14:L25)</f>
        <v>26653.0681</v>
      </c>
      <c r="N26" s="25">
        <f t="array" ref="N26">npv(O5,N14:N25)</f>
        <v>2154.629462</v>
      </c>
      <c r="O26" s="25">
        <f t="array" ref="O26">npv(O3,O14:O25)</f>
        <v>37803.29108</v>
      </c>
      <c r="P26" s="25">
        <f t="array" ref="P26">npv(O7,P14:P25)</f>
        <v>10857.60879</v>
      </c>
      <c r="Q26" s="64">
        <f>Q25/((1+O7)^P5)</f>
        <v>5213.183533</v>
      </c>
      <c r="S26" s="25">
        <f t="array" ref="S26">npv(O5,S14:S21)</f>
        <v>1882.509935</v>
      </c>
      <c r="U26" s="25">
        <f t="array" ref="U26">npv(O7,U14:U25)</f>
        <v>2680.384472</v>
      </c>
    </row>
    <row r="27">
      <c r="J27" s="8"/>
    </row>
    <row r="28">
      <c r="C28" s="64">
        <f t="shared" ref="C28:J28" si="12">C22  * (1 - (1 + $O$6)^-$P$6) / $O$6</f>
        <v>12102.12276</v>
      </c>
      <c r="D28" s="64">
        <f t="shared" si="12"/>
        <v>7689.441625</v>
      </c>
      <c r="E28" s="64">
        <f t="shared" si="12"/>
        <v>7689.441625</v>
      </c>
      <c r="F28" s="64">
        <f t="shared" si="12"/>
        <v>11083.41395</v>
      </c>
      <c r="G28" s="64">
        <f t="shared" si="12"/>
        <v>13574.16561</v>
      </c>
      <c r="H28" s="64">
        <f t="shared" si="12"/>
        <v>9726.859244</v>
      </c>
      <c r="I28" s="64">
        <f t="shared" si="12"/>
        <v>11990.08203</v>
      </c>
      <c r="J28" s="64">
        <f t="shared" si="12"/>
        <v>10857.60879</v>
      </c>
    </row>
    <row r="29">
      <c r="J29" s="8"/>
    </row>
    <row r="30">
      <c r="C30" s="64">
        <f t="array" ref="C30:C37">TRANSPOSE(C28:J28)</f>
        <v>12102.12276</v>
      </c>
      <c r="J30" s="8"/>
    </row>
    <row r="31">
      <c r="C31" s="64">
        <v>7689.441624641915</v>
      </c>
      <c r="J31" s="8"/>
    </row>
    <row r="32">
      <c r="C32" s="64">
        <v>7689.441624641915</v>
      </c>
      <c r="J32" s="8"/>
    </row>
    <row r="33">
      <c r="C33" s="64">
        <v>11083.413953474</v>
      </c>
      <c r="J33" s="8"/>
    </row>
    <row r="34">
      <c r="C34" s="64">
        <v>13574.165611758594</v>
      </c>
      <c r="J34" s="8"/>
    </row>
    <row r="35">
      <c r="C35" s="64">
        <v>9726.859244083014</v>
      </c>
      <c r="J35" s="8"/>
    </row>
    <row r="36">
      <c r="C36" s="64">
        <v>11990.082031160988</v>
      </c>
      <c r="J36" s="8"/>
    </row>
    <row r="37">
      <c r="C37" s="64">
        <v>10857.608785837127</v>
      </c>
      <c r="J37" s="8"/>
    </row>
    <row r="38">
      <c r="J38" s="8"/>
    </row>
    <row r="39">
      <c r="A39" s="15">
        <v>0.104</v>
      </c>
      <c r="B39" s="15">
        <v>0.104</v>
      </c>
      <c r="C39" s="15">
        <v>0.104</v>
      </c>
      <c r="D39" s="15">
        <v>0.104</v>
      </c>
      <c r="E39" s="15">
        <v>0.104</v>
      </c>
      <c r="F39" s="15">
        <v>0.104</v>
      </c>
      <c r="G39" s="15">
        <v>0.104</v>
      </c>
      <c r="H39" s="15">
        <v>0.104</v>
      </c>
      <c r="I39" s="15">
        <v>0.104</v>
      </c>
      <c r="J39" s="15">
        <v>0.104</v>
      </c>
      <c r="K39" s="15">
        <v>0.104</v>
      </c>
      <c r="L39" s="15">
        <v>0.104</v>
      </c>
      <c r="M39" s="15">
        <v>0.104</v>
      </c>
      <c r="N39" s="15">
        <v>0.104</v>
      </c>
      <c r="O39" s="15">
        <v>0.104</v>
      </c>
      <c r="P39" s="15">
        <v>0.104</v>
      </c>
      <c r="Q39" s="15">
        <v>0.104</v>
      </c>
      <c r="R39" s="15">
        <v>0.104</v>
      </c>
      <c r="S39" s="15">
        <v>0.104</v>
      </c>
      <c r="T39" s="15">
        <v>0.104</v>
      </c>
      <c r="U39" s="15">
        <v>0.104</v>
      </c>
    </row>
    <row r="40">
      <c r="A40" s="15">
        <v>0.055</v>
      </c>
      <c r="B40" s="15">
        <v>0.055</v>
      </c>
      <c r="C40" s="15">
        <v>0.055</v>
      </c>
      <c r="D40" s="15">
        <v>0.055</v>
      </c>
      <c r="E40" s="15">
        <v>0.055</v>
      </c>
      <c r="F40" s="15">
        <v>0.055</v>
      </c>
      <c r="G40" s="15">
        <v>0.055</v>
      </c>
      <c r="H40" s="15">
        <v>0.055</v>
      </c>
      <c r="I40" s="15">
        <v>0.055</v>
      </c>
      <c r="J40" s="15">
        <v>0.055</v>
      </c>
      <c r="K40" s="15">
        <v>0.055</v>
      </c>
      <c r="L40" s="15">
        <v>0.055</v>
      </c>
      <c r="M40" s="15">
        <v>0.055</v>
      </c>
      <c r="N40" s="15">
        <v>0.055</v>
      </c>
      <c r="O40" s="15">
        <v>0.055</v>
      </c>
      <c r="P40" s="15">
        <v>0.055</v>
      </c>
      <c r="Q40" s="15">
        <v>0.055</v>
      </c>
      <c r="R40" s="15">
        <v>0.055</v>
      </c>
      <c r="S40" s="15">
        <v>0.055</v>
      </c>
      <c r="T40" s="15">
        <v>0.055</v>
      </c>
      <c r="U40" s="15">
        <v>0.055</v>
      </c>
    </row>
    <row r="41">
      <c r="A41" s="15">
        <v>23940.0</v>
      </c>
      <c r="B41" s="15">
        <v>23940.0</v>
      </c>
      <c r="C41" s="15">
        <v>23940.0</v>
      </c>
      <c r="D41" s="15">
        <v>23940.0</v>
      </c>
      <c r="E41" s="15">
        <v>23940.0</v>
      </c>
      <c r="F41" s="15">
        <v>23940.0</v>
      </c>
      <c r="G41" s="15">
        <v>23940.0</v>
      </c>
      <c r="H41" s="15">
        <v>23940.0</v>
      </c>
      <c r="I41" s="15">
        <v>23940.0</v>
      </c>
      <c r="J41" s="15">
        <v>23940.0</v>
      </c>
      <c r="K41" s="15">
        <v>23940.0</v>
      </c>
      <c r="L41" s="15">
        <v>23940.0</v>
      </c>
      <c r="M41" s="15">
        <v>23940.0</v>
      </c>
      <c r="N41" s="15">
        <v>23940.0</v>
      </c>
      <c r="O41" s="15">
        <v>23940.0</v>
      </c>
      <c r="P41" s="15">
        <v>23940.0</v>
      </c>
      <c r="Q41" s="15">
        <v>23940.0</v>
      </c>
      <c r="R41" s="15">
        <v>23940.0</v>
      </c>
      <c r="S41" s="15">
        <v>23940.0</v>
      </c>
      <c r="T41" s="15">
        <v>23940.0</v>
      </c>
      <c r="U41" s="15">
        <v>23940.0</v>
      </c>
    </row>
    <row r="42">
      <c r="A42" s="15">
        <v>12.0</v>
      </c>
      <c r="B42" s="15">
        <v>12.0</v>
      </c>
      <c r="C42" s="15">
        <v>12.0</v>
      </c>
      <c r="D42" s="15">
        <v>12.0</v>
      </c>
      <c r="E42" s="15">
        <v>12.0</v>
      </c>
      <c r="F42" s="15">
        <v>12.0</v>
      </c>
      <c r="G42" s="15">
        <v>12.0</v>
      </c>
      <c r="H42" s="15">
        <v>12.0</v>
      </c>
      <c r="I42" s="15">
        <v>12.0</v>
      </c>
      <c r="J42" s="15">
        <v>12.0</v>
      </c>
      <c r="K42" s="15">
        <v>12.0</v>
      </c>
      <c r="L42" s="15">
        <v>12.0</v>
      </c>
      <c r="M42" s="15">
        <v>12.0</v>
      </c>
      <c r="N42" s="15">
        <v>12.0</v>
      </c>
      <c r="O42" s="15">
        <v>12.0</v>
      </c>
      <c r="P42" s="15">
        <v>12.0</v>
      </c>
      <c r="Q42" s="15">
        <v>12.0</v>
      </c>
      <c r="R42" s="15">
        <v>12.0</v>
      </c>
      <c r="S42" s="15">
        <v>12.0</v>
      </c>
      <c r="T42" s="15">
        <v>12.0</v>
      </c>
      <c r="U42" s="15">
        <v>12.0</v>
      </c>
    </row>
    <row r="43">
      <c r="A43" s="52">
        <f t="shared" ref="A43:U43" si="13">$F2</f>
        <v>37020</v>
      </c>
      <c r="B43" s="52">
        <f t="shared" si="13"/>
        <v>37020</v>
      </c>
      <c r="C43" s="52">
        <f t="shared" si="13"/>
        <v>37020</v>
      </c>
      <c r="D43" s="52">
        <f t="shared" si="13"/>
        <v>37020</v>
      </c>
      <c r="E43" s="52">
        <f t="shared" si="13"/>
        <v>37020</v>
      </c>
      <c r="F43" s="52">
        <f t="shared" si="13"/>
        <v>37020</v>
      </c>
      <c r="G43" s="52">
        <f t="shared" si="13"/>
        <v>37020</v>
      </c>
      <c r="H43" s="52">
        <f t="shared" si="13"/>
        <v>37020</v>
      </c>
      <c r="I43" s="52">
        <f t="shared" si="13"/>
        <v>37020</v>
      </c>
      <c r="J43" s="52">
        <f t="shared" si="13"/>
        <v>37020</v>
      </c>
      <c r="K43" s="52">
        <f t="shared" si="13"/>
        <v>37020</v>
      </c>
      <c r="L43" s="52">
        <f t="shared" si="13"/>
        <v>37020</v>
      </c>
      <c r="M43" s="52">
        <f t="shared" si="13"/>
        <v>37020</v>
      </c>
      <c r="N43" s="52">
        <f t="shared" si="13"/>
        <v>37020</v>
      </c>
      <c r="O43" s="52">
        <f t="shared" si="13"/>
        <v>37020</v>
      </c>
      <c r="P43" s="52">
        <f t="shared" si="13"/>
        <v>37020</v>
      </c>
      <c r="Q43" s="52">
        <f t="shared" si="13"/>
        <v>37020</v>
      </c>
      <c r="R43" s="52">
        <f t="shared" si="13"/>
        <v>37020</v>
      </c>
      <c r="S43" s="52">
        <f t="shared" si="13"/>
        <v>37020</v>
      </c>
      <c r="T43" s="52">
        <f t="shared" si="13"/>
        <v>37020</v>
      </c>
      <c r="U43" s="52">
        <f t="shared" si="13"/>
        <v>37020</v>
      </c>
    </row>
    <row r="44">
      <c r="A44" s="52">
        <f t="shared" ref="A44:U44" si="14">$F3</f>
        <v>39056.1</v>
      </c>
      <c r="B44" s="52">
        <f t="shared" si="14"/>
        <v>39056.1</v>
      </c>
      <c r="C44" s="52">
        <f t="shared" si="14"/>
        <v>39056.1</v>
      </c>
      <c r="D44" s="52">
        <f t="shared" si="14"/>
        <v>39056.1</v>
      </c>
      <c r="E44" s="52">
        <f t="shared" si="14"/>
        <v>39056.1</v>
      </c>
      <c r="F44" s="52">
        <f t="shared" si="14"/>
        <v>39056.1</v>
      </c>
      <c r="G44" s="52">
        <f t="shared" si="14"/>
        <v>39056.1</v>
      </c>
      <c r="H44" s="52">
        <f t="shared" si="14"/>
        <v>39056.1</v>
      </c>
      <c r="I44" s="52">
        <f t="shared" si="14"/>
        <v>39056.1</v>
      </c>
      <c r="J44" s="52">
        <f t="shared" si="14"/>
        <v>39056.1</v>
      </c>
      <c r="K44" s="52">
        <f t="shared" si="14"/>
        <v>39056.1</v>
      </c>
      <c r="L44" s="52">
        <f t="shared" si="14"/>
        <v>39056.1</v>
      </c>
      <c r="M44" s="52">
        <f t="shared" si="14"/>
        <v>39056.1</v>
      </c>
      <c r="N44" s="52">
        <f t="shared" si="14"/>
        <v>39056.1</v>
      </c>
      <c r="O44" s="52">
        <f t="shared" si="14"/>
        <v>39056.1</v>
      </c>
      <c r="P44" s="52">
        <f t="shared" si="14"/>
        <v>39056.1</v>
      </c>
      <c r="Q44" s="52">
        <f t="shared" si="14"/>
        <v>39056.1</v>
      </c>
      <c r="R44" s="52">
        <f t="shared" si="14"/>
        <v>39056.1</v>
      </c>
      <c r="S44" s="52">
        <f t="shared" si="14"/>
        <v>39056.1</v>
      </c>
      <c r="T44" s="52">
        <f t="shared" si="14"/>
        <v>39056.1</v>
      </c>
      <c r="U44" s="52">
        <f t="shared" si="14"/>
        <v>39056.1</v>
      </c>
    </row>
    <row r="45">
      <c r="A45" s="52">
        <f t="shared" ref="A45:U45" si="15">$F4</f>
        <v>39699.5076</v>
      </c>
      <c r="B45" s="52">
        <f t="shared" si="15"/>
        <v>39699.5076</v>
      </c>
      <c r="C45" s="52">
        <f t="shared" si="15"/>
        <v>39699.5076</v>
      </c>
      <c r="D45" s="52">
        <f t="shared" si="15"/>
        <v>39699.5076</v>
      </c>
      <c r="E45" s="52">
        <f t="shared" si="15"/>
        <v>39699.5076</v>
      </c>
      <c r="F45" s="52">
        <f t="shared" si="15"/>
        <v>39699.5076</v>
      </c>
      <c r="G45" s="52">
        <f t="shared" si="15"/>
        <v>39699.5076</v>
      </c>
      <c r="H45" s="52">
        <f t="shared" si="15"/>
        <v>39699.5076</v>
      </c>
      <c r="I45" s="52">
        <f t="shared" si="15"/>
        <v>39699.5076</v>
      </c>
      <c r="J45" s="52">
        <f t="shared" si="15"/>
        <v>39699.5076</v>
      </c>
      <c r="K45" s="52">
        <f t="shared" si="15"/>
        <v>39699.5076</v>
      </c>
      <c r="L45" s="52">
        <f t="shared" si="15"/>
        <v>39699.5076</v>
      </c>
      <c r="M45" s="52">
        <f t="shared" si="15"/>
        <v>39699.5076</v>
      </c>
      <c r="N45" s="52">
        <f t="shared" si="15"/>
        <v>39699.5076</v>
      </c>
      <c r="O45" s="52">
        <f t="shared" si="15"/>
        <v>39699.5076</v>
      </c>
      <c r="P45" s="52">
        <f t="shared" si="15"/>
        <v>39699.5076</v>
      </c>
      <c r="Q45" s="52">
        <f t="shared" si="15"/>
        <v>39699.5076</v>
      </c>
      <c r="R45" s="52">
        <f t="shared" si="15"/>
        <v>39699.5076</v>
      </c>
      <c r="S45" s="52">
        <f t="shared" si="15"/>
        <v>39699.5076</v>
      </c>
      <c r="T45" s="52">
        <f t="shared" si="15"/>
        <v>39699.5076</v>
      </c>
      <c r="U45" s="52">
        <f t="shared" si="15"/>
        <v>39699.5076</v>
      </c>
    </row>
    <row r="46">
      <c r="A46" s="52">
        <f t="shared" ref="A46:U46" si="16">$F5</f>
        <v>40118.9442</v>
      </c>
      <c r="B46" s="52">
        <f t="shared" si="16"/>
        <v>40118.9442</v>
      </c>
      <c r="C46" s="52">
        <f t="shared" si="16"/>
        <v>40118.9442</v>
      </c>
      <c r="D46" s="52">
        <f t="shared" si="16"/>
        <v>40118.9442</v>
      </c>
      <c r="E46" s="52">
        <f t="shared" si="16"/>
        <v>40118.9442</v>
      </c>
      <c r="F46" s="52">
        <f t="shared" si="16"/>
        <v>40118.9442</v>
      </c>
      <c r="G46" s="52">
        <f t="shared" si="16"/>
        <v>40118.9442</v>
      </c>
      <c r="H46" s="52">
        <f t="shared" si="16"/>
        <v>40118.9442</v>
      </c>
      <c r="I46" s="52">
        <f t="shared" si="16"/>
        <v>40118.9442</v>
      </c>
      <c r="J46" s="52">
        <f t="shared" si="16"/>
        <v>40118.9442</v>
      </c>
      <c r="K46" s="52">
        <f t="shared" si="16"/>
        <v>40118.9442</v>
      </c>
      <c r="L46" s="52">
        <f t="shared" si="16"/>
        <v>40118.9442</v>
      </c>
      <c r="M46" s="52">
        <f t="shared" si="16"/>
        <v>40118.9442</v>
      </c>
      <c r="N46" s="52">
        <f t="shared" si="16"/>
        <v>40118.9442</v>
      </c>
      <c r="O46" s="52">
        <f t="shared" si="16"/>
        <v>40118.9442</v>
      </c>
      <c r="P46" s="52">
        <f t="shared" si="16"/>
        <v>40118.9442</v>
      </c>
      <c r="Q46" s="52">
        <f t="shared" si="16"/>
        <v>40118.9442</v>
      </c>
      <c r="R46" s="52">
        <f t="shared" si="16"/>
        <v>40118.9442</v>
      </c>
      <c r="S46" s="52">
        <f t="shared" si="16"/>
        <v>40118.9442</v>
      </c>
      <c r="T46" s="52">
        <f t="shared" si="16"/>
        <v>40118.9442</v>
      </c>
      <c r="U46" s="52">
        <f t="shared" si="16"/>
        <v>40118.9442</v>
      </c>
    </row>
    <row r="47">
      <c r="A47" s="52">
        <f t="shared" ref="A47:U47" si="17">$F6</f>
        <v>40296.6402</v>
      </c>
      <c r="B47" s="52">
        <f t="shared" si="17"/>
        <v>40296.6402</v>
      </c>
      <c r="C47" s="52">
        <f t="shared" si="17"/>
        <v>40296.6402</v>
      </c>
      <c r="D47" s="52">
        <f t="shared" si="17"/>
        <v>40296.6402</v>
      </c>
      <c r="E47" s="52">
        <f t="shared" si="17"/>
        <v>40296.6402</v>
      </c>
      <c r="F47" s="52">
        <f t="shared" si="17"/>
        <v>40296.6402</v>
      </c>
      <c r="G47" s="52">
        <f t="shared" si="17"/>
        <v>40296.6402</v>
      </c>
      <c r="H47" s="52">
        <f t="shared" si="17"/>
        <v>40296.6402</v>
      </c>
      <c r="I47" s="52">
        <f t="shared" si="17"/>
        <v>40296.6402</v>
      </c>
      <c r="J47" s="52">
        <f t="shared" si="17"/>
        <v>40296.6402</v>
      </c>
      <c r="K47" s="52">
        <f t="shared" si="17"/>
        <v>40296.6402</v>
      </c>
      <c r="L47" s="52">
        <f t="shared" si="17"/>
        <v>40296.6402</v>
      </c>
      <c r="M47" s="52">
        <f t="shared" si="17"/>
        <v>40296.6402</v>
      </c>
      <c r="N47" s="52">
        <f t="shared" si="17"/>
        <v>40296.6402</v>
      </c>
      <c r="O47" s="52">
        <f t="shared" si="17"/>
        <v>40296.6402</v>
      </c>
      <c r="P47" s="52">
        <f t="shared" si="17"/>
        <v>40296.6402</v>
      </c>
      <c r="Q47" s="52">
        <f t="shared" si="17"/>
        <v>40296.6402</v>
      </c>
      <c r="R47" s="52">
        <f t="shared" si="17"/>
        <v>40296.6402</v>
      </c>
      <c r="S47" s="52">
        <f t="shared" si="17"/>
        <v>40296.6402</v>
      </c>
      <c r="T47" s="52">
        <f t="shared" si="17"/>
        <v>40296.6402</v>
      </c>
      <c r="U47" s="52">
        <f t="shared" si="17"/>
        <v>40296.6402</v>
      </c>
    </row>
    <row r="48">
      <c r="A48" s="52">
        <f t="shared" ref="A48:U48" si="18">$F8</f>
        <v>40289.6064</v>
      </c>
      <c r="B48" s="52">
        <f t="shared" si="18"/>
        <v>40289.6064</v>
      </c>
      <c r="C48" s="52">
        <f t="shared" si="18"/>
        <v>40289.6064</v>
      </c>
      <c r="D48" s="52">
        <f t="shared" si="18"/>
        <v>40289.6064</v>
      </c>
      <c r="E48" s="52">
        <f t="shared" si="18"/>
        <v>40289.6064</v>
      </c>
      <c r="F48" s="52">
        <f t="shared" si="18"/>
        <v>40289.6064</v>
      </c>
      <c r="G48" s="52">
        <f t="shared" si="18"/>
        <v>40289.6064</v>
      </c>
      <c r="H48" s="52">
        <f t="shared" si="18"/>
        <v>40289.6064</v>
      </c>
      <c r="I48" s="52">
        <f t="shared" si="18"/>
        <v>40289.6064</v>
      </c>
      <c r="J48" s="52">
        <f t="shared" si="18"/>
        <v>40289.6064</v>
      </c>
      <c r="K48" s="52">
        <f t="shared" si="18"/>
        <v>40289.6064</v>
      </c>
      <c r="L48" s="52">
        <f t="shared" si="18"/>
        <v>40289.6064</v>
      </c>
      <c r="M48" s="52">
        <f t="shared" si="18"/>
        <v>40289.6064</v>
      </c>
      <c r="N48" s="52">
        <f t="shared" si="18"/>
        <v>40289.6064</v>
      </c>
      <c r="O48" s="52">
        <f t="shared" si="18"/>
        <v>40289.6064</v>
      </c>
      <c r="P48" s="52">
        <f t="shared" si="18"/>
        <v>40289.6064</v>
      </c>
      <c r="Q48" s="52">
        <f t="shared" si="18"/>
        <v>40289.6064</v>
      </c>
      <c r="R48" s="52">
        <f t="shared" si="18"/>
        <v>40289.6064</v>
      </c>
      <c r="S48" s="52">
        <f t="shared" si="18"/>
        <v>40289.6064</v>
      </c>
      <c r="T48" s="52">
        <f t="shared" si="18"/>
        <v>40289.6064</v>
      </c>
      <c r="U48" s="52">
        <f t="shared" si="18"/>
        <v>40289.6064</v>
      </c>
    </row>
    <row r="49">
      <c r="A49" s="52">
        <f t="shared" ref="A49:U49" si="19">$F9</f>
        <v>42610.02</v>
      </c>
      <c r="B49" s="52">
        <f t="shared" si="19"/>
        <v>42610.02</v>
      </c>
      <c r="C49" s="52">
        <f t="shared" si="19"/>
        <v>42610.02</v>
      </c>
      <c r="D49" s="52">
        <f t="shared" si="19"/>
        <v>42610.02</v>
      </c>
      <c r="E49" s="52">
        <f t="shared" si="19"/>
        <v>42610.02</v>
      </c>
      <c r="F49" s="52">
        <f t="shared" si="19"/>
        <v>42610.02</v>
      </c>
      <c r="G49" s="52">
        <f t="shared" si="19"/>
        <v>42610.02</v>
      </c>
      <c r="H49" s="52">
        <f t="shared" si="19"/>
        <v>42610.02</v>
      </c>
      <c r="I49" s="52">
        <f t="shared" si="19"/>
        <v>42610.02</v>
      </c>
      <c r="J49" s="52">
        <f t="shared" si="19"/>
        <v>42610.02</v>
      </c>
      <c r="K49" s="52">
        <f t="shared" si="19"/>
        <v>42610.02</v>
      </c>
      <c r="L49" s="52">
        <f t="shared" si="19"/>
        <v>42610.02</v>
      </c>
      <c r="M49" s="52">
        <f t="shared" si="19"/>
        <v>42610.02</v>
      </c>
      <c r="N49" s="52">
        <f t="shared" si="19"/>
        <v>42610.02</v>
      </c>
      <c r="O49" s="52">
        <f t="shared" si="19"/>
        <v>42610.02</v>
      </c>
      <c r="P49" s="52">
        <f t="shared" si="19"/>
        <v>42610.02</v>
      </c>
      <c r="Q49" s="52">
        <f t="shared" si="19"/>
        <v>42610.02</v>
      </c>
      <c r="R49" s="52">
        <f t="shared" si="19"/>
        <v>42610.02</v>
      </c>
      <c r="S49" s="52">
        <f t="shared" si="19"/>
        <v>42610.02</v>
      </c>
      <c r="T49" s="52">
        <f t="shared" si="19"/>
        <v>42610.02</v>
      </c>
      <c r="U49" s="52">
        <f t="shared" si="19"/>
        <v>42610.02</v>
      </c>
    </row>
    <row r="50">
      <c r="A50" s="53">
        <f t="shared" ref="A50:U50" si="20">A41/$C$20*$C$24  * (1 - (1 + A40)^-12) / A40</f>
        <v>23845.54281</v>
      </c>
      <c r="B50" s="53">
        <f t="shared" si="20"/>
        <v>23845.54281</v>
      </c>
      <c r="C50" s="53">
        <f t="shared" si="20"/>
        <v>23845.54281</v>
      </c>
      <c r="D50" s="53">
        <f t="shared" si="20"/>
        <v>23845.54281</v>
      </c>
      <c r="E50" s="53">
        <f t="shared" si="20"/>
        <v>23845.54281</v>
      </c>
      <c r="F50" s="53">
        <f t="shared" si="20"/>
        <v>23845.54281</v>
      </c>
      <c r="G50" s="53">
        <f t="shared" si="20"/>
        <v>23845.54281</v>
      </c>
      <c r="H50" s="53">
        <f t="shared" si="20"/>
        <v>23845.54281</v>
      </c>
      <c r="I50" s="53">
        <f t="shared" si="20"/>
        <v>23845.54281</v>
      </c>
      <c r="J50" s="53">
        <f t="shared" si="20"/>
        <v>23845.54281</v>
      </c>
      <c r="K50" s="53">
        <f t="shared" si="20"/>
        <v>23845.54281</v>
      </c>
      <c r="L50" s="53">
        <f t="shared" si="20"/>
        <v>23845.54281</v>
      </c>
      <c r="M50" s="53">
        <f t="shared" si="20"/>
        <v>23845.54281</v>
      </c>
      <c r="N50" s="53">
        <f t="shared" si="20"/>
        <v>23845.54281</v>
      </c>
      <c r="O50" s="53">
        <f t="shared" si="20"/>
        <v>23845.54281</v>
      </c>
      <c r="P50" s="53">
        <f t="shared" si="20"/>
        <v>23845.54281</v>
      </c>
      <c r="Q50" s="53">
        <f t="shared" si="20"/>
        <v>23845.54281</v>
      </c>
      <c r="R50" s="53">
        <f t="shared" si="20"/>
        <v>23845.54281</v>
      </c>
      <c r="S50" s="53">
        <f t="shared" si="20"/>
        <v>23845.54281</v>
      </c>
      <c r="T50" s="53">
        <f t="shared" si="20"/>
        <v>23845.54281</v>
      </c>
      <c r="U50" s="53">
        <f t="shared" si="20"/>
        <v>23845.54281</v>
      </c>
    </row>
    <row r="51">
      <c r="A51" s="54">
        <f t="shared" ref="A51:U51" si="21">A41/$C$20*$D$24  * (1 - (1 + A40)^-12) / A40</f>
        <v>23860.28048</v>
      </c>
      <c r="B51" s="54">
        <f t="shared" si="21"/>
        <v>23860.28048</v>
      </c>
      <c r="C51" s="54">
        <f t="shared" si="21"/>
        <v>23860.28048</v>
      </c>
      <c r="D51" s="54">
        <f t="shared" si="21"/>
        <v>23860.28048</v>
      </c>
      <c r="E51" s="54">
        <f t="shared" si="21"/>
        <v>23860.28048</v>
      </c>
      <c r="F51" s="54">
        <f t="shared" si="21"/>
        <v>23860.28048</v>
      </c>
      <c r="G51" s="54">
        <f t="shared" si="21"/>
        <v>23860.28048</v>
      </c>
      <c r="H51" s="54">
        <f t="shared" si="21"/>
        <v>23860.28048</v>
      </c>
      <c r="I51" s="54">
        <f t="shared" si="21"/>
        <v>23860.28048</v>
      </c>
      <c r="J51" s="54">
        <f t="shared" si="21"/>
        <v>23860.28048</v>
      </c>
      <c r="K51" s="54">
        <f t="shared" si="21"/>
        <v>23860.28048</v>
      </c>
      <c r="L51" s="54">
        <f t="shared" si="21"/>
        <v>23860.28048</v>
      </c>
      <c r="M51" s="54">
        <f t="shared" si="21"/>
        <v>23860.28048</v>
      </c>
      <c r="N51" s="54">
        <f t="shared" si="21"/>
        <v>23860.28048</v>
      </c>
      <c r="O51" s="54">
        <f t="shared" si="21"/>
        <v>23860.28048</v>
      </c>
      <c r="P51" s="54">
        <f t="shared" si="21"/>
        <v>23860.28048</v>
      </c>
      <c r="Q51" s="54">
        <f t="shared" si="21"/>
        <v>23860.28048</v>
      </c>
      <c r="R51" s="54">
        <f t="shared" si="21"/>
        <v>23860.28048</v>
      </c>
      <c r="S51" s="54">
        <f t="shared" si="21"/>
        <v>23860.28048</v>
      </c>
      <c r="T51" s="54">
        <f t="shared" si="21"/>
        <v>23860.28048</v>
      </c>
      <c r="U51" s="54">
        <f t="shared" si="21"/>
        <v>23860.28048</v>
      </c>
    </row>
    <row r="52">
      <c r="A52" s="54">
        <f t="shared" ref="A52:U52" si="22">A41/$C$20*$E$24  * (1 - (1 + A40)^-12) / A40</f>
        <v>24258.19745</v>
      </c>
      <c r="B52" s="54">
        <f t="shared" si="22"/>
        <v>24258.19745</v>
      </c>
      <c r="C52" s="54">
        <f t="shared" si="22"/>
        <v>24258.19745</v>
      </c>
      <c r="D52" s="54">
        <f t="shared" si="22"/>
        <v>24258.19745</v>
      </c>
      <c r="E52" s="54">
        <f t="shared" si="22"/>
        <v>24258.19745</v>
      </c>
      <c r="F52" s="54">
        <f t="shared" si="22"/>
        <v>24258.19745</v>
      </c>
      <c r="G52" s="54">
        <f t="shared" si="22"/>
        <v>24258.19745</v>
      </c>
      <c r="H52" s="54">
        <f t="shared" si="22"/>
        <v>24258.19745</v>
      </c>
      <c r="I52" s="54">
        <f t="shared" si="22"/>
        <v>24258.19745</v>
      </c>
      <c r="J52" s="54">
        <f t="shared" si="22"/>
        <v>24258.19745</v>
      </c>
      <c r="K52" s="54">
        <f t="shared" si="22"/>
        <v>24258.19745</v>
      </c>
      <c r="L52" s="54">
        <f t="shared" si="22"/>
        <v>24258.19745</v>
      </c>
      <c r="M52" s="54">
        <f t="shared" si="22"/>
        <v>24258.19745</v>
      </c>
      <c r="N52" s="54">
        <f t="shared" si="22"/>
        <v>24258.19745</v>
      </c>
      <c r="O52" s="54">
        <f t="shared" si="22"/>
        <v>24258.19745</v>
      </c>
      <c r="P52" s="54">
        <f t="shared" si="22"/>
        <v>24258.19745</v>
      </c>
      <c r="Q52" s="54">
        <f t="shared" si="22"/>
        <v>24258.19745</v>
      </c>
      <c r="R52" s="54">
        <f t="shared" si="22"/>
        <v>24258.19745</v>
      </c>
      <c r="S52" s="54">
        <f t="shared" si="22"/>
        <v>24258.19745</v>
      </c>
      <c r="T52" s="54">
        <f t="shared" si="22"/>
        <v>24258.19745</v>
      </c>
      <c r="U52" s="54">
        <f t="shared" si="22"/>
        <v>24258.19745</v>
      </c>
    </row>
    <row r="53">
      <c r="A53" s="54">
        <f t="shared" ref="A53:U53" si="23">A41/$C$20*$F$24  * (1 - (1 + A40)^-12) / A40</f>
        <v>26151.98747</v>
      </c>
      <c r="B53" s="54">
        <f t="shared" si="23"/>
        <v>26151.98747</v>
      </c>
      <c r="C53" s="54">
        <f t="shared" si="23"/>
        <v>26151.98747</v>
      </c>
      <c r="D53" s="54">
        <f t="shared" si="23"/>
        <v>26151.98747</v>
      </c>
      <c r="E53" s="54">
        <f t="shared" si="23"/>
        <v>26151.98747</v>
      </c>
      <c r="F53" s="54">
        <f t="shared" si="23"/>
        <v>26151.98747</v>
      </c>
      <c r="G53" s="54">
        <f t="shared" si="23"/>
        <v>26151.98747</v>
      </c>
      <c r="H53" s="54">
        <f t="shared" si="23"/>
        <v>26151.98747</v>
      </c>
      <c r="I53" s="54">
        <f t="shared" si="23"/>
        <v>26151.98747</v>
      </c>
      <c r="J53" s="54">
        <f t="shared" si="23"/>
        <v>26151.98747</v>
      </c>
      <c r="K53" s="54">
        <f t="shared" si="23"/>
        <v>26151.98747</v>
      </c>
      <c r="L53" s="54">
        <f t="shared" si="23"/>
        <v>26151.98747</v>
      </c>
      <c r="M53" s="54">
        <f t="shared" si="23"/>
        <v>26151.98747</v>
      </c>
      <c r="N53" s="54">
        <f t="shared" si="23"/>
        <v>26151.98747</v>
      </c>
      <c r="O53" s="54">
        <f t="shared" si="23"/>
        <v>26151.98747</v>
      </c>
      <c r="P53" s="54">
        <f t="shared" si="23"/>
        <v>26151.98747</v>
      </c>
      <c r="Q53" s="54">
        <f t="shared" si="23"/>
        <v>26151.98747</v>
      </c>
      <c r="R53" s="54">
        <f t="shared" si="23"/>
        <v>26151.98747</v>
      </c>
      <c r="S53" s="54">
        <f t="shared" si="23"/>
        <v>26151.98747</v>
      </c>
      <c r="T53" s="54">
        <f t="shared" si="23"/>
        <v>26151.98747</v>
      </c>
      <c r="U53" s="54">
        <f t="shared" si="23"/>
        <v>26151.98747</v>
      </c>
    </row>
    <row r="54">
      <c r="A54" s="56">
        <f t="shared" ref="A54:U54" si="24">A41/$C$20*$G$24  * (1 - (1 + A40)^-12) / A40</f>
        <v>32717.61746</v>
      </c>
      <c r="B54" s="56">
        <f t="shared" si="24"/>
        <v>32717.61746</v>
      </c>
      <c r="C54" s="56">
        <f t="shared" si="24"/>
        <v>32717.61746</v>
      </c>
      <c r="D54" s="56">
        <f t="shared" si="24"/>
        <v>32717.61746</v>
      </c>
      <c r="E54" s="56">
        <f t="shared" si="24"/>
        <v>32717.61746</v>
      </c>
      <c r="F54" s="56">
        <f t="shared" si="24"/>
        <v>32717.61746</v>
      </c>
      <c r="G54" s="56">
        <f t="shared" si="24"/>
        <v>32717.61746</v>
      </c>
      <c r="H54" s="56">
        <f t="shared" si="24"/>
        <v>32717.61746</v>
      </c>
      <c r="I54" s="56">
        <f t="shared" si="24"/>
        <v>32717.61746</v>
      </c>
      <c r="J54" s="56">
        <f t="shared" si="24"/>
        <v>32717.61746</v>
      </c>
      <c r="K54" s="56">
        <f t="shared" si="24"/>
        <v>32717.61746</v>
      </c>
      <c r="L54" s="56">
        <f t="shared" si="24"/>
        <v>32717.61746</v>
      </c>
      <c r="M54" s="56">
        <f t="shared" si="24"/>
        <v>32717.61746</v>
      </c>
      <c r="N54" s="56">
        <f t="shared" si="24"/>
        <v>32717.61746</v>
      </c>
      <c r="O54" s="56">
        <f t="shared" si="24"/>
        <v>32717.61746</v>
      </c>
      <c r="P54" s="56">
        <f t="shared" si="24"/>
        <v>32717.61746</v>
      </c>
      <c r="Q54" s="56">
        <f t="shared" si="24"/>
        <v>32717.61746</v>
      </c>
      <c r="R54" s="56">
        <f t="shared" si="24"/>
        <v>32717.61746</v>
      </c>
      <c r="S54" s="56">
        <f t="shared" si="24"/>
        <v>32717.61746</v>
      </c>
      <c r="T54" s="56">
        <f t="shared" si="24"/>
        <v>32717.61746</v>
      </c>
      <c r="U54" s="56">
        <f t="shared" si="24"/>
        <v>32717.61746</v>
      </c>
    </row>
    <row r="55">
      <c r="A55" s="54">
        <f t="shared" ref="A55:U55" si="25">A41/$C$20*$I$24  * (1 - (1 + A40)^-12) / A40</f>
        <v>24611.90142</v>
      </c>
      <c r="B55" s="54">
        <f t="shared" si="25"/>
        <v>24611.90142</v>
      </c>
      <c r="C55" s="54">
        <f t="shared" si="25"/>
        <v>24611.90142</v>
      </c>
      <c r="D55" s="54">
        <f t="shared" si="25"/>
        <v>24611.90142</v>
      </c>
      <c r="E55" s="54">
        <f t="shared" si="25"/>
        <v>24611.90142</v>
      </c>
      <c r="F55" s="54">
        <f t="shared" si="25"/>
        <v>24611.90142</v>
      </c>
      <c r="G55" s="54">
        <f t="shared" si="25"/>
        <v>24611.90142</v>
      </c>
      <c r="H55" s="54">
        <f t="shared" si="25"/>
        <v>24611.90142</v>
      </c>
      <c r="I55" s="54">
        <f t="shared" si="25"/>
        <v>24611.90142</v>
      </c>
      <c r="J55" s="54">
        <f t="shared" si="25"/>
        <v>24611.90142</v>
      </c>
      <c r="K55" s="54">
        <f t="shared" si="25"/>
        <v>24611.90142</v>
      </c>
      <c r="L55" s="54">
        <f t="shared" si="25"/>
        <v>24611.90142</v>
      </c>
      <c r="M55" s="54">
        <f t="shared" si="25"/>
        <v>24611.90142</v>
      </c>
      <c r="N55" s="54">
        <f t="shared" si="25"/>
        <v>24611.90142</v>
      </c>
      <c r="O55" s="54">
        <f t="shared" si="25"/>
        <v>24611.90142</v>
      </c>
      <c r="P55" s="54">
        <f t="shared" si="25"/>
        <v>24611.90142</v>
      </c>
      <c r="Q55" s="54">
        <f t="shared" si="25"/>
        <v>24611.90142</v>
      </c>
      <c r="R55" s="54">
        <f t="shared" si="25"/>
        <v>24611.90142</v>
      </c>
      <c r="S55" s="54">
        <f t="shared" si="25"/>
        <v>24611.90142</v>
      </c>
      <c r="T55" s="54">
        <f t="shared" si="25"/>
        <v>24611.90142</v>
      </c>
      <c r="U55" s="54">
        <f t="shared" si="25"/>
        <v>24611.90142</v>
      </c>
    </row>
    <row r="56">
      <c r="A56" s="54">
        <f t="shared" ref="A56:U56" si="26">A41/$C$20*$J$24  * (1 - (1 + A40)^-12) / A40</f>
        <v>26653.0681</v>
      </c>
      <c r="B56" s="54">
        <f t="shared" si="26"/>
        <v>26653.0681</v>
      </c>
      <c r="C56" s="54">
        <f t="shared" si="26"/>
        <v>26653.0681</v>
      </c>
      <c r="D56" s="54">
        <f t="shared" si="26"/>
        <v>26653.0681</v>
      </c>
      <c r="E56" s="54">
        <f t="shared" si="26"/>
        <v>26653.0681</v>
      </c>
      <c r="F56" s="54">
        <f t="shared" si="26"/>
        <v>26653.0681</v>
      </c>
      <c r="G56" s="54">
        <f t="shared" si="26"/>
        <v>26653.0681</v>
      </c>
      <c r="H56" s="54">
        <f t="shared" si="26"/>
        <v>26653.0681</v>
      </c>
      <c r="I56" s="54">
        <f t="shared" si="26"/>
        <v>26653.0681</v>
      </c>
      <c r="J56" s="54">
        <f t="shared" si="26"/>
        <v>26653.0681</v>
      </c>
      <c r="K56" s="54">
        <f t="shared" si="26"/>
        <v>26653.0681</v>
      </c>
      <c r="L56" s="54">
        <f t="shared" si="26"/>
        <v>26653.0681</v>
      </c>
      <c r="M56" s="54">
        <f t="shared" si="26"/>
        <v>26653.0681</v>
      </c>
      <c r="N56" s="54">
        <f t="shared" si="26"/>
        <v>26653.0681</v>
      </c>
      <c r="O56" s="54">
        <f t="shared" si="26"/>
        <v>26653.0681</v>
      </c>
      <c r="P56" s="54">
        <f t="shared" si="26"/>
        <v>26653.0681</v>
      </c>
      <c r="Q56" s="54">
        <f t="shared" si="26"/>
        <v>26653.0681</v>
      </c>
      <c r="R56" s="54">
        <f t="shared" si="26"/>
        <v>26653.0681</v>
      </c>
      <c r="S56" s="54">
        <f t="shared" si="26"/>
        <v>26653.0681</v>
      </c>
      <c r="T56" s="54">
        <f t="shared" si="26"/>
        <v>26653.0681</v>
      </c>
      <c r="U56" s="54">
        <f t="shared" si="26"/>
        <v>26653.0681</v>
      </c>
    </row>
    <row r="57">
      <c r="A57" s="57">
        <f t="shared" ref="A57:U57" si="27">$J2</f>
        <v>0</v>
      </c>
      <c r="B57" s="57">
        <f t="shared" si="27"/>
        <v>0</v>
      </c>
      <c r="C57" s="57">
        <f t="shared" si="27"/>
        <v>0</v>
      </c>
      <c r="D57" s="57">
        <f t="shared" si="27"/>
        <v>0</v>
      </c>
      <c r="E57" s="57">
        <f t="shared" si="27"/>
        <v>0</v>
      </c>
      <c r="F57" s="57">
        <f t="shared" si="27"/>
        <v>0</v>
      </c>
      <c r="G57" s="57">
        <f t="shared" si="27"/>
        <v>0</v>
      </c>
      <c r="H57" s="57">
        <f t="shared" si="27"/>
        <v>0</v>
      </c>
      <c r="I57" s="57">
        <f t="shared" si="27"/>
        <v>0</v>
      </c>
      <c r="J57" s="57">
        <f t="shared" si="27"/>
        <v>0</v>
      </c>
      <c r="K57" s="57">
        <f t="shared" si="27"/>
        <v>0</v>
      </c>
      <c r="L57" s="57">
        <f t="shared" si="27"/>
        <v>0</v>
      </c>
      <c r="M57" s="57">
        <f t="shared" si="27"/>
        <v>0</v>
      </c>
      <c r="N57" s="57">
        <f t="shared" si="27"/>
        <v>0</v>
      </c>
      <c r="O57" s="57">
        <f t="shared" si="27"/>
        <v>0</v>
      </c>
      <c r="P57" s="57">
        <f t="shared" si="27"/>
        <v>0</v>
      </c>
      <c r="Q57" s="57">
        <f t="shared" si="27"/>
        <v>0</v>
      </c>
      <c r="R57" s="57">
        <f t="shared" si="27"/>
        <v>0</v>
      </c>
      <c r="S57" s="57">
        <f t="shared" si="27"/>
        <v>0</v>
      </c>
      <c r="T57" s="57">
        <f t="shared" si="27"/>
        <v>0</v>
      </c>
      <c r="U57" s="57">
        <f t="shared" si="27"/>
        <v>0</v>
      </c>
    </row>
    <row r="58">
      <c r="A58" s="58">
        <f t="shared" ref="A58:U58" si="28">npv(A40,$S14:$S19)</f>
        <v>1882.509935</v>
      </c>
      <c r="B58" s="58">
        <f t="shared" si="28"/>
        <v>1882.509935</v>
      </c>
      <c r="C58" s="58">
        <f t="shared" si="28"/>
        <v>1882.509935</v>
      </c>
      <c r="D58" s="58">
        <f t="shared" si="28"/>
        <v>1882.509935</v>
      </c>
      <c r="E58" s="58">
        <f t="shared" si="28"/>
        <v>1882.509935</v>
      </c>
      <c r="F58" s="58">
        <f t="shared" si="28"/>
        <v>1882.509935</v>
      </c>
      <c r="G58" s="58">
        <f t="shared" si="28"/>
        <v>1882.509935</v>
      </c>
      <c r="H58" s="58">
        <f t="shared" si="28"/>
        <v>1882.509935</v>
      </c>
      <c r="I58" s="58">
        <f t="shared" si="28"/>
        <v>1882.509935</v>
      </c>
      <c r="J58" s="58">
        <f t="shared" si="28"/>
        <v>1882.509935</v>
      </c>
      <c r="K58" s="58">
        <f t="shared" si="28"/>
        <v>1882.509935</v>
      </c>
      <c r="L58" s="58">
        <f t="shared" si="28"/>
        <v>1882.509935</v>
      </c>
      <c r="M58" s="58">
        <f t="shared" si="28"/>
        <v>1882.509935</v>
      </c>
      <c r="N58" s="58">
        <f t="shared" si="28"/>
        <v>1882.509935</v>
      </c>
      <c r="O58" s="58">
        <f t="shared" si="28"/>
        <v>1882.509935</v>
      </c>
      <c r="P58" s="58">
        <f t="shared" si="28"/>
        <v>1882.509935</v>
      </c>
      <c r="Q58" s="58">
        <f t="shared" si="28"/>
        <v>1882.509935</v>
      </c>
      <c r="R58" s="58">
        <f t="shared" si="28"/>
        <v>1882.509935</v>
      </c>
      <c r="S58" s="58">
        <f t="shared" si="28"/>
        <v>1882.509935</v>
      </c>
      <c r="T58" s="58">
        <f t="shared" si="28"/>
        <v>1882.509935</v>
      </c>
      <c r="U58" s="58">
        <f t="shared" si="28"/>
        <v>1882.509935</v>
      </c>
    </row>
    <row r="59">
      <c r="A59" s="57">
        <f t="shared" ref="A59:U59" si="29">$J4</f>
        <v>0</v>
      </c>
      <c r="B59" s="57">
        <f t="shared" si="29"/>
        <v>0</v>
      </c>
      <c r="C59" s="57">
        <f t="shared" si="29"/>
        <v>0</v>
      </c>
      <c r="D59" s="57">
        <f t="shared" si="29"/>
        <v>0</v>
      </c>
      <c r="E59" s="57">
        <f t="shared" si="29"/>
        <v>0</v>
      </c>
      <c r="F59" s="57">
        <f t="shared" si="29"/>
        <v>0</v>
      </c>
      <c r="G59" s="57">
        <f t="shared" si="29"/>
        <v>0</v>
      </c>
      <c r="H59" s="57">
        <f t="shared" si="29"/>
        <v>0</v>
      </c>
      <c r="I59" s="57">
        <f t="shared" si="29"/>
        <v>0</v>
      </c>
      <c r="J59" s="57">
        <f t="shared" si="29"/>
        <v>0</v>
      </c>
      <c r="K59" s="57">
        <f t="shared" si="29"/>
        <v>0</v>
      </c>
      <c r="L59" s="57">
        <f t="shared" si="29"/>
        <v>0</v>
      </c>
      <c r="M59" s="57">
        <f t="shared" si="29"/>
        <v>0</v>
      </c>
      <c r="N59" s="57">
        <f t="shared" si="29"/>
        <v>0</v>
      </c>
      <c r="O59" s="57">
        <f t="shared" si="29"/>
        <v>0</v>
      </c>
      <c r="P59" s="57">
        <f t="shared" si="29"/>
        <v>0</v>
      </c>
      <c r="Q59" s="57">
        <f t="shared" si="29"/>
        <v>0</v>
      </c>
      <c r="R59" s="57">
        <f t="shared" si="29"/>
        <v>0</v>
      </c>
      <c r="S59" s="57">
        <f t="shared" si="29"/>
        <v>0</v>
      </c>
      <c r="T59" s="57">
        <f t="shared" si="29"/>
        <v>0</v>
      </c>
      <c r="U59" s="57">
        <f t="shared" si="29"/>
        <v>0</v>
      </c>
    </row>
    <row r="60">
      <c r="A60" s="58">
        <f t="shared" ref="A60:U60" si="30">npv(A40,$U14:$U25)</f>
        <v>2680.384472</v>
      </c>
      <c r="B60" s="58">
        <f t="shared" si="30"/>
        <v>2680.384472</v>
      </c>
      <c r="C60" s="58">
        <f t="shared" si="30"/>
        <v>2680.384472</v>
      </c>
      <c r="D60" s="58">
        <f t="shared" si="30"/>
        <v>2680.384472</v>
      </c>
      <c r="E60" s="58">
        <f t="shared" si="30"/>
        <v>2680.384472</v>
      </c>
      <c r="F60" s="58">
        <f t="shared" si="30"/>
        <v>2680.384472</v>
      </c>
      <c r="G60" s="58">
        <f t="shared" si="30"/>
        <v>2680.384472</v>
      </c>
      <c r="H60" s="58">
        <f t="shared" si="30"/>
        <v>2680.384472</v>
      </c>
      <c r="I60" s="58">
        <f t="shared" si="30"/>
        <v>2680.384472</v>
      </c>
      <c r="J60" s="58">
        <f t="shared" si="30"/>
        <v>2680.384472</v>
      </c>
      <c r="K60" s="58">
        <f t="shared" si="30"/>
        <v>2680.384472</v>
      </c>
      <c r="L60" s="58">
        <f t="shared" si="30"/>
        <v>2680.384472</v>
      </c>
      <c r="M60" s="58">
        <f t="shared" si="30"/>
        <v>2680.384472</v>
      </c>
      <c r="N60" s="58">
        <f t="shared" si="30"/>
        <v>2680.384472</v>
      </c>
      <c r="O60" s="58">
        <f t="shared" si="30"/>
        <v>2680.384472</v>
      </c>
      <c r="P60" s="58">
        <f t="shared" si="30"/>
        <v>2680.384472</v>
      </c>
      <c r="Q60" s="58">
        <f t="shared" si="30"/>
        <v>2680.384472</v>
      </c>
      <c r="R60" s="58">
        <f t="shared" si="30"/>
        <v>2680.384472</v>
      </c>
      <c r="S60" s="58">
        <f t="shared" si="30"/>
        <v>2680.384472</v>
      </c>
      <c r="T60" s="58">
        <f t="shared" si="30"/>
        <v>2680.384472</v>
      </c>
      <c r="U60" s="58">
        <f t="shared" si="30"/>
        <v>2680.384472</v>
      </c>
    </row>
    <row r="61">
      <c r="A61" s="57">
        <f t="shared" ref="A61:U61" si="31">$J6</f>
        <v>0</v>
      </c>
      <c r="B61" s="57">
        <f t="shared" si="31"/>
        <v>0</v>
      </c>
      <c r="C61" s="57">
        <f t="shared" si="31"/>
        <v>0</v>
      </c>
      <c r="D61" s="57">
        <f t="shared" si="31"/>
        <v>0</v>
      </c>
      <c r="E61" s="57">
        <f t="shared" si="31"/>
        <v>0</v>
      </c>
      <c r="F61" s="57">
        <f t="shared" si="31"/>
        <v>0</v>
      </c>
      <c r="G61" s="57">
        <f t="shared" si="31"/>
        <v>0</v>
      </c>
      <c r="H61" s="57">
        <f t="shared" si="31"/>
        <v>0</v>
      </c>
      <c r="I61" s="57">
        <f t="shared" si="31"/>
        <v>0</v>
      </c>
      <c r="J61" s="57">
        <f t="shared" si="31"/>
        <v>0</v>
      </c>
      <c r="K61" s="57">
        <f t="shared" si="31"/>
        <v>0</v>
      </c>
      <c r="L61" s="57">
        <f t="shared" si="31"/>
        <v>0</v>
      </c>
      <c r="M61" s="57">
        <f t="shared" si="31"/>
        <v>0</v>
      </c>
      <c r="N61" s="57">
        <f t="shared" si="31"/>
        <v>0</v>
      </c>
      <c r="O61" s="57">
        <f t="shared" si="31"/>
        <v>0</v>
      </c>
      <c r="P61" s="57">
        <f t="shared" si="31"/>
        <v>0</v>
      </c>
      <c r="Q61" s="57">
        <f t="shared" si="31"/>
        <v>0</v>
      </c>
      <c r="R61" s="57">
        <f t="shared" si="31"/>
        <v>0</v>
      </c>
      <c r="S61" s="57">
        <f t="shared" si="31"/>
        <v>0</v>
      </c>
      <c r="T61" s="57">
        <f t="shared" si="31"/>
        <v>0</v>
      </c>
      <c r="U61" s="57">
        <f t="shared" si="31"/>
        <v>0</v>
      </c>
    </row>
    <row r="62">
      <c r="A62" s="57">
        <f t="shared" ref="A62:U62" si="32">$J7</f>
        <v>0</v>
      </c>
      <c r="B62" s="57">
        <f t="shared" si="32"/>
        <v>0</v>
      </c>
      <c r="C62" s="57">
        <f t="shared" si="32"/>
        <v>0</v>
      </c>
      <c r="D62" s="57">
        <f t="shared" si="32"/>
        <v>0</v>
      </c>
      <c r="E62" s="57">
        <f t="shared" si="32"/>
        <v>0</v>
      </c>
      <c r="F62" s="57">
        <f t="shared" si="32"/>
        <v>0</v>
      </c>
      <c r="G62" s="57">
        <f t="shared" si="32"/>
        <v>0</v>
      </c>
      <c r="H62" s="57">
        <f t="shared" si="32"/>
        <v>0</v>
      </c>
      <c r="I62" s="57">
        <f t="shared" si="32"/>
        <v>0</v>
      </c>
      <c r="J62" s="57">
        <f t="shared" si="32"/>
        <v>0</v>
      </c>
      <c r="K62" s="57">
        <f t="shared" si="32"/>
        <v>0</v>
      </c>
      <c r="L62" s="57">
        <f t="shared" si="32"/>
        <v>0</v>
      </c>
      <c r="M62" s="57">
        <f t="shared" si="32"/>
        <v>0</v>
      </c>
      <c r="N62" s="57">
        <f t="shared" si="32"/>
        <v>0</v>
      </c>
      <c r="O62" s="57">
        <f t="shared" si="32"/>
        <v>0</v>
      </c>
      <c r="P62" s="57">
        <f t="shared" si="32"/>
        <v>0</v>
      </c>
      <c r="Q62" s="57">
        <f t="shared" si="32"/>
        <v>0</v>
      </c>
      <c r="R62" s="57">
        <f t="shared" si="32"/>
        <v>0</v>
      </c>
      <c r="S62" s="57">
        <f t="shared" si="32"/>
        <v>0</v>
      </c>
      <c r="T62" s="57">
        <f t="shared" si="32"/>
        <v>0</v>
      </c>
      <c r="U62" s="57">
        <f t="shared" si="32"/>
        <v>0</v>
      </c>
    </row>
    <row r="63">
      <c r="A63" s="57">
        <f t="shared" ref="A63:U63" si="33">$J8</f>
        <v>0</v>
      </c>
      <c r="B63" s="57">
        <f t="shared" si="33"/>
        <v>0</v>
      </c>
      <c r="C63" s="57">
        <f t="shared" si="33"/>
        <v>0</v>
      </c>
      <c r="D63" s="57">
        <f t="shared" si="33"/>
        <v>0</v>
      </c>
      <c r="E63" s="57">
        <f t="shared" si="33"/>
        <v>0</v>
      </c>
      <c r="F63" s="57">
        <f t="shared" si="33"/>
        <v>0</v>
      </c>
      <c r="G63" s="57">
        <f t="shared" si="33"/>
        <v>0</v>
      </c>
      <c r="H63" s="57">
        <f t="shared" si="33"/>
        <v>0</v>
      </c>
      <c r="I63" s="57">
        <f t="shared" si="33"/>
        <v>0</v>
      </c>
      <c r="J63" s="57">
        <f t="shared" si="33"/>
        <v>0</v>
      </c>
      <c r="K63" s="57">
        <f t="shared" si="33"/>
        <v>0</v>
      </c>
      <c r="L63" s="57">
        <f t="shared" si="33"/>
        <v>0</v>
      </c>
      <c r="M63" s="57">
        <f t="shared" si="33"/>
        <v>0</v>
      </c>
      <c r="N63" s="57">
        <f t="shared" si="33"/>
        <v>0</v>
      </c>
      <c r="O63" s="57">
        <f t="shared" si="33"/>
        <v>0</v>
      </c>
      <c r="P63" s="57">
        <f t="shared" si="33"/>
        <v>0</v>
      </c>
      <c r="Q63" s="57">
        <f t="shared" si="33"/>
        <v>0</v>
      </c>
      <c r="R63" s="57">
        <f t="shared" si="33"/>
        <v>0</v>
      </c>
      <c r="S63" s="57">
        <f t="shared" si="33"/>
        <v>0</v>
      </c>
      <c r="T63" s="57">
        <f t="shared" si="33"/>
        <v>0</v>
      </c>
      <c r="U63" s="57">
        <f t="shared" si="33"/>
        <v>0</v>
      </c>
    </row>
    <row r="64">
      <c r="A64" s="54">
        <f t="shared" ref="A64:U64" si="34">$C25 * (1 - (1 + A40)^-12) / A40</f>
        <v>455.0577424</v>
      </c>
      <c r="B64" s="54">
        <f t="shared" si="34"/>
        <v>455.0577424</v>
      </c>
      <c r="C64" s="54">
        <f t="shared" si="34"/>
        <v>455.0577424</v>
      </c>
      <c r="D64" s="54">
        <f t="shared" si="34"/>
        <v>455.0577424</v>
      </c>
      <c r="E64" s="54">
        <f t="shared" si="34"/>
        <v>455.0577424</v>
      </c>
      <c r="F64" s="54">
        <f t="shared" si="34"/>
        <v>455.0577424</v>
      </c>
      <c r="G64" s="54">
        <f t="shared" si="34"/>
        <v>455.0577424</v>
      </c>
      <c r="H64" s="54">
        <f t="shared" si="34"/>
        <v>455.0577424</v>
      </c>
      <c r="I64" s="54">
        <f t="shared" si="34"/>
        <v>455.0577424</v>
      </c>
      <c r="J64" s="54">
        <f t="shared" si="34"/>
        <v>455.0577424</v>
      </c>
      <c r="K64" s="54">
        <f t="shared" si="34"/>
        <v>455.0577424</v>
      </c>
      <c r="L64" s="54">
        <f t="shared" si="34"/>
        <v>455.0577424</v>
      </c>
      <c r="M64" s="54">
        <f t="shared" si="34"/>
        <v>455.0577424</v>
      </c>
      <c r="N64" s="54">
        <f t="shared" si="34"/>
        <v>455.0577424</v>
      </c>
      <c r="O64" s="54">
        <f t="shared" si="34"/>
        <v>455.0577424</v>
      </c>
      <c r="P64" s="54">
        <f t="shared" si="34"/>
        <v>455.0577424</v>
      </c>
      <c r="Q64" s="54">
        <f t="shared" si="34"/>
        <v>455.0577424</v>
      </c>
      <c r="R64" s="54">
        <f t="shared" si="34"/>
        <v>455.0577424</v>
      </c>
      <c r="S64" s="54">
        <f t="shared" si="34"/>
        <v>455.0577424</v>
      </c>
      <c r="T64" s="54">
        <f t="shared" si="34"/>
        <v>455.0577424</v>
      </c>
      <c r="U64" s="54">
        <f t="shared" si="34"/>
        <v>455.0577424</v>
      </c>
    </row>
    <row r="65">
      <c r="A65" s="54">
        <f t="shared" ref="A65:U65" si="35">$D25 * (1 - (1 + A40)^-12) / A40</f>
        <v>318.8851604</v>
      </c>
      <c r="B65" s="54">
        <f t="shared" si="35"/>
        <v>318.8851604</v>
      </c>
      <c r="C65" s="54">
        <f t="shared" si="35"/>
        <v>318.8851604</v>
      </c>
      <c r="D65" s="54">
        <f t="shared" si="35"/>
        <v>318.8851604</v>
      </c>
      <c r="E65" s="54">
        <f t="shared" si="35"/>
        <v>318.8851604</v>
      </c>
      <c r="F65" s="54">
        <f t="shared" si="35"/>
        <v>318.8851604</v>
      </c>
      <c r="G65" s="54">
        <f t="shared" si="35"/>
        <v>318.8851604</v>
      </c>
      <c r="H65" s="54">
        <f t="shared" si="35"/>
        <v>318.8851604</v>
      </c>
      <c r="I65" s="54">
        <f t="shared" si="35"/>
        <v>318.8851604</v>
      </c>
      <c r="J65" s="54">
        <f t="shared" si="35"/>
        <v>318.8851604</v>
      </c>
      <c r="K65" s="54">
        <f t="shared" si="35"/>
        <v>318.8851604</v>
      </c>
      <c r="L65" s="54">
        <f t="shared" si="35"/>
        <v>318.8851604</v>
      </c>
      <c r="M65" s="54">
        <f t="shared" si="35"/>
        <v>318.8851604</v>
      </c>
      <c r="N65" s="54">
        <f t="shared" si="35"/>
        <v>318.8851604</v>
      </c>
      <c r="O65" s="54">
        <f t="shared" si="35"/>
        <v>318.8851604</v>
      </c>
      <c r="P65" s="54">
        <f t="shared" si="35"/>
        <v>318.8851604</v>
      </c>
      <c r="Q65" s="54">
        <f t="shared" si="35"/>
        <v>318.8851604</v>
      </c>
      <c r="R65" s="54">
        <f t="shared" si="35"/>
        <v>318.8851604</v>
      </c>
      <c r="S65" s="54">
        <f t="shared" si="35"/>
        <v>318.8851604</v>
      </c>
      <c r="T65" s="54">
        <f t="shared" si="35"/>
        <v>318.8851604</v>
      </c>
      <c r="U65" s="54">
        <f t="shared" si="35"/>
        <v>318.8851604</v>
      </c>
    </row>
    <row r="66">
      <c r="A66" s="54">
        <f t="shared" ref="A66:U66" si="36">$E25 * (1 - (1 + A40)^-12) / A40</f>
        <v>956.6554812</v>
      </c>
      <c r="B66" s="54">
        <f t="shared" si="36"/>
        <v>956.6554812</v>
      </c>
      <c r="C66" s="54">
        <f t="shared" si="36"/>
        <v>956.6554812</v>
      </c>
      <c r="D66" s="54">
        <f t="shared" si="36"/>
        <v>956.6554812</v>
      </c>
      <c r="E66" s="54">
        <f t="shared" si="36"/>
        <v>956.6554812</v>
      </c>
      <c r="F66" s="54">
        <f t="shared" si="36"/>
        <v>956.6554812</v>
      </c>
      <c r="G66" s="54">
        <f t="shared" si="36"/>
        <v>956.6554812</v>
      </c>
      <c r="H66" s="54">
        <f t="shared" si="36"/>
        <v>956.6554812</v>
      </c>
      <c r="I66" s="54">
        <f t="shared" si="36"/>
        <v>956.6554812</v>
      </c>
      <c r="J66" s="54">
        <f t="shared" si="36"/>
        <v>956.6554812</v>
      </c>
      <c r="K66" s="54">
        <f t="shared" si="36"/>
        <v>956.6554812</v>
      </c>
      <c r="L66" s="54">
        <f t="shared" si="36"/>
        <v>956.6554812</v>
      </c>
      <c r="M66" s="54">
        <f t="shared" si="36"/>
        <v>956.6554812</v>
      </c>
      <c r="N66" s="54">
        <f t="shared" si="36"/>
        <v>956.6554812</v>
      </c>
      <c r="O66" s="54">
        <f t="shared" si="36"/>
        <v>956.6554812</v>
      </c>
      <c r="P66" s="54">
        <f t="shared" si="36"/>
        <v>956.6554812</v>
      </c>
      <c r="Q66" s="54">
        <f t="shared" si="36"/>
        <v>956.6554812</v>
      </c>
      <c r="R66" s="54">
        <f t="shared" si="36"/>
        <v>956.6554812</v>
      </c>
      <c r="S66" s="54">
        <f t="shared" si="36"/>
        <v>956.6554812</v>
      </c>
      <c r="T66" s="54">
        <f t="shared" si="36"/>
        <v>956.6554812</v>
      </c>
      <c r="U66" s="54">
        <f t="shared" si="36"/>
        <v>956.6554812</v>
      </c>
    </row>
    <row r="67">
      <c r="A67" s="54">
        <f t="shared" ref="A67:U67" si="37">$F25 * (1 - (1 + A40)^-12) / A40</f>
        <v>0</v>
      </c>
      <c r="B67" s="54">
        <f t="shared" si="37"/>
        <v>0</v>
      </c>
      <c r="C67" s="54">
        <f t="shared" si="37"/>
        <v>0</v>
      </c>
      <c r="D67" s="54">
        <f t="shared" si="37"/>
        <v>0</v>
      </c>
      <c r="E67" s="54">
        <f t="shared" si="37"/>
        <v>0</v>
      </c>
      <c r="F67" s="54">
        <f t="shared" si="37"/>
        <v>0</v>
      </c>
      <c r="G67" s="54">
        <f t="shared" si="37"/>
        <v>0</v>
      </c>
      <c r="H67" s="54">
        <f t="shared" si="37"/>
        <v>0</v>
      </c>
      <c r="I67" s="54">
        <f t="shared" si="37"/>
        <v>0</v>
      </c>
      <c r="J67" s="54">
        <f t="shared" si="37"/>
        <v>0</v>
      </c>
      <c r="K67" s="54">
        <f t="shared" si="37"/>
        <v>0</v>
      </c>
      <c r="L67" s="54">
        <f t="shared" si="37"/>
        <v>0</v>
      </c>
      <c r="M67" s="54">
        <f t="shared" si="37"/>
        <v>0</v>
      </c>
      <c r="N67" s="54">
        <f t="shared" si="37"/>
        <v>0</v>
      </c>
      <c r="O67" s="54">
        <f t="shared" si="37"/>
        <v>0</v>
      </c>
      <c r="P67" s="54">
        <f t="shared" si="37"/>
        <v>0</v>
      </c>
      <c r="Q67" s="54">
        <f t="shared" si="37"/>
        <v>0</v>
      </c>
      <c r="R67" s="54">
        <f t="shared" si="37"/>
        <v>0</v>
      </c>
      <c r="S67" s="54">
        <f t="shared" si="37"/>
        <v>0</v>
      </c>
      <c r="T67" s="54">
        <f t="shared" si="37"/>
        <v>0</v>
      </c>
      <c r="U67" s="54">
        <f t="shared" si="37"/>
        <v>0</v>
      </c>
    </row>
    <row r="68">
      <c r="A68" s="54">
        <f t="shared" ref="A68:U68" si="38">$G25 * (1 - (1 + A40)^-12) / A40</f>
        <v>2292.525748</v>
      </c>
      <c r="B68" s="54">
        <f t="shared" si="38"/>
        <v>2292.525748</v>
      </c>
      <c r="C68" s="54">
        <f t="shared" si="38"/>
        <v>2292.525748</v>
      </c>
      <c r="D68" s="54">
        <f t="shared" si="38"/>
        <v>2292.525748</v>
      </c>
      <c r="E68" s="54">
        <f t="shared" si="38"/>
        <v>2292.525748</v>
      </c>
      <c r="F68" s="54">
        <f t="shared" si="38"/>
        <v>2292.525748</v>
      </c>
      <c r="G68" s="54">
        <f t="shared" si="38"/>
        <v>2292.525748</v>
      </c>
      <c r="H68" s="54">
        <f t="shared" si="38"/>
        <v>2292.525748</v>
      </c>
      <c r="I68" s="54">
        <f t="shared" si="38"/>
        <v>2292.525748</v>
      </c>
      <c r="J68" s="54">
        <f t="shared" si="38"/>
        <v>2292.525748</v>
      </c>
      <c r="K68" s="54">
        <f t="shared" si="38"/>
        <v>2292.525748</v>
      </c>
      <c r="L68" s="54">
        <f t="shared" si="38"/>
        <v>2292.525748</v>
      </c>
      <c r="M68" s="54">
        <f t="shared" si="38"/>
        <v>2292.525748</v>
      </c>
      <c r="N68" s="54">
        <f t="shared" si="38"/>
        <v>2292.525748</v>
      </c>
      <c r="O68" s="54">
        <f t="shared" si="38"/>
        <v>2292.525748</v>
      </c>
      <c r="P68" s="54">
        <f t="shared" si="38"/>
        <v>2292.525748</v>
      </c>
      <c r="Q68" s="54">
        <f t="shared" si="38"/>
        <v>2292.525748</v>
      </c>
      <c r="R68" s="54">
        <f t="shared" si="38"/>
        <v>2292.525748</v>
      </c>
      <c r="S68" s="54">
        <f t="shared" si="38"/>
        <v>2292.525748</v>
      </c>
      <c r="T68" s="54">
        <f t="shared" si="38"/>
        <v>2292.525748</v>
      </c>
      <c r="U68" s="54">
        <f t="shared" si="38"/>
        <v>2292.525748</v>
      </c>
    </row>
    <row r="69">
      <c r="A69" s="54">
        <f t="shared" ref="A69:U69" si="39">$I25 * (1 - (1 + A40)^-12) / A40</f>
        <v>805.8314189</v>
      </c>
      <c r="B69" s="54">
        <f t="shared" si="39"/>
        <v>805.8314189</v>
      </c>
      <c r="C69" s="54">
        <f t="shared" si="39"/>
        <v>805.8314189</v>
      </c>
      <c r="D69" s="54">
        <f t="shared" si="39"/>
        <v>805.8314189</v>
      </c>
      <c r="E69" s="54">
        <f t="shared" si="39"/>
        <v>805.8314189</v>
      </c>
      <c r="F69" s="54">
        <f t="shared" si="39"/>
        <v>805.8314189</v>
      </c>
      <c r="G69" s="54">
        <f t="shared" si="39"/>
        <v>805.8314189</v>
      </c>
      <c r="H69" s="54">
        <f t="shared" si="39"/>
        <v>805.8314189</v>
      </c>
      <c r="I69" s="54">
        <f t="shared" si="39"/>
        <v>805.8314189</v>
      </c>
      <c r="J69" s="54">
        <f t="shared" si="39"/>
        <v>805.8314189</v>
      </c>
      <c r="K69" s="54">
        <f t="shared" si="39"/>
        <v>805.8314189</v>
      </c>
      <c r="L69" s="54">
        <f t="shared" si="39"/>
        <v>805.8314189</v>
      </c>
      <c r="M69" s="54">
        <f t="shared" si="39"/>
        <v>805.8314189</v>
      </c>
      <c r="N69" s="54">
        <f t="shared" si="39"/>
        <v>805.8314189</v>
      </c>
      <c r="O69" s="54">
        <f t="shared" si="39"/>
        <v>805.8314189</v>
      </c>
      <c r="P69" s="54">
        <f t="shared" si="39"/>
        <v>805.8314189</v>
      </c>
      <c r="Q69" s="54">
        <f t="shared" si="39"/>
        <v>805.8314189</v>
      </c>
      <c r="R69" s="54">
        <f t="shared" si="39"/>
        <v>805.8314189</v>
      </c>
      <c r="S69" s="54">
        <f t="shared" si="39"/>
        <v>805.8314189</v>
      </c>
      <c r="T69" s="54">
        <f t="shared" si="39"/>
        <v>805.8314189</v>
      </c>
      <c r="U69" s="54">
        <f t="shared" si="39"/>
        <v>805.8314189</v>
      </c>
    </row>
    <row r="70">
      <c r="A70" s="54">
        <f t="shared" ref="A70:U70" si="40">$J25 * (1 - (1 + A40)^-12) / A40</f>
        <v>2154.629462</v>
      </c>
      <c r="B70" s="54">
        <f t="shared" si="40"/>
        <v>2154.629462</v>
      </c>
      <c r="C70" s="54">
        <f t="shared" si="40"/>
        <v>2154.629462</v>
      </c>
      <c r="D70" s="54">
        <f t="shared" si="40"/>
        <v>2154.629462</v>
      </c>
      <c r="E70" s="54">
        <f t="shared" si="40"/>
        <v>2154.629462</v>
      </c>
      <c r="F70" s="54">
        <f t="shared" si="40"/>
        <v>2154.629462</v>
      </c>
      <c r="G70" s="54">
        <f t="shared" si="40"/>
        <v>2154.629462</v>
      </c>
      <c r="H70" s="54">
        <f t="shared" si="40"/>
        <v>2154.629462</v>
      </c>
      <c r="I70" s="54">
        <f t="shared" si="40"/>
        <v>2154.629462</v>
      </c>
      <c r="J70" s="54">
        <f t="shared" si="40"/>
        <v>2154.629462</v>
      </c>
      <c r="K70" s="54">
        <f t="shared" si="40"/>
        <v>2154.629462</v>
      </c>
      <c r="L70" s="54">
        <f t="shared" si="40"/>
        <v>2154.629462</v>
      </c>
      <c r="M70" s="54">
        <f t="shared" si="40"/>
        <v>2154.629462</v>
      </c>
      <c r="N70" s="54">
        <f t="shared" si="40"/>
        <v>2154.629462</v>
      </c>
      <c r="O70" s="54">
        <f t="shared" si="40"/>
        <v>2154.629462</v>
      </c>
      <c r="P70" s="54">
        <f t="shared" si="40"/>
        <v>2154.629462</v>
      </c>
      <c r="Q70" s="54">
        <f t="shared" si="40"/>
        <v>2154.629462</v>
      </c>
      <c r="R70" s="54">
        <f t="shared" si="40"/>
        <v>2154.629462</v>
      </c>
      <c r="S70" s="54">
        <f t="shared" si="40"/>
        <v>2154.629462</v>
      </c>
      <c r="T70" s="54">
        <f t="shared" si="40"/>
        <v>2154.629462</v>
      </c>
      <c r="U70" s="54">
        <f t="shared" si="40"/>
        <v>2154.629462</v>
      </c>
    </row>
    <row r="71">
      <c r="A71" s="59">
        <f t="shared" ref="A71:U71" si="41">A41*$C21  * (1 - (1 + A40)^-12) / A40</f>
        <v>31031.62852</v>
      </c>
      <c r="B71" s="59">
        <f t="shared" si="41"/>
        <v>31031.62852</v>
      </c>
      <c r="C71" s="59">
        <f t="shared" si="41"/>
        <v>31031.62852</v>
      </c>
      <c r="D71" s="59">
        <f t="shared" si="41"/>
        <v>31031.62852</v>
      </c>
      <c r="E71" s="59">
        <f t="shared" si="41"/>
        <v>31031.62852</v>
      </c>
      <c r="F71" s="59">
        <f t="shared" si="41"/>
        <v>31031.62852</v>
      </c>
      <c r="G71" s="59">
        <f t="shared" si="41"/>
        <v>31031.62852</v>
      </c>
      <c r="H71" s="59">
        <f t="shared" si="41"/>
        <v>31031.62852</v>
      </c>
      <c r="I71" s="59">
        <f t="shared" si="41"/>
        <v>31031.62852</v>
      </c>
      <c r="J71" s="59">
        <f t="shared" si="41"/>
        <v>31031.62852</v>
      </c>
      <c r="K71" s="59">
        <f t="shared" si="41"/>
        <v>31031.62852</v>
      </c>
      <c r="L71" s="59">
        <f t="shared" si="41"/>
        <v>31031.62852</v>
      </c>
      <c r="M71" s="59">
        <f t="shared" si="41"/>
        <v>31031.62852</v>
      </c>
      <c r="N71" s="59">
        <f t="shared" si="41"/>
        <v>31031.62852</v>
      </c>
      <c r="O71" s="59">
        <f t="shared" si="41"/>
        <v>31031.62852</v>
      </c>
      <c r="P71" s="59">
        <f t="shared" si="41"/>
        <v>31031.62852</v>
      </c>
      <c r="Q71" s="59">
        <f t="shared" si="41"/>
        <v>31031.62852</v>
      </c>
      <c r="R71" s="59">
        <f t="shared" si="41"/>
        <v>31031.62852</v>
      </c>
      <c r="S71" s="59">
        <f t="shared" si="41"/>
        <v>31031.62852</v>
      </c>
      <c r="T71" s="59">
        <f t="shared" si="41"/>
        <v>31031.62852</v>
      </c>
      <c r="U71" s="59">
        <f t="shared" si="41"/>
        <v>31031.62852</v>
      </c>
    </row>
    <row r="72">
      <c r="A72" s="59">
        <f t="shared" ref="A72:U72" si="42">A41*$D21  * (1 - (1 + A40)^-12) / A40</f>
        <v>31497.92826</v>
      </c>
      <c r="B72" s="59">
        <f t="shared" si="42"/>
        <v>31497.92826</v>
      </c>
      <c r="C72" s="59">
        <f t="shared" si="42"/>
        <v>31497.92826</v>
      </c>
      <c r="D72" s="59">
        <f t="shared" si="42"/>
        <v>31497.92826</v>
      </c>
      <c r="E72" s="59">
        <f t="shared" si="42"/>
        <v>31497.92826</v>
      </c>
      <c r="F72" s="59">
        <f t="shared" si="42"/>
        <v>31497.92826</v>
      </c>
      <c r="G72" s="59">
        <f t="shared" si="42"/>
        <v>31497.92826</v>
      </c>
      <c r="H72" s="59">
        <f t="shared" si="42"/>
        <v>31497.92826</v>
      </c>
      <c r="I72" s="59">
        <f t="shared" si="42"/>
        <v>31497.92826</v>
      </c>
      <c r="J72" s="59">
        <f t="shared" si="42"/>
        <v>31497.92826</v>
      </c>
      <c r="K72" s="59">
        <f t="shared" si="42"/>
        <v>31497.92826</v>
      </c>
      <c r="L72" s="59">
        <f t="shared" si="42"/>
        <v>31497.92826</v>
      </c>
      <c r="M72" s="59">
        <f t="shared" si="42"/>
        <v>31497.92826</v>
      </c>
      <c r="N72" s="59">
        <f t="shared" si="42"/>
        <v>31497.92826</v>
      </c>
      <c r="O72" s="59">
        <f t="shared" si="42"/>
        <v>31497.92826</v>
      </c>
      <c r="P72" s="59">
        <f t="shared" si="42"/>
        <v>31497.92826</v>
      </c>
      <c r="Q72" s="59">
        <f t="shared" si="42"/>
        <v>31497.92826</v>
      </c>
      <c r="R72" s="59">
        <f t="shared" si="42"/>
        <v>31497.92826</v>
      </c>
      <c r="S72" s="59">
        <f t="shared" si="42"/>
        <v>31497.92826</v>
      </c>
      <c r="T72" s="59">
        <f t="shared" si="42"/>
        <v>31497.92826</v>
      </c>
      <c r="U72" s="59">
        <f t="shared" si="42"/>
        <v>31497.92826</v>
      </c>
    </row>
    <row r="73">
      <c r="A73" s="59">
        <f t="shared" ref="A73:U73" si="43">A41*$E21  * (1 - (1 + A40)^-12) / A40</f>
        <v>31605.21846</v>
      </c>
      <c r="B73" s="59">
        <f t="shared" si="43"/>
        <v>31605.21846</v>
      </c>
      <c r="C73" s="59">
        <f t="shared" si="43"/>
        <v>31605.21846</v>
      </c>
      <c r="D73" s="59">
        <f t="shared" si="43"/>
        <v>31605.21846</v>
      </c>
      <c r="E73" s="59">
        <f t="shared" si="43"/>
        <v>31605.21846</v>
      </c>
      <c r="F73" s="59">
        <f t="shared" si="43"/>
        <v>31605.21846</v>
      </c>
      <c r="G73" s="59">
        <f t="shared" si="43"/>
        <v>31605.21846</v>
      </c>
      <c r="H73" s="59">
        <f t="shared" si="43"/>
        <v>31605.21846</v>
      </c>
      <c r="I73" s="59">
        <f t="shared" si="43"/>
        <v>31605.21846</v>
      </c>
      <c r="J73" s="59">
        <f t="shared" si="43"/>
        <v>31605.21846</v>
      </c>
      <c r="K73" s="59">
        <f t="shared" si="43"/>
        <v>31605.21846</v>
      </c>
      <c r="L73" s="59">
        <f t="shared" si="43"/>
        <v>31605.21846</v>
      </c>
      <c r="M73" s="59">
        <f t="shared" si="43"/>
        <v>31605.21846</v>
      </c>
      <c r="N73" s="59">
        <f t="shared" si="43"/>
        <v>31605.21846</v>
      </c>
      <c r="O73" s="59">
        <f t="shared" si="43"/>
        <v>31605.21846</v>
      </c>
      <c r="P73" s="59">
        <f t="shared" si="43"/>
        <v>31605.21846</v>
      </c>
      <c r="Q73" s="59">
        <f t="shared" si="43"/>
        <v>31605.21846</v>
      </c>
      <c r="R73" s="59">
        <f t="shared" si="43"/>
        <v>31605.21846</v>
      </c>
      <c r="S73" s="59">
        <f t="shared" si="43"/>
        <v>31605.21846</v>
      </c>
      <c r="T73" s="59">
        <f t="shared" si="43"/>
        <v>31605.21846</v>
      </c>
      <c r="U73" s="59">
        <f t="shared" si="43"/>
        <v>31605.21846</v>
      </c>
    </row>
    <row r="74">
      <c r="A74" s="59">
        <f t="shared" ref="A74:U74" si="44">A41*$F21  * (1 - (1 + A40)^-12) / A40</f>
        <v>33988.29898</v>
      </c>
      <c r="B74" s="59">
        <f t="shared" si="44"/>
        <v>33988.29898</v>
      </c>
      <c r="C74" s="59">
        <f t="shared" si="44"/>
        <v>33988.29898</v>
      </c>
      <c r="D74" s="59">
        <f t="shared" si="44"/>
        <v>33988.29898</v>
      </c>
      <c r="E74" s="59">
        <f t="shared" si="44"/>
        <v>33988.29898</v>
      </c>
      <c r="F74" s="59">
        <f t="shared" si="44"/>
        <v>33988.29898</v>
      </c>
      <c r="G74" s="59">
        <f t="shared" si="44"/>
        <v>33988.29898</v>
      </c>
      <c r="H74" s="59">
        <f t="shared" si="44"/>
        <v>33988.29898</v>
      </c>
      <c r="I74" s="59">
        <f t="shared" si="44"/>
        <v>33988.29898</v>
      </c>
      <c r="J74" s="59">
        <f t="shared" si="44"/>
        <v>33988.29898</v>
      </c>
      <c r="K74" s="59">
        <f t="shared" si="44"/>
        <v>33988.29898</v>
      </c>
      <c r="L74" s="59">
        <f t="shared" si="44"/>
        <v>33988.29898</v>
      </c>
      <c r="M74" s="59">
        <f t="shared" si="44"/>
        <v>33988.29898</v>
      </c>
      <c r="N74" s="59">
        <f t="shared" si="44"/>
        <v>33988.29898</v>
      </c>
      <c r="O74" s="59">
        <f t="shared" si="44"/>
        <v>33988.29898</v>
      </c>
      <c r="P74" s="59">
        <f t="shared" si="44"/>
        <v>33988.29898</v>
      </c>
      <c r="Q74" s="59">
        <f t="shared" si="44"/>
        <v>33988.29898</v>
      </c>
      <c r="R74" s="59">
        <f t="shared" si="44"/>
        <v>33988.29898</v>
      </c>
      <c r="S74" s="59">
        <f t="shared" si="44"/>
        <v>33988.29898</v>
      </c>
      <c r="T74" s="59">
        <f t="shared" si="44"/>
        <v>33988.29898</v>
      </c>
      <c r="U74" s="59">
        <f t="shared" si="44"/>
        <v>33988.29898</v>
      </c>
    </row>
    <row r="75">
      <c r="A75" s="59">
        <f t="shared" ref="A75:U75" si="45">A41*$G21  * (1 - (1 + A40)^-12) / A40</f>
        <v>37889.94855</v>
      </c>
      <c r="B75" s="59">
        <f t="shared" si="45"/>
        <v>37889.94855</v>
      </c>
      <c r="C75" s="59">
        <f t="shared" si="45"/>
        <v>37889.94855</v>
      </c>
      <c r="D75" s="59">
        <f t="shared" si="45"/>
        <v>37889.94855</v>
      </c>
      <c r="E75" s="59">
        <f t="shared" si="45"/>
        <v>37889.94855</v>
      </c>
      <c r="F75" s="59">
        <f t="shared" si="45"/>
        <v>37889.94855</v>
      </c>
      <c r="G75" s="59">
        <f t="shared" si="45"/>
        <v>37889.94855</v>
      </c>
      <c r="H75" s="59">
        <f t="shared" si="45"/>
        <v>37889.94855</v>
      </c>
      <c r="I75" s="59">
        <f t="shared" si="45"/>
        <v>37889.94855</v>
      </c>
      <c r="J75" s="59">
        <f t="shared" si="45"/>
        <v>37889.94855</v>
      </c>
      <c r="K75" s="59">
        <f t="shared" si="45"/>
        <v>37889.94855</v>
      </c>
      <c r="L75" s="59">
        <f t="shared" si="45"/>
        <v>37889.94855</v>
      </c>
      <c r="M75" s="59">
        <f t="shared" si="45"/>
        <v>37889.94855</v>
      </c>
      <c r="N75" s="59">
        <f t="shared" si="45"/>
        <v>37889.94855</v>
      </c>
      <c r="O75" s="59">
        <f t="shared" si="45"/>
        <v>37889.94855</v>
      </c>
      <c r="P75" s="59">
        <f t="shared" si="45"/>
        <v>37889.94855</v>
      </c>
      <c r="Q75" s="59">
        <f t="shared" si="45"/>
        <v>37889.94855</v>
      </c>
      <c r="R75" s="59">
        <f t="shared" si="45"/>
        <v>37889.94855</v>
      </c>
      <c r="S75" s="59">
        <f t="shared" si="45"/>
        <v>37889.94855</v>
      </c>
      <c r="T75" s="59">
        <f t="shared" si="45"/>
        <v>37889.94855</v>
      </c>
      <c r="U75" s="59">
        <f t="shared" si="45"/>
        <v>37889.94855</v>
      </c>
    </row>
    <row r="76">
      <c r="A76" s="59">
        <f t="shared" ref="A76:U76" si="46">A41*$I21  * (1 - (1 + A40)^-12) / A40</f>
        <v>34700.12822</v>
      </c>
      <c r="B76" s="59">
        <f t="shared" si="46"/>
        <v>34700.12822</v>
      </c>
      <c r="C76" s="59">
        <f t="shared" si="46"/>
        <v>34700.12822</v>
      </c>
      <c r="D76" s="59">
        <f t="shared" si="46"/>
        <v>34700.12822</v>
      </c>
      <c r="E76" s="59">
        <f t="shared" si="46"/>
        <v>34700.12822</v>
      </c>
      <c r="F76" s="59">
        <f t="shared" si="46"/>
        <v>34700.12822</v>
      </c>
      <c r="G76" s="59">
        <f t="shared" si="46"/>
        <v>34700.12822</v>
      </c>
      <c r="H76" s="59">
        <f t="shared" si="46"/>
        <v>34700.12822</v>
      </c>
      <c r="I76" s="59">
        <f t="shared" si="46"/>
        <v>34700.12822</v>
      </c>
      <c r="J76" s="59">
        <f t="shared" si="46"/>
        <v>34700.12822</v>
      </c>
      <c r="K76" s="59">
        <f t="shared" si="46"/>
        <v>34700.12822</v>
      </c>
      <c r="L76" s="59">
        <f t="shared" si="46"/>
        <v>34700.12822</v>
      </c>
      <c r="M76" s="59">
        <f t="shared" si="46"/>
        <v>34700.12822</v>
      </c>
      <c r="N76" s="59">
        <f t="shared" si="46"/>
        <v>34700.12822</v>
      </c>
      <c r="O76" s="59">
        <f t="shared" si="46"/>
        <v>34700.12822</v>
      </c>
      <c r="P76" s="59">
        <f t="shared" si="46"/>
        <v>34700.12822</v>
      </c>
      <c r="Q76" s="59">
        <f t="shared" si="46"/>
        <v>34700.12822</v>
      </c>
      <c r="R76" s="59">
        <f t="shared" si="46"/>
        <v>34700.12822</v>
      </c>
      <c r="S76" s="59">
        <f t="shared" si="46"/>
        <v>34700.12822</v>
      </c>
      <c r="T76" s="59">
        <f t="shared" si="46"/>
        <v>34700.12822</v>
      </c>
      <c r="U76" s="59">
        <f t="shared" si="46"/>
        <v>34700.12822</v>
      </c>
    </row>
    <row r="77">
      <c r="A77" s="59">
        <f t="shared" ref="A77:U77" si="47">A41*$J21  * (1 - (1 + A40)^-12) / A40</f>
        <v>37803.29108</v>
      </c>
      <c r="B77" s="59">
        <f t="shared" si="47"/>
        <v>37803.29108</v>
      </c>
      <c r="C77" s="59">
        <f t="shared" si="47"/>
        <v>37803.29108</v>
      </c>
      <c r="D77" s="59">
        <f t="shared" si="47"/>
        <v>37803.29108</v>
      </c>
      <c r="E77" s="59">
        <f t="shared" si="47"/>
        <v>37803.29108</v>
      </c>
      <c r="F77" s="59">
        <f t="shared" si="47"/>
        <v>37803.29108</v>
      </c>
      <c r="G77" s="59">
        <f t="shared" si="47"/>
        <v>37803.29108</v>
      </c>
      <c r="H77" s="59">
        <f t="shared" si="47"/>
        <v>37803.29108</v>
      </c>
      <c r="I77" s="59">
        <f t="shared" si="47"/>
        <v>37803.29108</v>
      </c>
      <c r="J77" s="59">
        <f t="shared" si="47"/>
        <v>37803.29108</v>
      </c>
      <c r="K77" s="59">
        <f t="shared" si="47"/>
        <v>37803.29108</v>
      </c>
      <c r="L77" s="59">
        <f t="shared" si="47"/>
        <v>37803.29108</v>
      </c>
      <c r="M77" s="59">
        <f t="shared" si="47"/>
        <v>37803.29108</v>
      </c>
      <c r="N77" s="59">
        <f t="shared" si="47"/>
        <v>37803.29108</v>
      </c>
      <c r="O77" s="59">
        <f t="shared" si="47"/>
        <v>37803.29108</v>
      </c>
      <c r="P77" s="59">
        <f t="shared" si="47"/>
        <v>37803.29108</v>
      </c>
      <c r="Q77" s="59">
        <f t="shared" si="47"/>
        <v>37803.29108</v>
      </c>
      <c r="R77" s="59">
        <f t="shared" si="47"/>
        <v>37803.29108</v>
      </c>
      <c r="S77" s="59">
        <f t="shared" si="47"/>
        <v>37803.29108</v>
      </c>
      <c r="T77" s="59">
        <f t="shared" si="47"/>
        <v>37803.29108</v>
      </c>
      <c r="U77" s="59">
        <f t="shared" si="47"/>
        <v>37803.29108</v>
      </c>
    </row>
    <row r="78">
      <c r="A78" s="54">
        <f t="shared" ref="A78:U78" si="48">$C22 * (1 - (1 + A40)^-12) / A40</f>
        <v>12102.12276</v>
      </c>
      <c r="B78" s="54">
        <f t="shared" si="48"/>
        <v>12102.12276</v>
      </c>
      <c r="C78" s="54">
        <f t="shared" si="48"/>
        <v>12102.12276</v>
      </c>
      <c r="D78" s="54">
        <f t="shared" si="48"/>
        <v>12102.12276</v>
      </c>
      <c r="E78" s="54">
        <f t="shared" si="48"/>
        <v>12102.12276</v>
      </c>
      <c r="F78" s="54">
        <f t="shared" si="48"/>
        <v>12102.12276</v>
      </c>
      <c r="G78" s="54">
        <f t="shared" si="48"/>
        <v>12102.12276</v>
      </c>
      <c r="H78" s="54">
        <f t="shared" si="48"/>
        <v>12102.12276</v>
      </c>
      <c r="I78" s="54">
        <f t="shared" si="48"/>
        <v>12102.12276</v>
      </c>
      <c r="J78" s="54">
        <f t="shared" si="48"/>
        <v>12102.12276</v>
      </c>
      <c r="K78" s="54">
        <f t="shared" si="48"/>
        <v>12102.12276</v>
      </c>
      <c r="L78" s="54">
        <f t="shared" si="48"/>
        <v>12102.12276</v>
      </c>
      <c r="M78" s="54">
        <f t="shared" si="48"/>
        <v>12102.12276</v>
      </c>
      <c r="N78" s="54">
        <f t="shared" si="48"/>
        <v>12102.12276</v>
      </c>
      <c r="O78" s="54">
        <f t="shared" si="48"/>
        <v>12102.12276</v>
      </c>
      <c r="P78" s="54">
        <f t="shared" si="48"/>
        <v>12102.12276</v>
      </c>
      <c r="Q78" s="54">
        <f t="shared" si="48"/>
        <v>12102.12276</v>
      </c>
      <c r="R78" s="54">
        <f t="shared" si="48"/>
        <v>12102.12276</v>
      </c>
      <c r="S78" s="54">
        <f t="shared" si="48"/>
        <v>12102.12276</v>
      </c>
      <c r="T78" s="54">
        <f t="shared" si="48"/>
        <v>12102.12276</v>
      </c>
      <c r="U78" s="54">
        <f t="shared" si="48"/>
        <v>12102.12276</v>
      </c>
    </row>
    <row r="79">
      <c r="A79" s="54">
        <f t="shared" ref="A79:U79" si="49">$D22 * (1 - (1 + A40)^-12) / A40</f>
        <v>7689.441625</v>
      </c>
      <c r="B79" s="54">
        <f t="shared" si="49"/>
        <v>7689.441625</v>
      </c>
      <c r="C79" s="54">
        <f t="shared" si="49"/>
        <v>7689.441625</v>
      </c>
      <c r="D79" s="54">
        <f t="shared" si="49"/>
        <v>7689.441625</v>
      </c>
      <c r="E79" s="54">
        <f t="shared" si="49"/>
        <v>7689.441625</v>
      </c>
      <c r="F79" s="54">
        <f t="shared" si="49"/>
        <v>7689.441625</v>
      </c>
      <c r="G79" s="54">
        <f t="shared" si="49"/>
        <v>7689.441625</v>
      </c>
      <c r="H79" s="54">
        <f t="shared" si="49"/>
        <v>7689.441625</v>
      </c>
      <c r="I79" s="54">
        <f t="shared" si="49"/>
        <v>7689.441625</v>
      </c>
      <c r="J79" s="54">
        <f t="shared" si="49"/>
        <v>7689.441625</v>
      </c>
      <c r="K79" s="54">
        <f t="shared" si="49"/>
        <v>7689.441625</v>
      </c>
      <c r="L79" s="54">
        <f t="shared" si="49"/>
        <v>7689.441625</v>
      </c>
      <c r="M79" s="54">
        <f t="shared" si="49"/>
        <v>7689.441625</v>
      </c>
      <c r="N79" s="54">
        <f t="shared" si="49"/>
        <v>7689.441625</v>
      </c>
      <c r="O79" s="54">
        <f t="shared" si="49"/>
        <v>7689.441625</v>
      </c>
      <c r="P79" s="54">
        <f t="shared" si="49"/>
        <v>7689.441625</v>
      </c>
      <c r="Q79" s="54">
        <f t="shared" si="49"/>
        <v>7689.441625</v>
      </c>
      <c r="R79" s="54">
        <f t="shared" si="49"/>
        <v>7689.441625</v>
      </c>
      <c r="S79" s="54">
        <f t="shared" si="49"/>
        <v>7689.441625</v>
      </c>
      <c r="T79" s="54">
        <f t="shared" si="49"/>
        <v>7689.441625</v>
      </c>
      <c r="U79" s="54">
        <f t="shared" si="49"/>
        <v>7689.441625</v>
      </c>
    </row>
    <row r="80">
      <c r="A80" s="54">
        <f t="shared" ref="A80:U80" si="50">$E22 * (1 - (1 + A40)^-12) / A40</f>
        <v>7689.441625</v>
      </c>
      <c r="B80" s="54">
        <f t="shared" si="50"/>
        <v>7689.441625</v>
      </c>
      <c r="C80" s="54">
        <f t="shared" si="50"/>
        <v>7689.441625</v>
      </c>
      <c r="D80" s="54">
        <f t="shared" si="50"/>
        <v>7689.441625</v>
      </c>
      <c r="E80" s="54">
        <f t="shared" si="50"/>
        <v>7689.441625</v>
      </c>
      <c r="F80" s="54">
        <f t="shared" si="50"/>
        <v>7689.441625</v>
      </c>
      <c r="G80" s="54">
        <f t="shared" si="50"/>
        <v>7689.441625</v>
      </c>
      <c r="H80" s="54">
        <f t="shared" si="50"/>
        <v>7689.441625</v>
      </c>
      <c r="I80" s="54">
        <f t="shared" si="50"/>
        <v>7689.441625</v>
      </c>
      <c r="J80" s="54">
        <f t="shared" si="50"/>
        <v>7689.441625</v>
      </c>
      <c r="K80" s="54">
        <f t="shared" si="50"/>
        <v>7689.441625</v>
      </c>
      <c r="L80" s="54">
        <f t="shared" si="50"/>
        <v>7689.441625</v>
      </c>
      <c r="M80" s="54">
        <f t="shared" si="50"/>
        <v>7689.441625</v>
      </c>
      <c r="N80" s="54">
        <f t="shared" si="50"/>
        <v>7689.441625</v>
      </c>
      <c r="O80" s="54">
        <f t="shared" si="50"/>
        <v>7689.441625</v>
      </c>
      <c r="P80" s="54">
        <f t="shared" si="50"/>
        <v>7689.441625</v>
      </c>
      <c r="Q80" s="54">
        <f t="shared" si="50"/>
        <v>7689.441625</v>
      </c>
      <c r="R80" s="54">
        <f t="shared" si="50"/>
        <v>7689.441625</v>
      </c>
      <c r="S80" s="54">
        <f t="shared" si="50"/>
        <v>7689.441625</v>
      </c>
      <c r="T80" s="54">
        <f t="shared" si="50"/>
        <v>7689.441625</v>
      </c>
      <c r="U80" s="54">
        <f t="shared" si="50"/>
        <v>7689.441625</v>
      </c>
    </row>
    <row r="81">
      <c r="A81" s="54">
        <f t="shared" ref="A81:U81" si="51">$F22 * (1 - (1 + A40)^-12) / A40</f>
        <v>11083.41395</v>
      </c>
      <c r="B81" s="54">
        <f t="shared" si="51"/>
        <v>11083.41395</v>
      </c>
      <c r="C81" s="54">
        <f t="shared" si="51"/>
        <v>11083.41395</v>
      </c>
      <c r="D81" s="54">
        <f t="shared" si="51"/>
        <v>11083.41395</v>
      </c>
      <c r="E81" s="54">
        <f t="shared" si="51"/>
        <v>11083.41395</v>
      </c>
      <c r="F81" s="54">
        <f t="shared" si="51"/>
        <v>11083.41395</v>
      </c>
      <c r="G81" s="54">
        <f t="shared" si="51"/>
        <v>11083.41395</v>
      </c>
      <c r="H81" s="54">
        <f t="shared" si="51"/>
        <v>11083.41395</v>
      </c>
      <c r="I81" s="54">
        <f t="shared" si="51"/>
        <v>11083.41395</v>
      </c>
      <c r="J81" s="54">
        <f t="shared" si="51"/>
        <v>11083.41395</v>
      </c>
      <c r="K81" s="54">
        <f t="shared" si="51"/>
        <v>11083.41395</v>
      </c>
      <c r="L81" s="54">
        <f t="shared" si="51"/>
        <v>11083.41395</v>
      </c>
      <c r="M81" s="54">
        <f t="shared" si="51"/>
        <v>11083.41395</v>
      </c>
      <c r="N81" s="54">
        <f t="shared" si="51"/>
        <v>11083.41395</v>
      </c>
      <c r="O81" s="54">
        <f t="shared" si="51"/>
        <v>11083.41395</v>
      </c>
      <c r="P81" s="54">
        <f t="shared" si="51"/>
        <v>11083.41395</v>
      </c>
      <c r="Q81" s="54">
        <f t="shared" si="51"/>
        <v>11083.41395</v>
      </c>
      <c r="R81" s="54">
        <f t="shared" si="51"/>
        <v>11083.41395</v>
      </c>
      <c r="S81" s="54">
        <f t="shared" si="51"/>
        <v>11083.41395</v>
      </c>
      <c r="T81" s="54">
        <f t="shared" si="51"/>
        <v>11083.41395</v>
      </c>
      <c r="U81" s="54">
        <f t="shared" si="51"/>
        <v>11083.41395</v>
      </c>
    </row>
    <row r="82">
      <c r="A82" s="54">
        <f t="shared" ref="A82:U82" si="52">$G22 * (1 - (1 + A40)^-12) / A40</f>
        <v>13574.16561</v>
      </c>
      <c r="B82" s="54">
        <f t="shared" si="52"/>
        <v>13574.16561</v>
      </c>
      <c r="C82" s="54">
        <f t="shared" si="52"/>
        <v>13574.16561</v>
      </c>
      <c r="D82" s="54">
        <f t="shared" si="52"/>
        <v>13574.16561</v>
      </c>
      <c r="E82" s="54">
        <f t="shared" si="52"/>
        <v>13574.16561</v>
      </c>
      <c r="F82" s="54">
        <f t="shared" si="52"/>
        <v>13574.16561</v>
      </c>
      <c r="G82" s="54">
        <f t="shared" si="52"/>
        <v>13574.16561</v>
      </c>
      <c r="H82" s="54">
        <f t="shared" si="52"/>
        <v>13574.16561</v>
      </c>
      <c r="I82" s="54">
        <f t="shared" si="52"/>
        <v>13574.16561</v>
      </c>
      <c r="J82" s="54">
        <f t="shared" si="52"/>
        <v>13574.16561</v>
      </c>
      <c r="K82" s="54">
        <f t="shared" si="52"/>
        <v>13574.16561</v>
      </c>
      <c r="L82" s="54">
        <f t="shared" si="52"/>
        <v>13574.16561</v>
      </c>
      <c r="M82" s="54">
        <f t="shared" si="52"/>
        <v>13574.16561</v>
      </c>
      <c r="N82" s="54">
        <f t="shared" si="52"/>
        <v>13574.16561</v>
      </c>
      <c r="O82" s="54">
        <f t="shared" si="52"/>
        <v>13574.16561</v>
      </c>
      <c r="P82" s="54">
        <f t="shared" si="52"/>
        <v>13574.16561</v>
      </c>
      <c r="Q82" s="54">
        <f t="shared" si="52"/>
        <v>13574.16561</v>
      </c>
      <c r="R82" s="54">
        <f t="shared" si="52"/>
        <v>13574.16561</v>
      </c>
      <c r="S82" s="54">
        <f t="shared" si="52"/>
        <v>13574.16561</v>
      </c>
      <c r="T82" s="54">
        <f t="shared" si="52"/>
        <v>13574.16561</v>
      </c>
      <c r="U82" s="54">
        <f t="shared" si="52"/>
        <v>13574.16561</v>
      </c>
    </row>
    <row r="83">
      <c r="A83" s="54">
        <f t="shared" ref="A83:U83" si="53">$I22 * (1 - (1 + A40)^-12) / A40</f>
        <v>11990.08203</v>
      </c>
      <c r="B83" s="54">
        <f t="shared" si="53"/>
        <v>11990.08203</v>
      </c>
      <c r="C83" s="54">
        <f t="shared" si="53"/>
        <v>11990.08203</v>
      </c>
      <c r="D83" s="54">
        <f t="shared" si="53"/>
        <v>11990.08203</v>
      </c>
      <c r="E83" s="54">
        <f t="shared" si="53"/>
        <v>11990.08203</v>
      </c>
      <c r="F83" s="54">
        <f t="shared" si="53"/>
        <v>11990.08203</v>
      </c>
      <c r="G83" s="54">
        <f t="shared" si="53"/>
        <v>11990.08203</v>
      </c>
      <c r="H83" s="54">
        <f t="shared" si="53"/>
        <v>11990.08203</v>
      </c>
      <c r="I83" s="54">
        <f t="shared" si="53"/>
        <v>11990.08203</v>
      </c>
      <c r="J83" s="54">
        <f t="shared" si="53"/>
        <v>11990.08203</v>
      </c>
      <c r="K83" s="54">
        <f t="shared" si="53"/>
        <v>11990.08203</v>
      </c>
      <c r="L83" s="54">
        <f t="shared" si="53"/>
        <v>11990.08203</v>
      </c>
      <c r="M83" s="54">
        <f t="shared" si="53"/>
        <v>11990.08203</v>
      </c>
      <c r="N83" s="54">
        <f t="shared" si="53"/>
        <v>11990.08203</v>
      </c>
      <c r="O83" s="54">
        <f t="shared" si="53"/>
        <v>11990.08203</v>
      </c>
      <c r="P83" s="54">
        <f t="shared" si="53"/>
        <v>11990.08203</v>
      </c>
      <c r="Q83" s="54">
        <f t="shared" si="53"/>
        <v>11990.08203</v>
      </c>
      <c r="R83" s="54">
        <f t="shared" si="53"/>
        <v>11990.08203</v>
      </c>
      <c r="S83" s="54">
        <f t="shared" si="53"/>
        <v>11990.08203</v>
      </c>
      <c r="T83" s="54">
        <f t="shared" si="53"/>
        <v>11990.08203</v>
      </c>
      <c r="U83" s="54">
        <f t="shared" si="53"/>
        <v>11990.08203</v>
      </c>
    </row>
    <row r="84">
      <c r="A84" s="54">
        <f t="shared" ref="A84:U84" si="54">$J22 * (1 - (1 + A40)^-12) / A40</f>
        <v>10857.60879</v>
      </c>
      <c r="B84" s="54">
        <f t="shared" si="54"/>
        <v>10857.60879</v>
      </c>
      <c r="C84" s="54">
        <f t="shared" si="54"/>
        <v>10857.60879</v>
      </c>
      <c r="D84" s="54">
        <f t="shared" si="54"/>
        <v>10857.60879</v>
      </c>
      <c r="E84" s="54">
        <f t="shared" si="54"/>
        <v>10857.60879</v>
      </c>
      <c r="F84" s="54">
        <f t="shared" si="54"/>
        <v>10857.60879</v>
      </c>
      <c r="G84" s="54">
        <f t="shared" si="54"/>
        <v>10857.60879</v>
      </c>
      <c r="H84" s="54">
        <f t="shared" si="54"/>
        <v>10857.60879</v>
      </c>
      <c r="I84" s="54">
        <f t="shared" si="54"/>
        <v>10857.60879</v>
      </c>
      <c r="J84" s="54">
        <f t="shared" si="54"/>
        <v>10857.60879</v>
      </c>
      <c r="K84" s="54">
        <f t="shared" si="54"/>
        <v>10857.60879</v>
      </c>
      <c r="L84" s="54">
        <f t="shared" si="54"/>
        <v>10857.60879</v>
      </c>
      <c r="M84" s="54">
        <f t="shared" si="54"/>
        <v>10857.60879</v>
      </c>
      <c r="N84" s="54">
        <f t="shared" si="54"/>
        <v>10857.60879</v>
      </c>
      <c r="O84" s="54">
        <f t="shared" si="54"/>
        <v>10857.60879</v>
      </c>
      <c r="P84" s="54">
        <f t="shared" si="54"/>
        <v>10857.60879</v>
      </c>
      <c r="Q84" s="54">
        <f t="shared" si="54"/>
        <v>10857.60879</v>
      </c>
      <c r="R84" s="54">
        <f t="shared" si="54"/>
        <v>10857.60879</v>
      </c>
      <c r="S84" s="54">
        <f t="shared" si="54"/>
        <v>10857.60879</v>
      </c>
      <c r="T84" s="54">
        <f t="shared" si="54"/>
        <v>10857.60879</v>
      </c>
      <c r="U84" s="54">
        <f t="shared" si="54"/>
        <v>10857.60879</v>
      </c>
    </row>
    <row r="85">
      <c r="A85" s="59">
        <f t="shared" ref="A85:U85" si="55">$B2*((1-A39)^12)/((1+A40)^$K24)</f>
        <v>5499.908627</v>
      </c>
      <c r="B85" s="59">
        <f t="shared" si="55"/>
        <v>5499.908627</v>
      </c>
      <c r="C85" s="59">
        <f t="shared" si="55"/>
        <v>5499.908627</v>
      </c>
      <c r="D85" s="59">
        <f t="shared" si="55"/>
        <v>5499.908627</v>
      </c>
      <c r="E85" s="59">
        <f t="shared" si="55"/>
        <v>5499.908627</v>
      </c>
      <c r="F85" s="59">
        <f t="shared" si="55"/>
        <v>5499.908627</v>
      </c>
      <c r="G85" s="59">
        <f t="shared" si="55"/>
        <v>5499.908627</v>
      </c>
      <c r="H85" s="59">
        <f t="shared" si="55"/>
        <v>5499.908627</v>
      </c>
      <c r="I85" s="59">
        <f t="shared" si="55"/>
        <v>5499.908627</v>
      </c>
      <c r="J85" s="59">
        <f t="shared" si="55"/>
        <v>5499.908627</v>
      </c>
      <c r="K85" s="59">
        <f t="shared" si="55"/>
        <v>5499.908627</v>
      </c>
      <c r="L85" s="59">
        <f t="shared" si="55"/>
        <v>5499.908627</v>
      </c>
      <c r="M85" s="59">
        <f t="shared" si="55"/>
        <v>5499.908627</v>
      </c>
      <c r="N85" s="59">
        <f t="shared" si="55"/>
        <v>5499.908627</v>
      </c>
      <c r="O85" s="59">
        <f t="shared" si="55"/>
        <v>5499.908627</v>
      </c>
      <c r="P85" s="59">
        <f t="shared" si="55"/>
        <v>5499.908627</v>
      </c>
      <c r="Q85" s="59">
        <f t="shared" si="55"/>
        <v>5499.908627</v>
      </c>
      <c r="R85" s="59">
        <f t="shared" si="55"/>
        <v>5499.908627</v>
      </c>
      <c r="S85" s="59">
        <f t="shared" si="55"/>
        <v>5499.908627</v>
      </c>
      <c r="T85" s="59">
        <f t="shared" si="55"/>
        <v>5499.908627</v>
      </c>
      <c r="U85" s="59">
        <f t="shared" si="55"/>
        <v>5499.908627</v>
      </c>
    </row>
    <row r="86">
      <c r="A86" s="73">
        <f t="shared" ref="A86:U86" si="56">$B2*((1-A39)^12)/((1+A40)^$K24)</f>
        <v>5499.908627</v>
      </c>
      <c r="B86" s="73">
        <f t="shared" si="56"/>
        <v>5499.908627</v>
      </c>
      <c r="C86" s="73">
        <f t="shared" si="56"/>
        <v>5499.908627</v>
      </c>
      <c r="D86" s="73">
        <f t="shared" si="56"/>
        <v>5499.908627</v>
      </c>
      <c r="E86" s="73">
        <f t="shared" si="56"/>
        <v>5499.908627</v>
      </c>
      <c r="F86" s="73">
        <f t="shared" si="56"/>
        <v>5499.908627</v>
      </c>
      <c r="G86" s="73">
        <f t="shared" si="56"/>
        <v>5499.908627</v>
      </c>
      <c r="H86" s="73">
        <f t="shared" si="56"/>
        <v>5499.908627</v>
      </c>
      <c r="I86" s="73">
        <f t="shared" si="56"/>
        <v>5499.908627</v>
      </c>
      <c r="J86" s="73">
        <f t="shared" si="56"/>
        <v>5499.908627</v>
      </c>
      <c r="K86" s="73">
        <f t="shared" si="56"/>
        <v>5499.908627</v>
      </c>
      <c r="L86" s="73">
        <f t="shared" si="56"/>
        <v>5499.908627</v>
      </c>
      <c r="M86" s="73">
        <f t="shared" si="56"/>
        <v>5499.908627</v>
      </c>
      <c r="N86" s="73">
        <f t="shared" si="56"/>
        <v>5499.908627</v>
      </c>
      <c r="O86" s="73">
        <f t="shared" si="56"/>
        <v>5499.908627</v>
      </c>
      <c r="P86" s="73">
        <f t="shared" si="56"/>
        <v>5499.908627</v>
      </c>
      <c r="Q86" s="73">
        <f t="shared" si="56"/>
        <v>5499.908627</v>
      </c>
      <c r="R86" s="73">
        <f t="shared" si="56"/>
        <v>5499.908627</v>
      </c>
      <c r="S86" s="73">
        <f t="shared" si="56"/>
        <v>5499.908627</v>
      </c>
      <c r="T86" s="73">
        <f t="shared" si="56"/>
        <v>5499.908627</v>
      </c>
      <c r="U86" s="73">
        <f t="shared" si="56"/>
        <v>5499.908627</v>
      </c>
    </row>
    <row r="87">
      <c r="A87" s="59">
        <f t="shared" ref="A87:U87" si="57">$B2*((1-A39)^12)/((1+A40)^$K24)</f>
        <v>5499.908627</v>
      </c>
      <c r="B87" s="59">
        <f t="shared" si="57"/>
        <v>5499.908627</v>
      </c>
      <c r="C87" s="59">
        <f t="shared" si="57"/>
        <v>5499.908627</v>
      </c>
      <c r="D87" s="59">
        <f t="shared" si="57"/>
        <v>5499.908627</v>
      </c>
      <c r="E87" s="59">
        <f t="shared" si="57"/>
        <v>5499.908627</v>
      </c>
      <c r="F87" s="59">
        <f t="shared" si="57"/>
        <v>5499.908627</v>
      </c>
      <c r="G87" s="59">
        <f t="shared" si="57"/>
        <v>5499.908627</v>
      </c>
      <c r="H87" s="59">
        <f t="shared" si="57"/>
        <v>5499.908627</v>
      </c>
      <c r="I87" s="59">
        <f t="shared" si="57"/>
        <v>5499.908627</v>
      </c>
      <c r="J87" s="59">
        <f t="shared" si="57"/>
        <v>5499.908627</v>
      </c>
      <c r="K87" s="59">
        <f t="shared" si="57"/>
        <v>5499.908627</v>
      </c>
      <c r="L87" s="59">
        <f t="shared" si="57"/>
        <v>5499.908627</v>
      </c>
      <c r="M87" s="59">
        <f t="shared" si="57"/>
        <v>5499.908627</v>
      </c>
      <c r="N87" s="59">
        <f t="shared" si="57"/>
        <v>5499.908627</v>
      </c>
      <c r="O87" s="59">
        <f t="shared" si="57"/>
        <v>5499.908627</v>
      </c>
      <c r="P87" s="59">
        <f t="shared" si="57"/>
        <v>5499.908627</v>
      </c>
      <c r="Q87" s="59">
        <f t="shared" si="57"/>
        <v>5499.908627</v>
      </c>
      <c r="R87" s="59">
        <f t="shared" si="57"/>
        <v>5499.908627</v>
      </c>
      <c r="S87" s="59">
        <f t="shared" si="57"/>
        <v>5499.908627</v>
      </c>
      <c r="T87" s="59">
        <f t="shared" si="57"/>
        <v>5499.908627</v>
      </c>
      <c r="U87" s="59">
        <f t="shared" si="57"/>
        <v>5499.908627</v>
      </c>
    </row>
    <row r="88">
      <c r="A88" s="59">
        <f t="shared" ref="A88:U88" si="58">$B2*((1-A39)^12)/((1+A40)^$K24)</f>
        <v>5499.908627</v>
      </c>
      <c r="B88" s="59">
        <f t="shared" si="58"/>
        <v>5499.908627</v>
      </c>
      <c r="C88" s="59">
        <f t="shared" si="58"/>
        <v>5499.908627</v>
      </c>
      <c r="D88" s="59">
        <f t="shared" si="58"/>
        <v>5499.908627</v>
      </c>
      <c r="E88" s="59">
        <f t="shared" si="58"/>
        <v>5499.908627</v>
      </c>
      <c r="F88" s="59">
        <f t="shared" si="58"/>
        <v>5499.908627</v>
      </c>
      <c r="G88" s="59">
        <f t="shared" si="58"/>
        <v>5499.908627</v>
      </c>
      <c r="H88" s="59">
        <f t="shared" si="58"/>
        <v>5499.908627</v>
      </c>
      <c r="I88" s="59">
        <f t="shared" si="58"/>
        <v>5499.908627</v>
      </c>
      <c r="J88" s="59">
        <f t="shared" si="58"/>
        <v>5499.908627</v>
      </c>
      <c r="K88" s="59">
        <f t="shared" si="58"/>
        <v>5499.908627</v>
      </c>
      <c r="L88" s="59">
        <f t="shared" si="58"/>
        <v>5499.908627</v>
      </c>
      <c r="M88" s="59">
        <f t="shared" si="58"/>
        <v>5499.908627</v>
      </c>
      <c r="N88" s="59">
        <f t="shared" si="58"/>
        <v>5499.908627</v>
      </c>
      <c r="O88" s="59">
        <f t="shared" si="58"/>
        <v>5499.908627</v>
      </c>
      <c r="P88" s="59">
        <f t="shared" si="58"/>
        <v>5499.908627</v>
      </c>
      <c r="Q88" s="59">
        <f t="shared" si="58"/>
        <v>5499.908627</v>
      </c>
      <c r="R88" s="59">
        <f t="shared" si="58"/>
        <v>5499.908627</v>
      </c>
      <c r="S88" s="59">
        <f t="shared" si="58"/>
        <v>5499.908627</v>
      </c>
      <c r="T88" s="59">
        <f t="shared" si="58"/>
        <v>5499.908627</v>
      </c>
      <c r="U88" s="59">
        <f t="shared" si="58"/>
        <v>5499.908627</v>
      </c>
    </row>
    <row r="89">
      <c r="A89" s="59">
        <f t="shared" ref="A89:U89" si="59">$B2*((1-A39)^12)/((1+A40)^$K24)</f>
        <v>5499.908627</v>
      </c>
      <c r="B89" s="59">
        <f t="shared" si="59"/>
        <v>5499.908627</v>
      </c>
      <c r="C89" s="59">
        <f t="shared" si="59"/>
        <v>5499.908627</v>
      </c>
      <c r="D89" s="59">
        <f t="shared" si="59"/>
        <v>5499.908627</v>
      </c>
      <c r="E89" s="59">
        <f t="shared" si="59"/>
        <v>5499.908627</v>
      </c>
      <c r="F89" s="59">
        <f t="shared" si="59"/>
        <v>5499.908627</v>
      </c>
      <c r="G89" s="59">
        <f t="shared" si="59"/>
        <v>5499.908627</v>
      </c>
      <c r="H89" s="59">
        <f t="shared" si="59"/>
        <v>5499.908627</v>
      </c>
      <c r="I89" s="59">
        <f t="shared" si="59"/>
        <v>5499.908627</v>
      </c>
      <c r="J89" s="59">
        <f t="shared" si="59"/>
        <v>5499.908627</v>
      </c>
      <c r="K89" s="59">
        <f t="shared" si="59"/>
        <v>5499.908627</v>
      </c>
      <c r="L89" s="59">
        <f t="shared" si="59"/>
        <v>5499.908627</v>
      </c>
      <c r="M89" s="59">
        <f t="shared" si="59"/>
        <v>5499.908627</v>
      </c>
      <c r="N89" s="59">
        <f t="shared" si="59"/>
        <v>5499.908627</v>
      </c>
      <c r="O89" s="59">
        <f t="shared" si="59"/>
        <v>5499.908627</v>
      </c>
      <c r="P89" s="59">
        <f t="shared" si="59"/>
        <v>5499.908627</v>
      </c>
      <c r="Q89" s="59">
        <f t="shared" si="59"/>
        <v>5499.908627</v>
      </c>
      <c r="R89" s="59">
        <f t="shared" si="59"/>
        <v>5499.908627</v>
      </c>
      <c r="S89" s="59">
        <f t="shared" si="59"/>
        <v>5499.908627</v>
      </c>
      <c r="T89" s="59">
        <f t="shared" si="59"/>
        <v>5499.908627</v>
      </c>
      <c r="U89" s="59">
        <f t="shared" si="59"/>
        <v>5499.908627</v>
      </c>
    </row>
    <row r="90">
      <c r="A90" s="59">
        <f t="shared" ref="A90:U90" si="60">$B2*((1-A39)^12)/((1+A40)^$K24)</f>
        <v>5499.908627</v>
      </c>
      <c r="B90" s="59">
        <f t="shared" si="60"/>
        <v>5499.908627</v>
      </c>
      <c r="C90" s="59">
        <f t="shared" si="60"/>
        <v>5499.908627</v>
      </c>
      <c r="D90" s="59">
        <f t="shared" si="60"/>
        <v>5499.908627</v>
      </c>
      <c r="E90" s="59">
        <f t="shared" si="60"/>
        <v>5499.908627</v>
      </c>
      <c r="F90" s="59">
        <f t="shared" si="60"/>
        <v>5499.908627</v>
      </c>
      <c r="G90" s="59">
        <f t="shared" si="60"/>
        <v>5499.908627</v>
      </c>
      <c r="H90" s="59">
        <f t="shared" si="60"/>
        <v>5499.908627</v>
      </c>
      <c r="I90" s="59">
        <f t="shared" si="60"/>
        <v>5499.908627</v>
      </c>
      <c r="J90" s="59">
        <f t="shared" si="60"/>
        <v>5499.908627</v>
      </c>
      <c r="K90" s="59">
        <f t="shared" si="60"/>
        <v>5499.908627</v>
      </c>
      <c r="L90" s="59">
        <f t="shared" si="60"/>
        <v>5499.908627</v>
      </c>
      <c r="M90" s="59">
        <f t="shared" si="60"/>
        <v>5499.908627</v>
      </c>
      <c r="N90" s="59">
        <f t="shared" si="60"/>
        <v>5499.908627</v>
      </c>
      <c r="O90" s="59">
        <f t="shared" si="60"/>
        <v>5499.908627</v>
      </c>
      <c r="P90" s="59">
        <f t="shared" si="60"/>
        <v>5499.908627</v>
      </c>
      <c r="Q90" s="59">
        <f t="shared" si="60"/>
        <v>5499.908627</v>
      </c>
      <c r="R90" s="59">
        <f t="shared" si="60"/>
        <v>5499.908627</v>
      </c>
      <c r="S90" s="59">
        <f t="shared" si="60"/>
        <v>5499.908627</v>
      </c>
      <c r="T90" s="59">
        <f t="shared" si="60"/>
        <v>5499.908627</v>
      </c>
      <c r="U90" s="59">
        <f t="shared" si="60"/>
        <v>5499.908627</v>
      </c>
    </row>
    <row r="91">
      <c r="A91" s="59">
        <f t="shared" ref="A91:U91" si="61">$B2*((1-A39)^12)/((1+A40)^$K24)</f>
        <v>5499.908627</v>
      </c>
      <c r="B91" s="59">
        <f t="shared" si="61"/>
        <v>5499.908627</v>
      </c>
      <c r="C91" s="59">
        <f t="shared" si="61"/>
        <v>5499.908627</v>
      </c>
      <c r="D91" s="59">
        <f t="shared" si="61"/>
        <v>5499.908627</v>
      </c>
      <c r="E91" s="59">
        <f t="shared" si="61"/>
        <v>5499.908627</v>
      </c>
      <c r="F91" s="59">
        <f t="shared" si="61"/>
        <v>5499.908627</v>
      </c>
      <c r="G91" s="59">
        <f t="shared" si="61"/>
        <v>5499.908627</v>
      </c>
      <c r="H91" s="59">
        <f t="shared" si="61"/>
        <v>5499.908627</v>
      </c>
      <c r="I91" s="59">
        <f t="shared" si="61"/>
        <v>5499.908627</v>
      </c>
      <c r="J91" s="59">
        <f t="shared" si="61"/>
        <v>5499.908627</v>
      </c>
      <c r="K91" s="59">
        <f t="shared" si="61"/>
        <v>5499.908627</v>
      </c>
      <c r="L91" s="59">
        <f t="shared" si="61"/>
        <v>5499.908627</v>
      </c>
      <c r="M91" s="59">
        <f t="shared" si="61"/>
        <v>5499.908627</v>
      </c>
      <c r="N91" s="59">
        <f t="shared" si="61"/>
        <v>5499.908627</v>
      </c>
      <c r="O91" s="59">
        <f t="shared" si="61"/>
        <v>5499.908627</v>
      </c>
      <c r="P91" s="59">
        <f t="shared" si="61"/>
        <v>5499.908627</v>
      </c>
      <c r="Q91" s="59">
        <f t="shared" si="61"/>
        <v>5499.908627</v>
      </c>
      <c r="R91" s="59">
        <f t="shared" si="61"/>
        <v>5499.908627</v>
      </c>
      <c r="S91" s="59">
        <f t="shared" si="61"/>
        <v>5499.908627</v>
      </c>
      <c r="T91" s="59">
        <f t="shared" si="61"/>
        <v>5499.908627</v>
      </c>
      <c r="U91" s="59">
        <f t="shared" si="61"/>
        <v>5499.908627</v>
      </c>
    </row>
    <row r="92">
      <c r="A92" s="50">
        <f t="shared" ref="A92:U92" si="62">A43+A50+A57+A64+A71+A78-A85</f>
        <v>98954.44321</v>
      </c>
      <c r="B92" s="50">
        <f t="shared" si="62"/>
        <v>98954.44321</v>
      </c>
      <c r="C92" s="50">
        <f t="shared" si="62"/>
        <v>98954.44321</v>
      </c>
      <c r="D92" s="50">
        <f t="shared" si="62"/>
        <v>98954.44321</v>
      </c>
      <c r="E92" s="50">
        <f t="shared" si="62"/>
        <v>98954.44321</v>
      </c>
      <c r="F92" s="50">
        <f t="shared" si="62"/>
        <v>98954.44321</v>
      </c>
      <c r="G92" s="50">
        <f t="shared" si="62"/>
        <v>98954.44321</v>
      </c>
      <c r="H92" s="50">
        <f t="shared" si="62"/>
        <v>98954.44321</v>
      </c>
      <c r="I92" s="50">
        <f t="shared" si="62"/>
        <v>98954.44321</v>
      </c>
      <c r="J92" s="50">
        <f t="shared" si="62"/>
        <v>98954.44321</v>
      </c>
      <c r="K92" s="50">
        <f t="shared" si="62"/>
        <v>98954.44321</v>
      </c>
      <c r="L92" s="50">
        <f t="shared" si="62"/>
        <v>98954.44321</v>
      </c>
      <c r="M92" s="50">
        <f t="shared" si="62"/>
        <v>98954.44321</v>
      </c>
      <c r="N92" s="50">
        <f t="shared" si="62"/>
        <v>98954.44321</v>
      </c>
      <c r="O92" s="50">
        <f t="shared" si="62"/>
        <v>98954.44321</v>
      </c>
      <c r="P92" s="50">
        <f t="shared" si="62"/>
        <v>98954.44321</v>
      </c>
      <c r="Q92" s="50">
        <f t="shared" si="62"/>
        <v>98954.44321</v>
      </c>
      <c r="R92" s="50">
        <f t="shared" si="62"/>
        <v>98954.44321</v>
      </c>
      <c r="S92" s="50">
        <f t="shared" si="62"/>
        <v>98954.44321</v>
      </c>
      <c r="T92" s="50">
        <f t="shared" si="62"/>
        <v>98954.44321</v>
      </c>
      <c r="U92" s="50">
        <f t="shared" si="62"/>
        <v>98954.44321</v>
      </c>
    </row>
    <row r="93">
      <c r="A93" s="50">
        <f t="shared" ref="A93:U93" si="63">A44+A51+A58+A65+A72+A79-A86</f>
        <v>98805.23683</v>
      </c>
      <c r="B93" s="50">
        <f t="shared" si="63"/>
        <v>98805.23683</v>
      </c>
      <c r="C93" s="50">
        <f t="shared" si="63"/>
        <v>98805.23683</v>
      </c>
      <c r="D93" s="50">
        <f t="shared" si="63"/>
        <v>98805.23683</v>
      </c>
      <c r="E93" s="50">
        <f t="shared" si="63"/>
        <v>98805.23683</v>
      </c>
      <c r="F93" s="50">
        <f t="shared" si="63"/>
        <v>98805.23683</v>
      </c>
      <c r="G93" s="50">
        <f t="shared" si="63"/>
        <v>98805.23683</v>
      </c>
      <c r="H93" s="50">
        <f t="shared" si="63"/>
        <v>98805.23683</v>
      </c>
      <c r="I93" s="50">
        <f t="shared" si="63"/>
        <v>98805.23683</v>
      </c>
      <c r="J93" s="50">
        <f t="shared" si="63"/>
        <v>98805.23683</v>
      </c>
      <c r="K93" s="50">
        <f t="shared" si="63"/>
        <v>98805.23683</v>
      </c>
      <c r="L93" s="50">
        <f t="shared" si="63"/>
        <v>98805.23683</v>
      </c>
      <c r="M93" s="50">
        <f t="shared" si="63"/>
        <v>98805.23683</v>
      </c>
      <c r="N93" s="50">
        <f t="shared" si="63"/>
        <v>98805.23683</v>
      </c>
      <c r="O93" s="50">
        <f t="shared" si="63"/>
        <v>98805.23683</v>
      </c>
      <c r="P93" s="50">
        <f t="shared" si="63"/>
        <v>98805.23683</v>
      </c>
      <c r="Q93" s="50">
        <f t="shared" si="63"/>
        <v>98805.23683</v>
      </c>
      <c r="R93" s="50">
        <f t="shared" si="63"/>
        <v>98805.23683</v>
      </c>
      <c r="S93" s="50">
        <f t="shared" si="63"/>
        <v>98805.23683</v>
      </c>
      <c r="T93" s="50">
        <f t="shared" si="63"/>
        <v>98805.23683</v>
      </c>
      <c r="U93" s="50">
        <f t="shared" si="63"/>
        <v>98805.23683</v>
      </c>
    </row>
    <row r="94">
      <c r="A94" s="50">
        <f t="shared" ref="A94:U94" si="64">A45+A52+A59+A66+A73+A80-A87</f>
        <v>98709.11199</v>
      </c>
      <c r="B94" s="50">
        <f t="shared" si="64"/>
        <v>98709.11199</v>
      </c>
      <c r="C94" s="50">
        <f t="shared" si="64"/>
        <v>98709.11199</v>
      </c>
      <c r="D94" s="50">
        <f t="shared" si="64"/>
        <v>98709.11199</v>
      </c>
      <c r="E94" s="50">
        <f t="shared" si="64"/>
        <v>98709.11199</v>
      </c>
      <c r="F94" s="50">
        <f t="shared" si="64"/>
        <v>98709.11199</v>
      </c>
      <c r="G94" s="50">
        <f t="shared" si="64"/>
        <v>98709.11199</v>
      </c>
      <c r="H94" s="50">
        <f t="shared" si="64"/>
        <v>98709.11199</v>
      </c>
      <c r="I94" s="50">
        <f t="shared" si="64"/>
        <v>98709.11199</v>
      </c>
      <c r="J94" s="50">
        <f t="shared" si="64"/>
        <v>98709.11199</v>
      </c>
      <c r="K94" s="50">
        <f t="shared" si="64"/>
        <v>98709.11199</v>
      </c>
      <c r="L94" s="50">
        <f t="shared" si="64"/>
        <v>98709.11199</v>
      </c>
      <c r="M94" s="50">
        <f t="shared" si="64"/>
        <v>98709.11199</v>
      </c>
      <c r="N94" s="50">
        <f t="shared" si="64"/>
        <v>98709.11199</v>
      </c>
      <c r="O94" s="50">
        <f t="shared" si="64"/>
        <v>98709.11199</v>
      </c>
      <c r="P94" s="50">
        <f t="shared" si="64"/>
        <v>98709.11199</v>
      </c>
      <c r="Q94" s="50">
        <f t="shared" si="64"/>
        <v>98709.11199</v>
      </c>
      <c r="R94" s="50">
        <f t="shared" si="64"/>
        <v>98709.11199</v>
      </c>
      <c r="S94" s="50">
        <f t="shared" si="64"/>
        <v>98709.11199</v>
      </c>
      <c r="T94" s="50">
        <f t="shared" si="64"/>
        <v>98709.11199</v>
      </c>
      <c r="U94" s="50">
        <f t="shared" si="64"/>
        <v>98709.11199</v>
      </c>
    </row>
    <row r="95">
      <c r="A95" s="50">
        <f t="shared" ref="A95:U95" si="65">A46+A53+A60+A67+A74+A81-A88</f>
        <v>108523.1204</v>
      </c>
      <c r="B95" s="50">
        <f t="shared" si="65"/>
        <v>108523.1204</v>
      </c>
      <c r="C95" s="50">
        <f t="shared" si="65"/>
        <v>108523.1204</v>
      </c>
      <c r="D95" s="50">
        <f t="shared" si="65"/>
        <v>108523.1204</v>
      </c>
      <c r="E95" s="50">
        <f t="shared" si="65"/>
        <v>108523.1204</v>
      </c>
      <c r="F95" s="50">
        <f t="shared" si="65"/>
        <v>108523.1204</v>
      </c>
      <c r="G95" s="50">
        <f t="shared" si="65"/>
        <v>108523.1204</v>
      </c>
      <c r="H95" s="50">
        <f t="shared" si="65"/>
        <v>108523.1204</v>
      </c>
      <c r="I95" s="50">
        <f t="shared" si="65"/>
        <v>108523.1204</v>
      </c>
      <c r="J95" s="50">
        <f t="shared" si="65"/>
        <v>108523.1204</v>
      </c>
      <c r="K95" s="50">
        <f t="shared" si="65"/>
        <v>108523.1204</v>
      </c>
      <c r="L95" s="50">
        <f t="shared" si="65"/>
        <v>108523.1204</v>
      </c>
      <c r="M95" s="50">
        <f t="shared" si="65"/>
        <v>108523.1204</v>
      </c>
      <c r="N95" s="50">
        <f t="shared" si="65"/>
        <v>108523.1204</v>
      </c>
      <c r="O95" s="50">
        <f t="shared" si="65"/>
        <v>108523.1204</v>
      </c>
      <c r="P95" s="50">
        <f t="shared" si="65"/>
        <v>108523.1204</v>
      </c>
      <c r="Q95" s="50">
        <f t="shared" si="65"/>
        <v>108523.1204</v>
      </c>
      <c r="R95" s="50">
        <f t="shared" si="65"/>
        <v>108523.1204</v>
      </c>
      <c r="S95" s="50">
        <f t="shared" si="65"/>
        <v>108523.1204</v>
      </c>
      <c r="T95" s="50">
        <f t="shared" si="65"/>
        <v>108523.1204</v>
      </c>
      <c r="U95" s="50">
        <f t="shared" si="65"/>
        <v>108523.1204</v>
      </c>
    </row>
    <row r="96">
      <c r="A96" s="50">
        <f t="shared" ref="A96:U96" si="66">A47+A54+A61+A68+A75+A82-A89</f>
        <v>121270.9889</v>
      </c>
      <c r="B96" s="50">
        <f t="shared" si="66"/>
        <v>121270.9889</v>
      </c>
      <c r="C96" s="50">
        <f t="shared" si="66"/>
        <v>121270.9889</v>
      </c>
      <c r="D96" s="50">
        <f t="shared" si="66"/>
        <v>121270.9889</v>
      </c>
      <c r="E96" s="50">
        <f t="shared" si="66"/>
        <v>121270.9889</v>
      </c>
      <c r="F96" s="50">
        <f t="shared" si="66"/>
        <v>121270.9889</v>
      </c>
      <c r="G96" s="50">
        <f t="shared" si="66"/>
        <v>121270.9889</v>
      </c>
      <c r="H96" s="50">
        <f t="shared" si="66"/>
        <v>121270.9889</v>
      </c>
      <c r="I96" s="50">
        <f t="shared" si="66"/>
        <v>121270.9889</v>
      </c>
      <c r="J96" s="50">
        <f t="shared" si="66"/>
        <v>121270.9889</v>
      </c>
      <c r="K96" s="50">
        <f t="shared" si="66"/>
        <v>121270.9889</v>
      </c>
      <c r="L96" s="50">
        <f t="shared" si="66"/>
        <v>121270.9889</v>
      </c>
      <c r="M96" s="50">
        <f t="shared" si="66"/>
        <v>121270.9889</v>
      </c>
      <c r="N96" s="50">
        <f t="shared" si="66"/>
        <v>121270.9889</v>
      </c>
      <c r="O96" s="50">
        <f t="shared" si="66"/>
        <v>121270.9889</v>
      </c>
      <c r="P96" s="50">
        <f t="shared" si="66"/>
        <v>121270.9889</v>
      </c>
      <c r="Q96" s="50">
        <f t="shared" si="66"/>
        <v>121270.9889</v>
      </c>
      <c r="R96" s="50">
        <f t="shared" si="66"/>
        <v>121270.9889</v>
      </c>
      <c r="S96" s="50">
        <f t="shared" si="66"/>
        <v>121270.9889</v>
      </c>
      <c r="T96" s="50">
        <f t="shared" si="66"/>
        <v>121270.9889</v>
      </c>
      <c r="U96" s="50">
        <f t="shared" si="66"/>
        <v>121270.9889</v>
      </c>
    </row>
    <row r="97">
      <c r="A97" s="50">
        <f t="shared" ref="A97:U97" si="67">A48+A55+A62+A69+A76+A83-A90</f>
        <v>106897.6409</v>
      </c>
      <c r="B97" s="50">
        <f t="shared" si="67"/>
        <v>106897.6409</v>
      </c>
      <c r="C97" s="50">
        <f t="shared" si="67"/>
        <v>106897.6409</v>
      </c>
      <c r="D97" s="50">
        <f t="shared" si="67"/>
        <v>106897.6409</v>
      </c>
      <c r="E97" s="50">
        <f t="shared" si="67"/>
        <v>106897.6409</v>
      </c>
      <c r="F97" s="50">
        <f t="shared" si="67"/>
        <v>106897.6409</v>
      </c>
      <c r="G97" s="50">
        <f t="shared" si="67"/>
        <v>106897.6409</v>
      </c>
      <c r="H97" s="50">
        <f t="shared" si="67"/>
        <v>106897.6409</v>
      </c>
      <c r="I97" s="50">
        <f t="shared" si="67"/>
        <v>106897.6409</v>
      </c>
      <c r="J97" s="50">
        <f t="shared" si="67"/>
        <v>106897.6409</v>
      </c>
      <c r="K97" s="50">
        <f t="shared" si="67"/>
        <v>106897.6409</v>
      </c>
      <c r="L97" s="50">
        <f t="shared" si="67"/>
        <v>106897.6409</v>
      </c>
      <c r="M97" s="50">
        <f t="shared" si="67"/>
        <v>106897.6409</v>
      </c>
      <c r="N97" s="50">
        <f t="shared" si="67"/>
        <v>106897.6409</v>
      </c>
      <c r="O97" s="50">
        <f t="shared" si="67"/>
        <v>106897.6409</v>
      </c>
      <c r="P97" s="50">
        <f t="shared" si="67"/>
        <v>106897.6409</v>
      </c>
      <c r="Q97" s="50">
        <f t="shared" si="67"/>
        <v>106897.6409</v>
      </c>
      <c r="R97" s="50">
        <f t="shared" si="67"/>
        <v>106897.6409</v>
      </c>
      <c r="S97" s="50">
        <f t="shared" si="67"/>
        <v>106897.6409</v>
      </c>
      <c r="T97" s="50">
        <f t="shared" si="67"/>
        <v>106897.6409</v>
      </c>
      <c r="U97" s="50">
        <f t="shared" si="67"/>
        <v>106897.6409</v>
      </c>
    </row>
    <row r="98">
      <c r="A98" s="50">
        <f t="shared" ref="A98:U98" si="68">A49+A56+A63+A70+A77+A84-A91</f>
        <v>114578.7088</v>
      </c>
      <c r="B98" s="50">
        <f t="shared" si="68"/>
        <v>114578.7088</v>
      </c>
      <c r="C98" s="50">
        <f t="shared" si="68"/>
        <v>114578.7088</v>
      </c>
      <c r="D98" s="50">
        <f t="shared" si="68"/>
        <v>114578.7088</v>
      </c>
      <c r="E98" s="50">
        <f t="shared" si="68"/>
        <v>114578.7088</v>
      </c>
      <c r="F98" s="50">
        <f t="shared" si="68"/>
        <v>114578.7088</v>
      </c>
      <c r="G98" s="50">
        <f t="shared" si="68"/>
        <v>114578.7088</v>
      </c>
      <c r="H98" s="50">
        <f t="shared" si="68"/>
        <v>114578.7088</v>
      </c>
      <c r="I98" s="50">
        <f t="shared" si="68"/>
        <v>114578.7088</v>
      </c>
      <c r="J98" s="50">
        <f t="shared" si="68"/>
        <v>114578.7088</v>
      </c>
      <c r="K98" s="50">
        <f t="shared" si="68"/>
        <v>114578.7088</v>
      </c>
      <c r="L98" s="50">
        <f t="shared" si="68"/>
        <v>114578.7088</v>
      </c>
      <c r="M98" s="50">
        <f t="shared" si="68"/>
        <v>114578.7088</v>
      </c>
      <c r="N98" s="50">
        <f t="shared" si="68"/>
        <v>114578.7088</v>
      </c>
      <c r="O98" s="50">
        <f t="shared" si="68"/>
        <v>114578.7088</v>
      </c>
      <c r="P98" s="50">
        <f t="shared" si="68"/>
        <v>114578.7088</v>
      </c>
      <c r="Q98" s="50">
        <f t="shared" si="68"/>
        <v>114578.7088</v>
      </c>
      <c r="R98" s="50">
        <f t="shared" si="68"/>
        <v>114578.7088</v>
      </c>
      <c r="S98" s="50">
        <f t="shared" si="68"/>
        <v>114578.7088</v>
      </c>
      <c r="T98" s="50">
        <f t="shared" si="68"/>
        <v>114578.7088</v>
      </c>
      <c r="U98" s="50">
        <f t="shared" si="68"/>
        <v>114578.7088</v>
      </c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  <row r="1004">
      <c r="J1004" s="8"/>
    </row>
  </sheetData>
  <mergeCells count="6">
    <mergeCell ref="R13:S13"/>
    <mergeCell ref="T13:U13"/>
    <mergeCell ref="C18:J18"/>
    <mergeCell ref="C19:J19"/>
    <mergeCell ref="C20:J20"/>
    <mergeCell ref="C23:J2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38"/>
    <col customWidth="1" min="3" max="3" width="13.75"/>
    <col customWidth="1" min="4" max="4" width="18.63"/>
    <col customWidth="1" min="5" max="7" width="13.75"/>
    <col customWidth="1" min="8" max="8" width="17.88"/>
    <col customWidth="1" min="10" max="11" width="16.75"/>
    <col customWidth="1" min="12" max="12" width="14.38"/>
    <col customWidth="1" min="13" max="13" width="12.25"/>
    <col customWidth="1" min="14" max="14" width="15.0"/>
    <col customWidth="1" min="15" max="15" width="15.38"/>
    <col customWidth="1" min="16" max="16" width="16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70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71</v>
      </c>
      <c r="R1" s="2"/>
      <c r="S1" s="2"/>
    </row>
    <row r="2">
      <c r="A2" s="1" t="s">
        <v>15</v>
      </c>
      <c r="B2" s="3">
        <v>53390.0</v>
      </c>
      <c r="C2" s="4">
        <v>0.0</v>
      </c>
      <c r="D2" s="4">
        <v>0.0</v>
      </c>
      <c r="E2" s="4">
        <v>0.0</v>
      </c>
      <c r="F2" s="40">
        <f t="shared" ref="F2:F9" si="1">B2*(1+E2)</f>
        <v>53390</v>
      </c>
      <c r="G2" s="2"/>
      <c r="H2" s="2">
        <v>2500.0</v>
      </c>
      <c r="I2" s="2">
        <v>12695.1</v>
      </c>
      <c r="J2" s="2">
        <v>0.0</v>
      </c>
      <c r="K2" s="2">
        <v>620.53</v>
      </c>
      <c r="L2" s="2">
        <v>22008.88</v>
      </c>
      <c r="M2" s="2">
        <v>14134.37</v>
      </c>
      <c r="N2" s="2">
        <v>4661.0</v>
      </c>
      <c r="O2" s="7">
        <v>0.055</v>
      </c>
      <c r="P2" s="2">
        <v>12.0</v>
      </c>
      <c r="Q2" s="40">
        <f t="shared" ref="Q2:Q9" si="2">F2+G2-H2+I2+J2+K2+L2+M2-N2</f>
        <v>95687.88</v>
      </c>
      <c r="R2" s="74">
        <v>130318.88</v>
      </c>
      <c r="S2" s="61">
        <f t="shared" ref="S2:S9" si="3">R2-Q2</f>
        <v>34631</v>
      </c>
      <c r="T2" s="7">
        <f t="shared" ref="T2:T9" si="4">H2/(H2+S2)</f>
        <v>0.06732918586</v>
      </c>
    </row>
    <row r="3">
      <c r="A3" s="1" t="s">
        <v>16</v>
      </c>
      <c r="B3" s="75">
        <v>53390.0</v>
      </c>
      <c r="C3" s="4">
        <v>0.055</v>
      </c>
      <c r="D3" s="4">
        <v>0.0</v>
      </c>
      <c r="E3" s="4">
        <v>0.055</v>
      </c>
      <c r="F3" s="40">
        <f t="shared" si="1"/>
        <v>56326.45</v>
      </c>
      <c r="G3" s="2"/>
      <c r="H3" s="2">
        <v>8000.0</v>
      </c>
      <c r="I3" s="2">
        <v>19465.83</v>
      </c>
      <c r="J3" s="2">
        <v>2485.4</v>
      </c>
      <c r="K3" s="2">
        <v>318.89</v>
      </c>
      <c r="L3" s="2">
        <v>22414.46</v>
      </c>
      <c r="M3" s="2">
        <v>8980.5</v>
      </c>
      <c r="N3" s="2">
        <v>4661.0</v>
      </c>
      <c r="O3" s="11">
        <v>0.055</v>
      </c>
      <c r="P3" s="2">
        <v>12.0</v>
      </c>
      <c r="Q3" s="40">
        <f t="shared" si="2"/>
        <v>97330.53</v>
      </c>
      <c r="R3" s="74">
        <v>129891.34</v>
      </c>
      <c r="S3" s="61">
        <f t="shared" si="3"/>
        <v>32560.81</v>
      </c>
      <c r="T3" s="7">
        <f t="shared" si="4"/>
        <v>0.1972347199</v>
      </c>
    </row>
    <row r="4">
      <c r="A4" s="1" t="s">
        <v>17</v>
      </c>
      <c r="B4" s="75">
        <v>53390.0</v>
      </c>
      <c r="C4" s="4">
        <v>0.0537</v>
      </c>
      <c r="D4" s="4">
        <v>0.01488</v>
      </c>
      <c r="E4" s="4">
        <v>0.07238</v>
      </c>
      <c r="F4" s="40">
        <f t="shared" si="1"/>
        <v>57254.3682</v>
      </c>
      <c r="G4" s="2"/>
      <c r="H4" s="2">
        <v>0.0</v>
      </c>
      <c r="I4" s="2">
        <v>6984.86</v>
      </c>
      <c r="J4" s="2">
        <v>0.0</v>
      </c>
      <c r="K4" s="2">
        <v>861.85</v>
      </c>
      <c r="L4" s="2">
        <v>22299.38</v>
      </c>
      <c r="M4" s="2">
        <v>8980.5</v>
      </c>
      <c r="N4" s="2">
        <v>4661.0</v>
      </c>
      <c r="O4" s="11">
        <v>0.055</v>
      </c>
      <c r="P4" s="2">
        <v>12.0</v>
      </c>
      <c r="Q4" s="40">
        <f t="shared" si="2"/>
        <v>91719.9582</v>
      </c>
      <c r="R4" s="74">
        <v>129471.04739999998</v>
      </c>
      <c r="S4" s="61">
        <f t="shared" si="3"/>
        <v>37751.0892</v>
      </c>
      <c r="T4" s="7">
        <f t="shared" si="4"/>
        <v>0</v>
      </c>
    </row>
    <row r="5">
      <c r="A5" s="1" t="s">
        <v>18</v>
      </c>
      <c r="B5" s="75">
        <v>53390.0</v>
      </c>
      <c r="C5" s="4">
        <v>0.056</v>
      </c>
      <c r="D5" s="4">
        <v>0.02771</v>
      </c>
      <c r="E5" s="4">
        <v>0.08371</v>
      </c>
      <c r="F5" s="40">
        <f t="shared" si="1"/>
        <v>57859.2769</v>
      </c>
      <c r="G5" s="2"/>
      <c r="H5" s="2">
        <v>0.0</v>
      </c>
      <c r="I5" s="2">
        <v>9564.67</v>
      </c>
      <c r="J5" s="2">
        <v>3865.63</v>
      </c>
      <c r="K5" s="2">
        <v>36.0</v>
      </c>
      <c r="L5" s="2">
        <v>24129.21</v>
      </c>
      <c r="M5" s="2">
        <v>12943.29</v>
      </c>
      <c r="N5" s="2">
        <v>4661.0</v>
      </c>
      <c r="O5" s="11">
        <v>0.055</v>
      </c>
      <c r="P5" s="2">
        <v>12.0</v>
      </c>
      <c r="Q5" s="40">
        <f t="shared" si="2"/>
        <v>103737.0769</v>
      </c>
      <c r="R5" s="74">
        <v>141688.07330000002</v>
      </c>
      <c r="S5" s="61">
        <f t="shared" si="3"/>
        <v>37950.9964</v>
      </c>
      <c r="T5" s="7">
        <f t="shared" si="4"/>
        <v>0</v>
      </c>
    </row>
    <row r="6">
      <c r="A6" s="1" t="s">
        <v>19</v>
      </c>
      <c r="B6" s="75">
        <v>53390.0</v>
      </c>
      <c r="C6" s="4">
        <v>0.0725</v>
      </c>
      <c r="D6" s="4">
        <v>0.01601</v>
      </c>
      <c r="E6" s="4">
        <v>0.08851</v>
      </c>
      <c r="F6" s="40">
        <f t="shared" si="1"/>
        <v>58115.5489</v>
      </c>
      <c r="G6" s="2"/>
      <c r="H6" s="2">
        <v>0.0</v>
      </c>
      <c r="I6" s="2">
        <v>13337.51</v>
      </c>
      <c r="J6" s="2">
        <v>0.0</v>
      </c>
      <c r="K6" s="2">
        <v>3154.38</v>
      </c>
      <c r="L6" s="2">
        <v>27162.58</v>
      </c>
      <c r="M6" s="2">
        <v>15849.45</v>
      </c>
      <c r="N6" s="2">
        <v>4661.0</v>
      </c>
      <c r="O6" s="11">
        <v>0.055</v>
      </c>
      <c r="P6" s="2">
        <v>12.0</v>
      </c>
      <c r="Q6" s="40">
        <f t="shared" si="2"/>
        <v>112958.4689</v>
      </c>
      <c r="R6" s="74">
        <v>157995.58729999998</v>
      </c>
      <c r="S6" s="61">
        <f t="shared" si="3"/>
        <v>45037.1184</v>
      </c>
      <c r="T6" s="7">
        <f t="shared" si="4"/>
        <v>0</v>
      </c>
    </row>
    <row r="7">
      <c r="A7" s="1" t="s">
        <v>36</v>
      </c>
      <c r="B7" s="75">
        <v>53390.0</v>
      </c>
      <c r="C7" s="4">
        <v>0.06</v>
      </c>
      <c r="D7" s="4">
        <v>0.0</v>
      </c>
      <c r="E7" s="4">
        <v>0.06</v>
      </c>
      <c r="F7" s="40">
        <f t="shared" si="1"/>
        <v>56593.4</v>
      </c>
      <c r="G7" s="2"/>
      <c r="H7" s="2">
        <v>0.0</v>
      </c>
      <c r="I7" s="2">
        <v>11930.34</v>
      </c>
      <c r="J7" s="2">
        <v>0.0</v>
      </c>
      <c r="K7" s="2">
        <v>2516.61</v>
      </c>
      <c r="L7" s="2">
        <v>24584.84</v>
      </c>
      <c r="M7" s="2">
        <v>11357.48</v>
      </c>
      <c r="N7" s="2">
        <v>4661.0</v>
      </c>
      <c r="O7" s="11">
        <v>0.055</v>
      </c>
      <c r="P7" s="2">
        <v>12.0</v>
      </c>
      <c r="Q7" s="40">
        <f t="shared" si="2"/>
        <v>102321.67</v>
      </c>
      <c r="R7" s="74">
        <v>136465.75</v>
      </c>
      <c r="S7" s="61">
        <f t="shared" si="3"/>
        <v>34144.08</v>
      </c>
      <c r="T7" s="7">
        <f t="shared" si="4"/>
        <v>0</v>
      </c>
    </row>
    <row r="8">
      <c r="A8" s="1" t="s">
        <v>21</v>
      </c>
      <c r="B8" s="75">
        <v>53390.0</v>
      </c>
      <c r="C8" s="7">
        <v>0.04</v>
      </c>
      <c r="D8" s="7">
        <v>0.04532</v>
      </c>
      <c r="E8" s="7">
        <v>0.08832</v>
      </c>
      <c r="F8" s="40">
        <f t="shared" si="1"/>
        <v>58105.4048</v>
      </c>
      <c r="G8" s="2"/>
      <c r="H8" s="2">
        <v>500.0</v>
      </c>
      <c r="I8" s="2">
        <v>14663.1</v>
      </c>
      <c r="J8" s="12">
        <v>0.0</v>
      </c>
      <c r="K8" s="2">
        <v>1180.74</v>
      </c>
      <c r="L8" s="2">
        <v>24683.82</v>
      </c>
      <c r="M8" s="2">
        <v>13999.92</v>
      </c>
      <c r="N8" s="2">
        <v>4661.0</v>
      </c>
      <c r="O8" s="11">
        <v>0.055</v>
      </c>
      <c r="P8" s="2">
        <v>12.0</v>
      </c>
      <c r="Q8" s="40">
        <f t="shared" si="2"/>
        <v>107471.9848</v>
      </c>
      <c r="R8" s="74">
        <v>139189.5736</v>
      </c>
      <c r="S8" s="61">
        <f t="shared" si="3"/>
        <v>31717.5888</v>
      </c>
      <c r="T8" s="7">
        <f t="shared" si="4"/>
        <v>0.01551947302</v>
      </c>
    </row>
    <row r="9">
      <c r="A9" s="1" t="s">
        <v>22</v>
      </c>
      <c r="B9" s="75">
        <v>53390.0</v>
      </c>
      <c r="C9" s="13">
        <v>0.06</v>
      </c>
      <c r="D9" s="13">
        <v>0.0</v>
      </c>
      <c r="E9" s="7">
        <f>C9+D9</f>
        <v>0.06</v>
      </c>
      <c r="F9" s="40">
        <f t="shared" si="1"/>
        <v>56593.4</v>
      </c>
      <c r="G9" s="2"/>
      <c r="H9" s="14">
        <v>4100.0</v>
      </c>
      <c r="I9" s="2">
        <v>10778.09</v>
      </c>
      <c r="J9" s="2">
        <v>0.0</v>
      </c>
      <c r="K9" s="2">
        <v>4309.26</v>
      </c>
      <c r="L9" s="2">
        <v>27153.15</v>
      </c>
      <c r="M9" s="2">
        <v>12679.56</v>
      </c>
      <c r="N9" s="2">
        <v>4661.0</v>
      </c>
      <c r="O9" s="11">
        <v>0.055</v>
      </c>
      <c r="P9" s="2">
        <v>12.0</v>
      </c>
      <c r="Q9" s="40">
        <f t="shared" si="2"/>
        <v>102752.46</v>
      </c>
      <c r="R9" s="61">
        <v>149970.83</v>
      </c>
      <c r="S9" s="61">
        <f t="shared" si="3"/>
        <v>47218.37</v>
      </c>
      <c r="T9" s="7">
        <f t="shared" si="4"/>
        <v>0.07989341828</v>
      </c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>
      <c r="F10" s="8"/>
    </row>
    <row r="11">
      <c r="Q11" s="15" t="s">
        <v>23</v>
      </c>
    </row>
    <row r="12">
      <c r="K12" s="16"/>
      <c r="L12" s="17"/>
      <c r="M12" s="17"/>
      <c r="N12" s="17"/>
      <c r="O12" s="17"/>
      <c r="P12" s="17"/>
      <c r="Q12" s="2">
        <v>0.139</v>
      </c>
      <c r="T12" s="15">
        <v>0.1625</v>
      </c>
    </row>
    <row r="13">
      <c r="K13" s="18" t="s">
        <v>25</v>
      </c>
      <c r="L13" s="18" t="s">
        <v>6</v>
      </c>
      <c r="M13" s="18" t="s">
        <v>26</v>
      </c>
      <c r="N13" s="18" t="s">
        <v>27</v>
      </c>
      <c r="O13" s="18" t="s">
        <v>28</v>
      </c>
      <c r="P13" s="19" t="s">
        <v>29</v>
      </c>
      <c r="Q13" s="19" t="s">
        <v>30</v>
      </c>
      <c r="R13" s="2" t="s">
        <v>16</v>
      </c>
      <c r="T13" s="2" t="s">
        <v>18</v>
      </c>
    </row>
    <row r="14">
      <c r="K14" s="19">
        <v>1.0</v>
      </c>
      <c r="L14" s="21">
        <f t="shared" ref="L14:L25" si="5">$C$25/$C$22*$J$26/100</f>
        <v>1652.544</v>
      </c>
      <c r="M14" s="21"/>
      <c r="N14" s="21">
        <f t="shared" ref="N14:N25" si="6">$J$27</f>
        <v>500</v>
      </c>
      <c r="O14" s="21">
        <f t="shared" ref="O14:O25" si="7">$C$25*$J$23</f>
        <v>3150.55872</v>
      </c>
      <c r="P14" s="23">
        <f t="shared" ref="P14:P25" si="8">$J$24</f>
        <v>1471.2</v>
      </c>
      <c r="Q14" s="22">
        <f>B5*(1-Q12)</f>
        <v>45968.79</v>
      </c>
      <c r="R14" s="15">
        <v>0.024</v>
      </c>
      <c r="S14" s="24">
        <f t="shared" ref="S14:S20" si="9">Q14*R14</f>
        <v>1103.25096</v>
      </c>
      <c r="T14" s="24">
        <f>B6*0.6</f>
        <v>32034</v>
      </c>
      <c r="U14" s="24">
        <f t="shared" ref="U14:U25" si="10">T14*0.028</f>
        <v>896.952</v>
      </c>
    </row>
    <row r="15">
      <c r="K15" s="19">
        <v>2.0</v>
      </c>
      <c r="L15" s="21">
        <f t="shared" si="5"/>
        <v>1652.544</v>
      </c>
      <c r="M15" s="21"/>
      <c r="N15" s="21">
        <f t="shared" si="6"/>
        <v>500</v>
      </c>
      <c r="O15" s="21">
        <f t="shared" si="7"/>
        <v>3150.55872</v>
      </c>
      <c r="P15" s="23">
        <f t="shared" si="8"/>
        <v>1471.2</v>
      </c>
      <c r="Q15" s="22">
        <f t="shared" ref="Q15:Q25" si="11">Q14*(1-$Q$12)</f>
        <v>39579.12819</v>
      </c>
      <c r="R15" s="15">
        <v>0.0175</v>
      </c>
      <c r="S15" s="24">
        <f t="shared" si="9"/>
        <v>692.6347433</v>
      </c>
      <c r="T15" s="24">
        <f t="shared" ref="T15:T25" si="12">T14*(1-$T$12)</f>
        <v>26828.475</v>
      </c>
      <c r="U15" s="24">
        <f t="shared" si="10"/>
        <v>751.1973</v>
      </c>
    </row>
    <row r="16">
      <c r="A16" s="2" t="s">
        <v>33</v>
      </c>
      <c r="K16" s="19">
        <v>3.0</v>
      </c>
      <c r="L16" s="21">
        <f t="shared" si="5"/>
        <v>1652.544</v>
      </c>
      <c r="M16" s="21"/>
      <c r="N16" s="21">
        <f t="shared" si="6"/>
        <v>500</v>
      </c>
      <c r="O16" s="21">
        <f t="shared" si="7"/>
        <v>3150.55872</v>
      </c>
      <c r="P16" s="23">
        <f t="shared" si="8"/>
        <v>1471.2</v>
      </c>
      <c r="Q16" s="22">
        <f t="shared" si="11"/>
        <v>34077.62937</v>
      </c>
      <c r="R16" s="15">
        <v>0.0135</v>
      </c>
      <c r="S16" s="24">
        <f t="shared" si="9"/>
        <v>460.0479965</v>
      </c>
      <c r="T16" s="24">
        <f t="shared" si="12"/>
        <v>22468.84781</v>
      </c>
      <c r="U16" s="24">
        <f t="shared" si="10"/>
        <v>629.1277388</v>
      </c>
    </row>
    <row r="17">
      <c r="A17" s="2" t="s">
        <v>72</v>
      </c>
      <c r="K17" s="19">
        <v>4.0</v>
      </c>
      <c r="L17" s="21">
        <f t="shared" si="5"/>
        <v>1652.544</v>
      </c>
      <c r="M17" s="21"/>
      <c r="N17" s="21">
        <f t="shared" si="6"/>
        <v>500</v>
      </c>
      <c r="O17" s="21">
        <f t="shared" si="7"/>
        <v>3150.55872</v>
      </c>
      <c r="P17" s="23">
        <f t="shared" si="8"/>
        <v>1471.2</v>
      </c>
      <c r="Q17" s="22">
        <f t="shared" si="11"/>
        <v>29340.83889</v>
      </c>
      <c r="R17" s="15">
        <v>0.01</v>
      </c>
      <c r="S17" s="24">
        <f t="shared" si="9"/>
        <v>293.4083889</v>
      </c>
      <c r="T17" s="24">
        <f t="shared" si="12"/>
        <v>18817.66004</v>
      </c>
      <c r="U17" s="24">
        <f t="shared" si="10"/>
        <v>526.8944812</v>
      </c>
    </row>
    <row r="18">
      <c r="K18" s="19">
        <v>5.0</v>
      </c>
      <c r="L18" s="21">
        <f t="shared" si="5"/>
        <v>1652.544</v>
      </c>
      <c r="M18" s="21"/>
      <c r="N18" s="21">
        <f t="shared" si="6"/>
        <v>500</v>
      </c>
      <c r="O18" s="21">
        <f t="shared" si="7"/>
        <v>3150.55872</v>
      </c>
      <c r="P18" s="23">
        <f t="shared" si="8"/>
        <v>1471.2</v>
      </c>
      <c r="Q18" s="22">
        <f t="shared" si="11"/>
        <v>25262.46228</v>
      </c>
      <c r="R18" s="15">
        <v>0.0065</v>
      </c>
      <c r="S18" s="24">
        <f t="shared" si="9"/>
        <v>164.2060048</v>
      </c>
      <c r="T18" s="24">
        <f t="shared" si="12"/>
        <v>15759.79029</v>
      </c>
      <c r="U18" s="24">
        <f t="shared" si="10"/>
        <v>441.274128</v>
      </c>
    </row>
    <row r="19">
      <c r="A19" s="21"/>
      <c r="B19" s="19" t="s">
        <v>35</v>
      </c>
      <c r="C19" s="19" t="s">
        <v>15</v>
      </c>
      <c r="D19" s="19" t="s">
        <v>16</v>
      </c>
      <c r="E19" s="19" t="s">
        <v>17</v>
      </c>
      <c r="F19" s="19" t="s">
        <v>18</v>
      </c>
      <c r="G19" s="19" t="s">
        <v>19</v>
      </c>
      <c r="H19" s="19" t="s">
        <v>36</v>
      </c>
      <c r="I19" s="19" t="s">
        <v>21</v>
      </c>
      <c r="J19" s="19" t="s">
        <v>37</v>
      </c>
      <c r="K19" s="19">
        <v>6.0</v>
      </c>
      <c r="L19" s="21">
        <f t="shared" si="5"/>
        <v>1652.544</v>
      </c>
      <c r="M19" s="21"/>
      <c r="N19" s="21">
        <f t="shared" si="6"/>
        <v>500</v>
      </c>
      <c r="O19" s="21">
        <f t="shared" si="7"/>
        <v>3150.55872</v>
      </c>
      <c r="P19" s="23">
        <f t="shared" si="8"/>
        <v>1471.2</v>
      </c>
      <c r="Q19" s="22">
        <f t="shared" si="11"/>
        <v>21750.98003</v>
      </c>
      <c r="R19" s="15">
        <v>0.004</v>
      </c>
      <c r="S19" s="24">
        <f t="shared" si="9"/>
        <v>87.0039201</v>
      </c>
      <c r="T19" s="24">
        <f t="shared" si="12"/>
        <v>13198.82436</v>
      </c>
      <c r="U19" s="24">
        <f t="shared" si="10"/>
        <v>369.5670822</v>
      </c>
    </row>
    <row r="20">
      <c r="A20" s="19" t="s">
        <v>38</v>
      </c>
      <c r="B20" s="26" t="s">
        <v>39</v>
      </c>
      <c r="C20" s="31">
        <v>9500.0</v>
      </c>
      <c r="D20" s="28"/>
      <c r="E20" s="28"/>
      <c r="F20" s="28"/>
      <c r="G20" s="28"/>
      <c r="H20" s="28"/>
      <c r="I20" s="28"/>
      <c r="J20" s="29"/>
      <c r="K20" s="32">
        <v>7.0</v>
      </c>
      <c r="L20" s="21">
        <f t="shared" si="5"/>
        <v>1652.544</v>
      </c>
      <c r="M20" s="21"/>
      <c r="N20" s="21">
        <f t="shared" si="6"/>
        <v>500</v>
      </c>
      <c r="O20" s="21">
        <f t="shared" si="7"/>
        <v>3150.55872</v>
      </c>
      <c r="P20" s="23">
        <f t="shared" si="8"/>
        <v>1471.2</v>
      </c>
      <c r="Q20" s="22">
        <f t="shared" si="11"/>
        <v>18727.5938</v>
      </c>
      <c r="S20" s="24">
        <f t="shared" si="9"/>
        <v>0</v>
      </c>
      <c r="T20" s="24">
        <f t="shared" si="12"/>
        <v>11054.01541</v>
      </c>
      <c r="U20" s="24">
        <f t="shared" si="10"/>
        <v>309.5124313</v>
      </c>
    </row>
    <row r="21">
      <c r="A21" s="19" t="s">
        <v>40</v>
      </c>
      <c r="B21" s="26" t="s">
        <v>41</v>
      </c>
      <c r="C21" s="31" t="s">
        <v>73</v>
      </c>
      <c r="D21" s="28"/>
      <c r="E21" s="28"/>
      <c r="F21" s="28"/>
      <c r="G21" s="28"/>
      <c r="H21" s="28"/>
      <c r="I21" s="28"/>
      <c r="J21" s="29"/>
      <c r="K21" s="33">
        <v>8.0</v>
      </c>
      <c r="L21" s="21">
        <f t="shared" si="5"/>
        <v>1652.544</v>
      </c>
      <c r="M21" s="21"/>
      <c r="N21" s="21">
        <f t="shared" si="6"/>
        <v>500</v>
      </c>
      <c r="O21" s="21">
        <f t="shared" si="7"/>
        <v>3150.55872</v>
      </c>
      <c r="P21" s="23">
        <f t="shared" si="8"/>
        <v>1471.2</v>
      </c>
      <c r="Q21" s="22">
        <f t="shared" si="11"/>
        <v>16124.45826</v>
      </c>
      <c r="T21" s="24">
        <f t="shared" si="12"/>
        <v>9257.737902</v>
      </c>
      <c r="U21" s="24">
        <f t="shared" si="10"/>
        <v>259.2166613</v>
      </c>
    </row>
    <row r="22">
      <c r="A22" s="19" t="s">
        <v>42</v>
      </c>
      <c r="B22" s="30" t="s">
        <v>74</v>
      </c>
      <c r="C22" s="31">
        <v>1.4</v>
      </c>
      <c r="D22" s="28"/>
      <c r="E22" s="28"/>
      <c r="F22" s="28"/>
      <c r="G22" s="28"/>
      <c r="H22" s="28"/>
      <c r="I22" s="28"/>
      <c r="J22" s="29"/>
      <c r="K22" s="33">
        <v>9.0</v>
      </c>
      <c r="L22" s="21">
        <f t="shared" si="5"/>
        <v>1652.544</v>
      </c>
      <c r="M22" s="21"/>
      <c r="N22" s="21">
        <f t="shared" si="6"/>
        <v>500</v>
      </c>
      <c r="O22" s="21">
        <f t="shared" si="7"/>
        <v>3150.55872</v>
      </c>
      <c r="P22" s="23">
        <f t="shared" si="8"/>
        <v>1471.2</v>
      </c>
      <c r="Q22" s="22">
        <f t="shared" si="11"/>
        <v>13883.15857</v>
      </c>
      <c r="T22" s="24">
        <f t="shared" si="12"/>
        <v>7753.355493</v>
      </c>
      <c r="U22" s="24">
        <f t="shared" si="10"/>
        <v>217.0939538</v>
      </c>
    </row>
    <row r="23">
      <c r="A23" s="19" t="s">
        <v>44</v>
      </c>
      <c r="B23" s="26" t="s">
        <v>45</v>
      </c>
      <c r="C23" s="30">
        <v>0.11667</v>
      </c>
      <c r="D23" s="30">
        <v>0.11882</v>
      </c>
      <c r="E23" s="30">
        <v>0.11821</v>
      </c>
      <c r="F23" s="19">
        <v>0.12791</v>
      </c>
      <c r="G23" s="19">
        <v>0.14399</v>
      </c>
      <c r="H23" s="19">
        <v>0.13032</v>
      </c>
      <c r="I23" s="19">
        <v>0.13085</v>
      </c>
      <c r="J23" s="19">
        <v>0.14394</v>
      </c>
      <c r="K23" s="33">
        <v>10.0</v>
      </c>
      <c r="L23" s="21">
        <f t="shared" si="5"/>
        <v>1652.544</v>
      </c>
      <c r="M23" s="21"/>
      <c r="N23" s="21">
        <f t="shared" si="6"/>
        <v>500</v>
      </c>
      <c r="O23" s="21">
        <f t="shared" si="7"/>
        <v>3150.55872</v>
      </c>
      <c r="P23" s="23">
        <f t="shared" si="8"/>
        <v>1471.2</v>
      </c>
      <c r="Q23" s="22">
        <f t="shared" si="11"/>
        <v>11953.39952</v>
      </c>
      <c r="T23" s="24">
        <f t="shared" si="12"/>
        <v>6493.435225</v>
      </c>
      <c r="U23" s="24">
        <f t="shared" si="10"/>
        <v>181.8161863</v>
      </c>
    </row>
    <row r="24">
      <c r="A24" s="19" t="s">
        <v>29</v>
      </c>
      <c r="B24" s="34" t="s">
        <v>46</v>
      </c>
      <c r="C24" s="35">
        <v>1640.0</v>
      </c>
      <c r="D24" s="35">
        <v>1042.0</v>
      </c>
      <c r="E24" s="36">
        <v>1042.0</v>
      </c>
      <c r="F24" s="36">
        <v>1501.8</v>
      </c>
      <c r="G24" s="36">
        <v>1839.0</v>
      </c>
      <c r="H24" s="36">
        <v>1317.8</v>
      </c>
      <c r="I24" s="36">
        <v>1624.4</v>
      </c>
      <c r="J24" s="36">
        <v>1471.2</v>
      </c>
      <c r="K24" s="33">
        <v>11.0</v>
      </c>
      <c r="L24" s="21">
        <f t="shared" si="5"/>
        <v>1652.544</v>
      </c>
      <c r="M24" s="21"/>
      <c r="N24" s="21">
        <f t="shared" si="6"/>
        <v>500</v>
      </c>
      <c r="O24" s="21">
        <f t="shared" si="7"/>
        <v>3150.55872</v>
      </c>
      <c r="P24" s="23">
        <f t="shared" si="8"/>
        <v>1471.2</v>
      </c>
      <c r="Q24" s="22">
        <f t="shared" si="11"/>
        <v>10291.87699</v>
      </c>
      <c r="T24" s="24">
        <f t="shared" si="12"/>
        <v>5438.252001</v>
      </c>
      <c r="U24" s="24">
        <f t="shared" si="10"/>
        <v>152.271056</v>
      </c>
    </row>
    <row r="25">
      <c r="A25" s="19" t="s">
        <v>47</v>
      </c>
      <c r="B25" s="37" t="s">
        <v>48</v>
      </c>
      <c r="C25" s="67">
        <v>21888.0</v>
      </c>
      <c r="D25" s="28"/>
      <c r="E25" s="28"/>
      <c r="F25" s="28"/>
      <c r="G25" s="28"/>
      <c r="H25" s="28"/>
      <c r="I25" s="28"/>
      <c r="J25" s="29"/>
      <c r="K25" s="32">
        <v>12.0</v>
      </c>
      <c r="L25" s="21">
        <f t="shared" si="5"/>
        <v>1652.544</v>
      </c>
      <c r="M25" s="21"/>
      <c r="N25" s="21">
        <f t="shared" si="6"/>
        <v>500</v>
      </c>
      <c r="O25" s="21">
        <f t="shared" si="7"/>
        <v>3150.55872</v>
      </c>
      <c r="P25" s="23">
        <f t="shared" si="8"/>
        <v>1471.2</v>
      </c>
      <c r="Q25" s="22">
        <f t="shared" si="11"/>
        <v>8861.306089</v>
      </c>
      <c r="T25" s="24">
        <f t="shared" si="12"/>
        <v>4554.536051</v>
      </c>
      <c r="U25" s="24">
        <f t="shared" si="10"/>
        <v>127.5270094</v>
      </c>
    </row>
    <row r="26">
      <c r="A26" s="19" t="s">
        <v>49</v>
      </c>
      <c r="B26" s="26" t="s">
        <v>50</v>
      </c>
      <c r="C26" s="26">
        <v>12.45</v>
      </c>
      <c r="D26" s="30">
        <v>19.09</v>
      </c>
      <c r="E26" s="19">
        <v>6.85</v>
      </c>
      <c r="F26" s="19">
        <v>9.38</v>
      </c>
      <c r="G26" s="19">
        <v>13.08</v>
      </c>
      <c r="H26" s="19">
        <v>11.7</v>
      </c>
      <c r="I26" s="19">
        <v>14.38</v>
      </c>
      <c r="J26" s="76">
        <v>10.57</v>
      </c>
      <c r="L26" s="25">
        <f t="array" ref="L26">npv(O6,L14:L25)</f>
        <v>14242.47996</v>
      </c>
      <c r="N26" s="25">
        <f t="array" ref="N26">npv(0.055,N14:N25)</f>
        <v>4309.258924</v>
      </c>
      <c r="O26" s="25">
        <f t="array" ref="O26">npv(O5,O14:O25)</f>
        <v>27153.14656</v>
      </c>
      <c r="P26" s="25">
        <f t="array" ref="P26">npv(O5,P14:P25)</f>
        <v>12679.56346</v>
      </c>
      <c r="Q26" s="24">
        <f>Q25/((1+O8)^P8)</f>
        <v>4660.883231</v>
      </c>
      <c r="S26" s="25">
        <f t="array" ref="S26">npv(0.055,S14:S19)</f>
        <v>2485.401076</v>
      </c>
      <c r="U26" s="25">
        <f t="array" ref="U26">npv(O5,U14:U25)</f>
        <v>3865.632819</v>
      </c>
    </row>
    <row r="27">
      <c r="A27" s="19" t="s">
        <v>27</v>
      </c>
      <c r="B27" s="19" t="s">
        <v>51</v>
      </c>
      <c r="C27" s="19">
        <v>72.0</v>
      </c>
      <c r="D27" s="19">
        <v>37.0</v>
      </c>
      <c r="E27" s="19">
        <v>100.0</v>
      </c>
      <c r="F27" s="19">
        <v>0.0</v>
      </c>
      <c r="G27" s="19">
        <v>366.0</v>
      </c>
      <c r="H27" s="19">
        <v>292.0</v>
      </c>
      <c r="I27" s="19">
        <v>137.0</v>
      </c>
      <c r="J27" s="19">
        <v>500.0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>
      <c r="D28" s="64">
        <f>average(C26:J26)</f>
        <v>12.1875</v>
      </c>
    </row>
    <row r="30">
      <c r="A30" s="15">
        <v>0.139</v>
      </c>
      <c r="B30" s="15">
        <v>0.139</v>
      </c>
      <c r="C30" s="15">
        <v>0.139</v>
      </c>
      <c r="D30" s="15">
        <v>0.139</v>
      </c>
      <c r="E30" s="15">
        <v>0.139</v>
      </c>
      <c r="F30" s="15">
        <v>0.139</v>
      </c>
      <c r="G30" s="15">
        <v>0.139</v>
      </c>
      <c r="H30" s="15">
        <v>0.139</v>
      </c>
      <c r="I30" s="15">
        <v>0.139</v>
      </c>
      <c r="J30" s="15">
        <v>0.139</v>
      </c>
      <c r="K30" s="15">
        <v>0.139</v>
      </c>
      <c r="L30" s="15">
        <v>0.139</v>
      </c>
      <c r="M30" s="15">
        <v>0.139</v>
      </c>
      <c r="N30" s="15">
        <v>0.139</v>
      </c>
      <c r="O30" s="15">
        <v>0.139</v>
      </c>
      <c r="P30" s="15">
        <v>0.139</v>
      </c>
      <c r="Q30" s="15">
        <v>0.139</v>
      </c>
      <c r="R30" s="15">
        <v>0.139</v>
      </c>
      <c r="S30" s="15">
        <v>0.139</v>
      </c>
      <c r="T30" s="15">
        <v>0.139</v>
      </c>
      <c r="U30" s="15">
        <v>0.139</v>
      </c>
    </row>
    <row r="31">
      <c r="A31" s="15">
        <v>0.055</v>
      </c>
      <c r="B31" s="15">
        <v>0.055</v>
      </c>
      <c r="C31" s="15">
        <v>0.055</v>
      </c>
      <c r="D31" s="15">
        <v>0.055</v>
      </c>
      <c r="E31" s="15">
        <v>0.055</v>
      </c>
      <c r="F31" s="15">
        <v>0.055</v>
      </c>
      <c r="G31" s="15">
        <v>0.055</v>
      </c>
      <c r="H31" s="15">
        <v>0.055</v>
      </c>
      <c r="I31" s="15">
        <v>0.055</v>
      </c>
      <c r="J31" s="15">
        <v>0.055</v>
      </c>
      <c r="K31" s="15">
        <v>0.055</v>
      </c>
      <c r="L31" s="15">
        <v>0.055</v>
      </c>
      <c r="M31" s="15">
        <v>0.055</v>
      </c>
      <c r="N31" s="15">
        <v>0.055</v>
      </c>
      <c r="O31" s="15">
        <v>0.055</v>
      </c>
      <c r="P31" s="15">
        <v>0.055</v>
      </c>
      <c r="Q31" s="15">
        <v>0.055</v>
      </c>
      <c r="R31" s="15">
        <v>0.055</v>
      </c>
      <c r="S31" s="15">
        <v>0.055</v>
      </c>
      <c r="T31" s="15">
        <v>0.055</v>
      </c>
      <c r="U31" s="15">
        <v>0.055</v>
      </c>
    </row>
    <row r="32">
      <c r="A32" s="15">
        <v>21888.0</v>
      </c>
      <c r="B32" s="15">
        <v>21888.0</v>
      </c>
      <c r="C32" s="15">
        <v>21888.0</v>
      </c>
      <c r="D32" s="15">
        <v>21888.0</v>
      </c>
      <c r="E32" s="15">
        <v>21888.0</v>
      </c>
      <c r="F32" s="15">
        <v>21888.0</v>
      </c>
      <c r="G32" s="15">
        <v>21888.0</v>
      </c>
      <c r="H32" s="15">
        <v>21888.0</v>
      </c>
      <c r="I32" s="15">
        <v>21888.0</v>
      </c>
      <c r="J32" s="15">
        <v>21888.0</v>
      </c>
      <c r="K32" s="15">
        <v>21888.0</v>
      </c>
      <c r="L32" s="15">
        <v>21888.0</v>
      </c>
      <c r="M32" s="15">
        <v>21888.0</v>
      </c>
      <c r="N32" s="15">
        <v>21888.0</v>
      </c>
      <c r="O32" s="15">
        <v>21888.0</v>
      </c>
      <c r="P32" s="15">
        <v>21888.0</v>
      </c>
      <c r="Q32" s="15">
        <v>21888.0</v>
      </c>
      <c r="R32" s="15">
        <v>21888.0</v>
      </c>
      <c r="S32" s="15">
        <v>21888.0</v>
      </c>
      <c r="T32" s="15">
        <v>21888.0</v>
      </c>
      <c r="U32" s="15">
        <v>21888.0</v>
      </c>
    </row>
    <row r="33">
      <c r="A33" s="15">
        <v>12.0</v>
      </c>
      <c r="B33" s="15">
        <v>12.0</v>
      </c>
      <c r="C33" s="15">
        <v>12.0</v>
      </c>
      <c r="D33" s="15">
        <v>12.0</v>
      </c>
      <c r="E33" s="15">
        <v>12.0</v>
      </c>
      <c r="F33" s="15">
        <v>12.0</v>
      </c>
      <c r="G33" s="15">
        <v>12.0</v>
      </c>
      <c r="H33" s="15">
        <v>12.0</v>
      </c>
      <c r="I33" s="15">
        <v>12.0</v>
      </c>
      <c r="J33" s="15">
        <v>12.0</v>
      </c>
      <c r="K33" s="15">
        <v>12.0</v>
      </c>
      <c r="L33" s="15">
        <v>12.0</v>
      </c>
      <c r="M33" s="15">
        <v>12.0</v>
      </c>
      <c r="N33" s="15">
        <v>12.0</v>
      </c>
      <c r="O33" s="15">
        <v>12.0</v>
      </c>
      <c r="P33" s="15">
        <v>12.0</v>
      </c>
      <c r="Q33" s="15">
        <v>12.0</v>
      </c>
      <c r="R33" s="15">
        <v>12.0</v>
      </c>
      <c r="S33" s="15">
        <v>12.0</v>
      </c>
      <c r="T33" s="15">
        <v>12.0</v>
      </c>
      <c r="U33" s="15">
        <v>12.0</v>
      </c>
    </row>
    <row r="34">
      <c r="A34" s="52">
        <f t="shared" ref="A34:U34" si="13">$F2</f>
        <v>53390</v>
      </c>
      <c r="B34" s="52">
        <f t="shared" si="13"/>
        <v>53390</v>
      </c>
      <c r="C34" s="52">
        <f t="shared" si="13"/>
        <v>53390</v>
      </c>
      <c r="D34" s="52">
        <f t="shared" si="13"/>
        <v>53390</v>
      </c>
      <c r="E34" s="52">
        <f t="shared" si="13"/>
        <v>53390</v>
      </c>
      <c r="F34" s="52">
        <f t="shared" si="13"/>
        <v>53390</v>
      </c>
      <c r="G34" s="52">
        <f t="shared" si="13"/>
        <v>53390</v>
      </c>
      <c r="H34" s="52">
        <f t="shared" si="13"/>
        <v>53390</v>
      </c>
      <c r="I34" s="52">
        <f t="shared" si="13"/>
        <v>53390</v>
      </c>
      <c r="J34" s="52">
        <f t="shared" si="13"/>
        <v>53390</v>
      </c>
      <c r="K34" s="52">
        <f t="shared" si="13"/>
        <v>53390</v>
      </c>
      <c r="L34" s="52">
        <f t="shared" si="13"/>
        <v>53390</v>
      </c>
      <c r="M34" s="52">
        <f t="shared" si="13"/>
        <v>53390</v>
      </c>
      <c r="N34" s="52">
        <f t="shared" si="13"/>
        <v>53390</v>
      </c>
      <c r="O34" s="52">
        <f t="shared" si="13"/>
        <v>53390</v>
      </c>
      <c r="P34" s="52">
        <f t="shared" si="13"/>
        <v>53390</v>
      </c>
      <c r="Q34" s="52">
        <f t="shared" si="13"/>
        <v>53390</v>
      </c>
      <c r="R34" s="52">
        <f t="shared" si="13"/>
        <v>53390</v>
      </c>
      <c r="S34" s="52">
        <f t="shared" si="13"/>
        <v>53390</v>
      </c>
      <c r="T34" s="52">
        <f t="shared" si="13"/>
        <v>53390</v>
      </c>
      <c r="U34" s="52">
        <f t="shared" si="13"/>
        <v>53390</v>
      </c>
    </row>
    <row r="35">
      <c r="A35" s="52">
        <f t="shared" ref="A35:U35" si="14">$F3</f>
        <v>56326.45</v>
      </c>
      <c r="B35" s="52">
        <f t="shared" si="14"/>
        <v>56326.45</v>
      </c>
      <c r="C35" s="52">
        <f t="shared" si="14"/>
        <v>56326.45</v>
      </c>
      <c r="D35" s="52">
        <f t="shared" si="14"/>
        <v>56326.45</v>
      </c>
      <c r="E35" s="52">
        <f t="shared" si="14"/>
        <v>56326.45</v>
      </c>
      <c r="F35" s="52">
        <f t="shared" si="14"/>
        <v>56326.45</v>
      </c>
      <c r="G35" s="52">
        <f t="shared" si="14"/>
        <v>56326.45</v>
      </c>
      <c r="H35" s="52">
        <f t="shared" si="14"/>
        <v>56326.45</v>
      </c>
      <c r="I35" s="52">
        <f t="shared" si="14"/>
        <v>56326.45</v>
      </c>
      <c r="J35" s="52">
        <f t="shared" si="14"/>
        <v>56326.45</v>
      </c>
      <c r="K35" s="52">
        <f t="shared" si="14"/>
        <v>56326.45</v>
      </c>
      <c r="L35" s="52">
        <f t="shared" si="14"/>
        <v>56326.45</v>
      </c>
      <c r="M35" s="52">
        <f t="shared" si="14"/>
        <v>56326.45</v>
      </c>
      <c r="N35" s="52">
        <f t="shared" si="14"/>
        <v>56326.45</v>
      </c>
      <c r="O35" s="52">
        <f t="shared" si="14"/>
        <v>56326.45</v>
      </c>
      <c r="P35" s="52">
        <f t="shared" si="14"/>
        <v>56326.45</v>
      </c>
      <c r="Q35" s="52">
        <f t="shared" si="14"/>
        <v>56326.45</v>
      </c>
      <c r="R35" s="52">
        <f t="shared" si="14"/>
        <v>56326.45</v>
      </c>
      <c r="S35" s="52">
        <f t="shared" si="14"/>
        <v>56326.45</v>
      </c>
      <c r="T35" s="52">
        <f t="shared" si="14"/>
        <v>56326.45</v>
      </c>
      <c r="U35" s="52">
        <f t="shared" si="14"/>
        <v>56326.45</v>
      </c>
    </row>
    <row r="36">
      <c r="A36" s="52">
        <f t="shared" ref="A36:U36" si="15">$F4</f>
        <v>57254.3682</v>
      </c>
      <c r="B36" s="52">
        <f t="shared" si="15"/>
        <v>57254.3682</v>
      </c>
      <c r="C36" s="52">
        <f t="shared" si="15"/>
        <v>57254.3682</v>
      </c>
      <c r="D36" s="52">
        <f t="shared" si="15"/>
        <v>57254.3682</v>
      </c>
      <c r="E36" s="52">
        <f t="shared" si="15"/>
        <v>57254.3682</v>
      </c>
      <c r="F36" s="52">
        <f t="shared" si="15"/>
        <v>57254.3682</v>
      </c>
      <c r="G36" s="52">
        <f t="shared" si="15"/>
        <v>57254.3682</v>
      </c>
      <c r="H36" s="52">
        <f t="shared" si="15"/>
        <v>57254.3682</v>
      </c>
      <c r="I36" s="52">
        <f t="shared" si="15"/>
        <v>57254.3682</v>
      </c>
      <c r="J36" s="52">
        <f t="shared" si="15"/>
        <v>57254.3682</v>
      </c>
      <c r="K36" s="52">
        <f t="shared" si="15"/>
        <v>57254.3682</v>
      </c>
      <c r="L36" s="52">
        <f t="shared" si="15"/>
        <v>57254.3682</v>
      </c>
      <c r="M36" s="52">
        <f t="shared" si="15"/>
        <v>57254.3682</v>
      </c>
      <c r="N36" s="52">
        <f t="shared" si="15"/>
        <v>57254.3682</v>
      </c>
      <c r="O36" s="52">
        <f t="shared" si="15"/>
        <v>57254.3682</v>
      </c>
      <c r="P36" s="52">
        <f t="shared" si="15"/>
        <v>57254.3682</v>
      </c>
      <c r="Q36" s="52">
        <f t="shared" si="15"/>
        <v>57254.3682</v>
      </c>
      <c r="R36" s="52">
        <f t="shared" si="15"/>
        <v>57254.3682</v>
      </c>
      <c r="S36" s="52">
        <f t="shared" si="15"/>
        <v>57254.3682</v>
      </c>
      <c r="T36" s="52">
        <f t="shared" si="15"/>
        <v>57254.3682</v>
      </c>
      <c r="U36" s="52">
        <f t="shared" si="15"/>
        <v>57254.3682</v>
      </c>
    </row>
    <row r="37">
      <c r="A37" s="52">
        <f t="shared" ref="A37:U37" si="16">$F5</f>
        <v>57859.2769</v>
      </c>
      <c r="B37" s="52">
        <f t="shared" si="16"/>
        <v>57859.2769</v>
      </c>
      <c r="C37" s="52">
        <f t="shared" si="16"/>
        <v>57859.2769</v>
      </c>
      <c r="D37" s="52">
        <f t="shared" si="16"/>
        <v>57859.2769</v>
      </c>
      <c r="E37" s="52">
        <f t="shared" si="16"/>
        <v>57859.2769</v>
      </c>
      <c r="F37" s="52">
        <f t="shared" si="16"/>
        <v>57859.2769</v>
      </c>
      <c r="G37" s="52">
        <f t="shared" si="16"/>
        <v>57859.2769</v>
      </c>
      <c r="H37" s="52">
        <f t="shared" si="16"/>
        <v>57859.2769</v>
      </c>
      <c r="I37" s="52">
        <f t="shared" si="16"/>
        <v>57859.2769</v>
      </c>
      <c r="J37" s="52">
        <f t="shared" si="16"/>
        <v>57859.2769</v>
      </c>
      <c r="K37" s="52">
        <f t="shared" si="16"/>
        <v>57859.2769</v>
      </c>
      <c r="L37" s="52">
        <f t="shared" si="16"/>
        <v>57859.2769</v>
      </c>
      <c r="M37" s="52">
        <f t="shared" si="16"/>
        <v>57859.2769</v>
      </c>
      <c r="N37" s="52">
        <f t="shared" si="16"/>
        <v>57859.2769</v>
      </c>
      <c r="O37" s="52">
        <f t="shared" si="16"/>
        <v>57859.2769</v>
      </c>
      <c r="P37" s="52">
        <f t="shared" si="16"/>
        <v>57859.2769</v>
      </c>
      <c r="Q37" s="52">
        <f t="shared" si="16"/>
        <v>57859.2769</v>
      </c>
      <c r="R37" s="52">
        <f t="shared" si="16"/>
        <v>57859.2769</v>
      </c>
      <c r="S37" s="52">
        <f t="shared" si="16"/>
        <v>57859.2769</v>
      </c>
      <c r="T37" s="52">
        <f t="shared" si="16"/>
        <v>57859.2769</v>
      </c>
      <c r="U37" s="52">
        <f t="shared" si="16"/>
        <v>57859.2769</v>
      </c>
    </row>
    <row r="38">
      <c r="A38" s="52">
        <f t="shared" ref="A38:U38" si="17">$F6</f>
        <v>58115.5489</v>
      </c>
      <c r="B38" s="52">
        <f t="shared" si="17"/>
        <v>58115.5489</v>
      </c>
      <c r="C38" s="52">
        <f t="shared" si="17"/>
        <v>58115.5489</v>
      </c>
      <c r="D38" s="52">
        <f t="shared" si="17"/>
        <v>58115.5489</v>
      </c>
      <c r="E38" s="52">
        <f t="shared" si="17"/>
        <v>58115.5489</v>
      </c>
      <c r="F38" s="52">
        <f t="shared" si="17"/>
        <v>58115.5489</v>
      </c>
      <c r="G38" s="52">
        <f t="shared" si="17"/>
        <v>58115.5489</v>
      </c>
      <c r="H38" s="52">
        <f t="shared" si="17"/>
        <v>58115.5489</v>
      </c>
      <c r="I38" s="52">
        <f t="shared" si="17"/>
        <v>58115.5489</v>
      </c>
      <c r="J38" s="52">
        <f t="shared" si="17"/>
        <v>58115.5489</v>
      </c>
      <c r="K38" s="52">
        <f t="shared" si="17"/>
        <v>58115.5489</v>
      </c>
      <c r="L38" s="52">
        <f t="shared" si="17"/>
        <v>58115.5489</v>
      </c>
      <c r="M38" s="52">
        <f t="shared" si="17"/>
        <v>58115.5489</v>
      </c>
      <c r="N38" s="52">
        <f t="shared" si="17"/>
        <v>58115.5489</v>
      </c>
      <c r="O38" s="52">
        <f t="shared" si="17"/>
        <v>58115.5489</v>
      </c>
      <c r="P38" s="52">
        <f t="shared" si="17"/>
        <v>58115.5489</v>
      </c>
      <c r="Q38" s="52">
        <f t="shared" si="17"/>
        <v>58115.5489</v>
      </c>
      <c r="R38" s="52">
        <f t="shared" si="17"/>
        <v>58115.5489</v>
      </c>
      <c r="S38" s="52">
        <f t="shared" si="17"/>
        <v>58115.5489</v>
      </c>
      <c r="T38" s="52">
        <f t="shared" si="17"/>
        <v>58115.5489</v>
      </c>
      <c r="U38" s="52">
        <f t="shared" si="17"/>
        <v>58115.5489</v>
      </c>
    </row>
    <row r="39">
      <c r="A39" s="52">
        <f t="shared" ref="A39:U39" si="18">$F8</f>
        <v>58105.4048</v>
      </c>
      <c r="B39" s="52">
        <f t="shared" si="18"/>
        <v>58105.4048</v>
      </c>
      <c r="C39" s="52">
        <f t="shared" si="18"/>
        <v>58105.4048</v>
      </c>
      <c r="D39" s="52">
        <f t="shared" si="18"/>
        <v>58105.4048</v>
      </c>
      <c r="E39" s="52">
        <f t="shared" si="18"/>
        <v>58105.4048</v>
      </c>
      <c r="F39" s="52">
        <f t="shared" si="18"/>
        <v>58105.4048</v>
      </c>
      <c r="G39" s="52">
        <f t="shared" si="18"/>
        <v>58105.4048</v>
      </c>
      <c r="H39" s="52">
        <f t="shared" si="18"/>
        <v>58105.4048</v>
      </c>
      <c r="I39" s="52">
        <f t="shared" si="18"/>
        <v>58105.4048</v>
      </c>
      <c r="J39" s="52">
        <f t="shared" si="18"/>
        <v>58105.4048</v>
      </c>
      <c r="K39" s="52">
        <f t="shared" si="18"/>
        <v>58105.4048</v>
      </c>
      <c r="L39" s="52">
        <f t="shared" si="18"/>
        <v>58105.4048</v>
      </c>
      <c r="M39" s="52">
        <f t="shared" si="18"/>
        <v>58105.4048</v>
      </c>
      <c r="N39" s="52">
        <f t="shared" si="18"/>
        <v>58105.4048</v>
      </c>
      <c r="O39" s="52">
        <f t="shared" si="18"/>
        <v>58105.4048</v>
      </c>
      <c r="P39" s="52">
        <f t="shared" si="18"/>
        <v>58105.4048</v>
      </c>
      <c r="Q39" s="52">
        <f t="shared" si="18"/>
        <v>58105.4048</v>
      </c>
      <c r="R39" s="52">
        <f t="shared" si="18"/>
        <v>58105.4048</v>
      </c>
      <c r="S39" s="52">
        <f t="shared" si="18"/>
        <v>58105.4048</v>
      </c>
      <c r="T39" s="52">
        <f t="shared" si="18"/>
        <v>58105.4048</v>
      </c>
      <c r="U39" s="52">
        <f t="shared" si="18"/>
        <v>58105.4048</v>
      </c>
    </row>
    <row r="40">
      <c r="A40" s="52">
        <f t="shared" ref="A40:U40" si="19">$F9</f>
        <v>56593.4</v>
      </c>
      <c r="B40" s="52">
        <f t="shared" si="19"/>
        <v>56593.4</v>
      </c>
      <c r="C40" s="52">
        <f t="shared" si="19"/>
        <v>56593.4</v>
      </c>
      <c r="D40" s="52">
        <f t="shared" si="19"/>
        <v>56593.4</v>
      </c>
      <c r="E40" s="52">
        <f t="shared" si="19"/>
        <v>56593.4</v>
      </c>
      <c r="F40" s="52">
        <f t="shared" si="19"/>
        <v>56593.4</v>
      </c>
      <c r="G40" s="52">
        <f t="shared" si="19"/>
        <v>56593.4</v>
      </c>
      <c r="H40" s="52">
        <f t="shared" si="19"/>
        <v>56593.4</v>
      </c>
      <c r="I40" s="52">
        <f t="shared" si="19"/>
        <v>56593.4</v>
      </c>
      <c r="J40" s="52">
        <f t="shared" si="19"/>
        <v>56593.4</v>
      </c>
      <c r="K40" s="52">
        <f t="shared" si="19"/>
        <v>56593.4</v>
      </c>
      <c r="L40" s="52">
        <f t="shared" si="19"/>
        <v>56593.4</v>
      </c>
      <c r="M40" s="52">
        <f t="shared" si="19"/>
        <v>56593.4</v>
      </c>
      <c r="N40" s="52">
        <f t="shared" si="19"/>
        <v>56593.4</v>
      </c>
      <c r="O40" s="52">
        <f t="shared" si="19"/>
        <v>56593.4</v>
      </c>
      <c r="P40" s="52">
        <f t="shared" si="19"/>
        <v>56593.4</v>
      </c>
      <c r="Q40" s="52">
        <f t="shared" si="19"/>
        <v>56593.4</v>
      </c>
      <c r="R40" s="52">
        <f t="shared" si="19"/>
        <v>56593.4</v>
      </c>
      <c r="S40" s="52">
        <f t="shared" si="19"/>
        <v>56593.4</v>
      </c>
      <c r="T40" s="52">
        <f t="shared" si="19"/>
        <v>56593.4</v>
      </c>
      <c r="U40" s="52">
        <f t="shared" si="19"/>
        <v>56593.4</v>
      </c>
    </row>
    <row r="41">
      <c r="A41" s="44">
        <f t="shared" ref="A41:U41" si="20">$H2</f>
        <v>2500</v>
      </c>
      <c r="B41" s="44">
        <f t="shared" si="20"/>
        <v>2500</v>
      </c>
      <c r="C41" s="44">
        <f t="shared" si="20"/>
        <v>2500</v>
      </c>
      <c r="D41" s="44">
        <f t="shared" si="20"/>
        <v>2500</v>
      </c>
      <c r="E41" s="44">
        <f t="shared" si="20"/>
        <v>2500</v>
      </c>
      <c r="F41" s="44">
        <f t="shared" si="20"/>
        <v>2500</v>
      </c>
      <c r="G41" s="44">
        <f t="shared" si="20"/>
        <v>2500</v>
      </c>
      <c r="H41" s="44">
        <f t="shared" si="20"/>
        <v>2500</v>
      </c>
      <c r="I41" s="44">
        <f t="shared" si="20"/>
        <v>2500</v>
      </c>
      <c r="J41" s="44">
        <f t="shared" si="20"/>
        <v>2500</v>
      </c>
      <c r="K41" s="44">
        <f t="shared" si="20"/>
        <v>2500</v>
      </c>
      <c r="L41" s="44">
        <f t="shared" si="20"/>
        <v>2500</v>
      </c>
      <c r="M41" s="44">
        <f t="shared" si="20"/>
        <v>2500</v>
      </c>
      <c r="N41" s="44">
        <f t="shared" si="20"/>
        <v>2500</v>
      </c>
      <c r="O41" s="44">
        <f t="shared" si="20"/>
        <v>2500</v>
      </c>
      <c r="P41" s="44">
        <f t="shared" si="20"/>
        <v>2500</v>
      </c>
      <c r="Q41" s="44">
        <f t="shared" si="20"/>
        <v>2500</v>
      </c>
      <c r="R41" s="44">
        <f t="shared" si="20"/>
        <v>2500</v>
      </c>
      <c r="S41" s="44">
        <f t="shared" si="20"/>
        <v>2500</v>
      </c>
      <c r="T41" s="44">
        <f t="shared" si="20"/>
        <v>2500</v>
      </c>
      <c r="U41" s="44">
        <f t="shared" si="20"/>
        <v>2500</v>
      </c>
    </row>
    <row r="42">
      <c r="A42" s="44">
        <f t="shared" ref="A42:U42" si="21">$H3</f>
        <v>8000</v>
      </c>
      <c r="B42" s="44">
        <f t="shared" si="21"/>
        <v>8000</v>
      </c>
      <c r="C42" s="44">
        <f t="shared" si="21"/>
        <v>8000</v>
      </c>
      <c r="D42" s="44">
        <f t="shared" si="21"/>
        <v>8000</v>
      </c>
      <c r="E42" s="44">
        <f t="shared" si="21"/>
        <v>8000</v>
      </c>
      <c r="F42" s="44">
        <f t="shared" si="21"/>
        <v>8000</v>
      </c>
      <c r="G42" s="44">
        <f t="shared" si="21"/>
        <v>8000</v>
      </c>
      <c r="H42" s="44">
        <f t="shared" si="21"/>
        <v>8000</v>
      </c>
      <c r="I42" s="44">
        <f t="shared" si="21"/>
        <v>8000</v>
      </c>
      <c r="J42" s="44">
        <f t="shared" si="21"/>
        <v>8000</v>
      </c>
      <c r="K42" s="44">
        <f t="shared" si="21"/>
        <v>8000</v>
      </c>
      <c r="L42" s="44">
        <f t="shared" si="21"/>
        <v>8000</v>
      </c>
      <c r="M42" s="44">
        <f t="shared" si="21"/>
        <v>8000</v>
      </c>
      <c r="N42" s="44">
        <f t="shared" si="21"/>
        <v>8000</v>
      </c>
      <c r="O42" s="44">
        <f t="shared" si="21"/>
        <v>8000</v>
      </c>
      <c r="P42" s="44">
        <f t="shared" si="21"/>
        <v>8000</v>
      </c>
      <c r="Q42" s="44">
        <f t="shared" si="21"/>
        <v>8000</v>
      </c>
      <c r="R42" s="44">
        <f t="shared" si="21"/>
        <v>8000</v>
      </c>
      <c r="S42" s="44">
        <f t="shared" si="21"/>
        <v>8000</v>
      </c>
      <c r="T42" s="44">
        <f t="shared" si="21"/>
        <v>8000</v>
      </c>
      <c r="U42" s="44">
        <f t="shared" si="21"/>
        <v>8000</v>
      </c>
    </row>
    <row r="43">
      <c r="A43" s="44">
        <f t="shared" ref="A43:U43" si="22">$H4</f>
        <v>0</v>
      </c>
      <c r="B43" s="44">
        <f t="shared" si="22"/>
        <v>0</v>
      </c>
      <c r="C43" s="44">
        <f t="shared" si="22"/>
        <v>0</v>
      </c>
      <c r="D43" s="44">
        <f t="shared" si="22"/>
        <v>0</v>
      </c>
      <c r="E43" s="44">
        <f t="shared" si="22"/>
        <v>0</v>
      </c>
      <c r="F43" s="44">
        <f t="shared" si="22"/>
        <v>0</v>
      </c>
      <c r="G43" s="44">
        <f t="shared" si="22"/>
        <v>0</v>
      </c>
      <c r="H43" s="44">
        <f t="shared" si="22"/>
        <v>0</v>
      </c>
      <c r="I43" s="44">
        <f t="shared" si="22"/>
        <v>0</v>
      </c>
      <c r="J43" s="44">
        <f t="shared" si="22"/>
        <v>0</v>
      </c>
      <c r="K43" s="44">
        <f t="shared" si="22"/>
        <v>0</v>
      </c>
      <c r="L43" s="44">
        <f t="shared" si="22"/>
        <v>0</v>
      </c>
      <c r="M43" s="44">
        <f t="shared" si="22"/>
        <v>0</v>
      </c>
      <c r="N43" s="44">
        <f t="shared" si="22"/>
        <v>0</v>
      </c>
      <c r="O43" s="44">
        <f t="shared" si="22"/>
        <v>0</v>
      </c>
      <c r="P43" s="44">
        <f t="shared" si="22"/>
        <v>0</v>
      </c>
      <c r="Q43" s="44">
        <f t="shared" si="22"/>
        <v>0</v>
      </c>
      <c r="R43" s="44">
        <f t="shared" si="22"/>
        <v>0</v>
      </c>
      <c r="S43" s="44">
        <f t="shared" si="22"/>
        <v>0</v>
      </c>
      <c r="T43" s="44">
        <f t="shared" si="22"/>
        <v>0</v>
      </c>
      <c r="U43" s="44">
        <f t="shared" si="22"/>
        <v>0</v>
      </c>
    </row>
    <row r="44">
      <c r="A44" s="44">
        <f t="shared" ref="A44:U44" si="23">$H5</f>
        <v>0</v>
      </c>
      <c r="B44" s="44">
        <f t="shared" si="23"/>
        <v>0</v>
      </c>
      <c r="C44" s="44">
        <f t="shared" si="23"/>
        <v>0</v>
      </c>
      <c r="D44" s="44">
        <f t="shared" si="23"/>
        <v>0</v>
      </c>
      <c r="E44" s="44">
        <f t="shared" si="23"/>
        <v>0</v>
      </c>
      <c r="F44" s="44">
        <f t="shared" si="23"/>
        <v>0</v>
      </c>
      <c r="G44" s="44">
        <f t="shared" si="23"/>
        <v>0</v>
      </c>
      <c r="H44" s="44">
        <f t="shared" si="23"/>
        <v>0</v>
      </c>
      <c r="I44" s="44">
        <f t="shared" si="23"/>
        <v>0</v>
      </c>
      <c r="J44" s="44">
        <f t="shared" si="23"/>
        <v>0</v>
      </c>
      <c r="K44" s="44">
        <f t="shared" si="23"/>
        <v>0</v>
      </c>
      <c r="L44" s="44">
        <f t="shared" si="23"/>
        <v>0</v>
      </c>
      <c r="M44" s="44">
        <f t="shared" si="23"/>
        <v>0</v>
      </c>
      <c r="N44" s="44">
        <f t="shared" si="23"/>
        <v>0</v>
      </c>
      <c r="O44" s="44">
        <f t="shared" si="23"/>
        <v>0</v>
      </c>
      <c r="P44" s="44">
        <f t="shared" si="23"/>
        <v>0</v>
      </c>
      <c r="Q44" s="44">
        <f t="shared" si="23"/>
        <v>0</v>
      </c>
      <c r="R44" s="44">
        <f t="shared" si="23"/>
        <v>0</v>
      </c>
      <c r="S44" s="44">
        <f t="shared" si="23"/>
        <v>0</v>
      </c>
      <c r="T44" s="44">
        <f t="shared" si="23"/>
        <v>0</v>
      </c>
      <c r="U44" s="44">
        <f t="shared" si="23"/>
        <v>0</v>
      </c>
    </row>
    <row r="45">
      <c r="A45" s="44">
        <f t="shared" ref="A45:U45" si="24">$H6</f>
        <v>0</v>
      </c>
      <c r="B45" s="44">
        <f t="shared" si="24"/>
        <v>0</v>
      </c>
      <c r="C45" s="44">
        <f t="shared" si="24"/>
        <v>0</v>
      </c>
      <c r="D45" s="44">
        <f t="shared" si="24"/>
        <v>0</v>
      </c>
      <c r="E45" s="44">
        <f t="shared" si="24"/>
        <v>0</v>
      </c>
      <c r="F45" s="44">
        <f t="shared" si="24"/>
        <v>0</v>
      </c>
      <c r="G45" s="44">
        <f t="shared" si="24"/>
        <v>0</v>
      </c>
      <c r="H45" s="44">
        <f t="shared" si="24"/>
        <v>0</v>
      </c>
      <c r="I45" s="44">
        <f t="shared" si="24"/>
        <v>0</v>
      </c>
      <c r="J45" s="44">
        <f t="shared" si="24"/>
        <v>0</v>
      </c>
      <c r="K45" s="44">
        <f t="shared" si="24"/>
        <v>0</v>
      </c>
      <c r="L45" s="44">
        <f t="shared" si="24"/>
        <v>0</v>
      </c>
      <c r="M45" s="44">
        <f t="shared" si="24"/>
        <v>0</v>
      </c>
      <c r="N45" s="44">
        <f t="shared" si="24"/>
        <v>0</v>
      </c>
      <c r="O45" s="44">
        <f t="shared" si="24"/>
        <v>0</v>
      </c>
      <c r="P45" s="44">
        <f t="shared" si="24"/>
        <v>0</v>
      </c>
      <c r="Q45" s="44">
        <f t="shared" si="24"/>
        <v>0</v>
      </c>
      <c r="R45" s="44">
        <f t="shared" si="24"/>
        <v>0</v>
      </c>
      <c r="S45" s="44">
        <f t="shared" si="24"/>
        <v>0</v>
      </c>
      <c r="T45" s="44">
        <f t="shared" si="24"/>
        <v>0</v>
      </c>
      <c r="U45" s="44">
        <f t="shared" si="24"/>
        <v>0</v>
      </c>
    </row>
    <row r="46">
      <c r="A46" s="44">
        <f t="shared" ref="A46:U46" si="25">$H7</f>
        <v>0</v>
      </c>
      <c r="B46" s="44">
        <f t="shared" si="25"/>
        <v>0</v>
      </c>
      <c r="C46" s="44">
        <f t="shared" si="25"/>
        <v>0</v>
      </c>
      <c r="D46" s="44">
        <f t="shared" si="25"/>
        <v>0</v>
      </c>
      <c r="E46" s="44">
        <f t="shared" si="25"/>
        <v>0</v>
      </c>
      <c r="F46" s="44">
        <f t="shared" si="25"/>
        <v>0</v>
      </c>
      <c r="G46" s="44">
        <f t="shared" si="25"/>
        <v>0</v>
      </c>
      <c r="H46" s="44">
        <f t="shared" si="25"/>
        <v>0</v>
      </c>
      <c r="I46" s="44">
        <f t="shared" si="25"/>
        <v>0</v>
      </c>
      <c r="J46" s="44">
        <f t="shared" si="25"/>
        <v>0</v>
      </c>
      <c r="K46" s="44">
        <f t="shared" si="25"/>
        <v>0</v>
      </c>
      <c r="L46" s="44">
        <f t="shared" si="25"/>
        <v>0</v>
      </c>
      <c r="M46" s="44">
        <f t="shared" si="25"/>
        <v>0</v>
      </c>
      <c r="N46" s="44">
        <f t="shared" si="25"/>
        <v>0</v>
      </c>
      <c r="O46" s="44">
        <f t="shared" si="25"/>
        <v>0</v>
      </c>
      <c r="P46" s="44">
        <f t="shared" si="25"/>
        <v>0</v>
      </c>
      <c r="Q46" s="44">
        <f t="shared" si="25"/>
        <v>0</v>
      </c>
      <c r="R46" s="44">
        <f t="shared" si="25"/>
        <v>0</v>
      </c>
      <c r="S46" s="44">
        <f t="shared" si="25"/>
        <v>0</v>
      </c>
      <c r="T46" s="44">
        <f t="shared" si="25"/>
        <v>0</v>
      </c>
      <c r="U46" s="44">
        <f t="shared" si="25"/>
        <v>0</v>
      </c>
    </row>
    <row r="47">
      <c r="A47" s="44">
        <f t="shared" ref="A47:U47" si="26">$H8</f>
        <v>500</v>
      </c>
      <c r="B47" s="44">
        <f t="shared" si="26"/>
        <v>500</v>
      </c>
      <c r="C47" s="44">
        <f t="shared" si="26"/>
        <v>500</v>
      </c>
      <c r="D47" s="44">
        <f t="shared" si="26"/>
        <v>500</v>
      </c>
      <c r="E47" s="44">
        <f t="shared" si="26"/>
        <v>500</v>
      </c>
      <c r="F47" s="44">
        <f t="shared" si="26"/>
        <v>500</v>
      </c>
      <c r="G47" s="44">
        <f t="shared" si="26"/>
        <v>500</v>
      </c>
      <c r="H47" s="44">
        <f t="shared" si="26"/>
        <v>500</v>
      </c>
      <c r="I47" s="44">
        <f t="shared" si="26"/>
        <v>500</v>
      </c>
      <c r="J47" s="44">
        <f t="shared" si="26"/>
        <v>500</v>
      </c>
      <c r="K47" s="44">
        <f t="shared" si="26"/>
        <v>500</v>
      </c>
      <c r="L47" s="44">
        <f t="shared" si="26"/>
        <v>500</v>
      </c>
      <c r="M47" s="44">
        <f t="shared" si="26"/>
        <v>500</v>
      </c>
      <c r="N47" s="44">
        <f t="shared" si="26"/>
        <v>500</v>
      </c>
      <c r="O47" s="44">
        <f t="shared" si="26"/>
        <v>500</v>
      </c>
      <c r="P47" s="44">
        <f t="shared" si="26"/>
        <v>500</v>
      </c>
      <c r="Q47" s="44">
        <f t="shared" si="26"/>
        <v>500</v>
      </c>
      <c r="R47" s="44">
        <f t="shared" si="26"/>
        <v>500</v>
      </c>
      <c r="S47" s="44">
        <f t="shared" si="26"/>
        <v>500</v>
      </c>
      <c r="T47" s="44">
        <f t="shared" si="26"/>
        <v>500</v>
      </c>
      <c r="U47" s="44">
        <f t="shared" si="26"/>
        <v>500</v>
      </c>
    </row>
    <row r="48">
      <c r="A48" s="53">
        <f t="shared" ref="A48:U48" si="27">A32/$C$22*$C26/100  * (1 - (1 + A31)^-12) / A31</f>
        <v>16775.67412</v>
      </c>
      <c r="B48" s="53">
        <f t="shared" si="27"/>
        <v>16775.67412</v>
      </c>
      <c r="C48" s="53">
        <f t="shared" si="27"/>
        <v>16775.67412</v>
      </c>
      <c r="D48" s="53">
        <f t="shared" si="27"/>
        <v>16775.67412</v>
      </c>
      <c r="E48" s="53">
        <f t="shared" si="27"/>
        <v>16775.67412</v>
      </c>
      <c r="F48" s="53">
        <f t="shared" si="27"/>
        <v>16775.67412</v>
      </c>
      <c r="G48" s="53">
        <f t="shared" si="27"/>
        <v>16775.67412</v>
      </c>
      <c r="H48" s="53">
        <f t="shared" si="27"/>
        <v>16775.67412</v>
      </c>
      <c r="I48" s="53">
        <f t="shared" si="27"/>
        <v>16775.67412</v>
      </c>
      <c r="J48" s="53">
        <f t="shared" si="27"/>
        <v>16775.67412</v>
      </c>
      <c r="K48" s="53">
        <f t="shared" si="27"/>
        <v>16775.67412</v>
      </c>
      <c r="L48" s="53">
        <f t="shared" si="27"/>
        <v>16775.67412</v>
      </c>
      <c r="M48" s="53">
        <f t="shared" si="27"/>
        <v>16775.67412</v>
      </c>
      <c r="N48" s="53">
        <f t="shared" si="27"/>
        <v>16775.67412</v>
      </c>
      <c r="O48" s="53">
        <f t="shared" si="27"/>
        <v>16775.67412</v>
      </c>
      <c r="P48" s="53">
        <f t="shared" si="27"/>
        <v>16775.67412</v>
      </c>
      <c r="Q48" s="53">
        <f t="shared" si="27"/>
        <v>16775.67412</v>
      </c>
      <c r="R48" s="53">
        <f t="shared" si="27"/>
        <v>16775.67412</v>
      </c>
      <c r="S48" s="53">
        <f t="shared" si="27"/>
        <v>16775.67412</v>
      </c>
      <c r="T48" s="53">
        <f t="shared" si="27"/>
        <v>16775.67412</v>
      </c>
      <c r="U48" s="53">
        <f t="shared" si="27"/>
        <v>16775.67412</v>
      </c>
    </row>
    <row r="49">
      <c r="A49" s="54">
        <f t="shared" ref="A49:U49" si="28">A32/$C$22*$D26/100  * (1 - (1 + A31)^-12) / A31</f>
        <v>25722.70032</v>
      </c>
      <c r="B49" s="54">
        <f t="shared" si="28"/>
        <v>25722.70032</v>
      </c>
      <c r="C49" s="54">
        <f t="shared" si="28"/>
        <v>25722.70032</v>
      </c>
      <c r="D49" s="54">
        <f t="shared" si="28"/>
        <v>25722.70032</v>
      </c>
      <c r="E49" s="54">
        <f t="shared" si="28"/>
        <v>25722.70032</v>
      </c>
      <c r="F49" s="54">
        <f t="shared" si="28"/>
        <v>25722.70032</v>
      </c>
      <c r="G49" s="54">
        <f t="shared" si="28"/>
        <v>25722.70032</v>
      </c>
      <c r="H49" s="54">
        <f t="shared" si="28"/>
        <v>25722.70032</v>
      </c>
      <c r="I49" s="54">
        <f t="shared" si="28"/>
        <v>25722.70032</v>
      </c>
      <c r="J49" s="54">
        <f t="shared" si="28"/>
        <v>25722.70032</v>
      </c>
      <c r="K49" s="54">
        <f t="shared" si="28"/>
        <v>25722.70032</v>
      </c>
      <c r="L49" s="54">
        <f t="shared" si="28"/>
        <v>25722.70032</v>
      </c>
      <c r="M49" s="54">
        <f t="shared" si="28"/>
        <v>25722.70032</v>
      </c>
      <c r="N49" s="54">
        <f t="shared" si="28"/>
        <v>25722.70032</v>
      </c>
      <c r="O49" s="54">
        <f t="shared" si="28"/>
        <v>25722.70032</v>
      </c>
      <c r="P49" s="54">
        <f t="shared" si="28"/>
        <v>25722.70032</v>
      </c>
      <c r="Q49" s="54">
        <f t="shared" si="28"/>
        <v>25722.70032</v>
      </c>
      <c r="R49" s="54">
        <f t="shared" si="28"/>
        <v>25722.70032</v>
      </c>
      <c r="S49" s="54">
        <f t="shared" si="28"/>
        <v>25722.70032</v>
      </c>
      <c r="T49" s="54">
        <f t="shared" si="28"/>
        <v>25722.70032</v>
      </c>
      <c r="U49" s="54">
        <f t="shared" si="28"/>
        <v>25722.70032</v>
      </c>
    </row>
    <row r="50">
      <c r="A50" s="54">
        <f t="shared" ref="A50:U50" si="29">A32/$C$22*$E26/100  * (1 - (1 + A31)^-12) / A31</f>
        <v>9229.989378</v>
      </c>
      <c r="B50" s="54">
        <f t="shared" si="29"/>
        <v>9229.989378</v>
      </c>
      <c r="C50" s="54">
        <f t="shared" si="29"/>
        <v>9229.989378</v>
      </c>
      <c r="D50" s="54">
        <f t="shared" si="29"/>
        <v>9229.989378</v>
      </c>
      <c r="E50" s="54">
        <f t="shared" si="29"/>
        <v>9229.989378</v>
      </c>
      <c r="F50" s="54">
        <f t="shared" si="29"/>
        <v>9229.989378</v>
      </c>
      <c r="G50" s="54">
        <f t="shared" si="29"/>
        <v>9229.989378</v>
      </c>
      <c r="H50" s="54">
        <f t="shared" si="29"/>
        <v>9229.989378</v>
      </c>
      <c r="I50" s="54">
        <f t="shared" si="29"/>
        <v>9229.989378</v>
      </c>
      <c r="J50" s="54">
        <f t="shared" si="29"/>
        <v>9229.989378</v>
      </c>
      <c r="K50" s="54">
        <f t="shared" si="29"/>
        <v>9229.989378</v>
      </c>
      <c r="L50" s="54">
        <f t="shared" si="29"/>
        <v>9229.989378</v>
      </c>
      <c r="M50" s="54">
        <f t="shared" si="29"/>
        <v>9229.989378</v>
      </c>
      <c r="N50" s="54">
        <f t="shared" si="29"/>
        <v>9229.989378</v>
      </c>
      <c r="O50" s="54">
        <f t="shared" si="29"/>
        <v>9229.989378</v>
      </c>
      <c r="P50" s="54">
        <f t="shared" si="29"/>
        <v>9229.989378</v>
      </c>
      <c r="Q50" s="54">
        <f t="shared" si="29"/>
        <v>9229.989378</v>
      </c>
      <c r="R50" s="54">
        <f t="shared" si="29"/>
        <v>9229.989378</v>
      </c>
      <c r="S50" s="54">
        <f t="shared" si="29"/>
        <v>9229.989378</v>
      </c>
      <c r="T50" s="54">
        <f t="shared" si="29"/>
        <v>9229.989378</v>
      </c>
      <c r="U50" s="54">
        <f t="shared" si="29"/>
        <v>9229.989378</v>
      </c>
    </row>
    <row r="51">
      <c r="A51" s="54">
        <f t="shared" ref="A51:U51" si="30">A32/$C$22*$F26/100  * (1 - (1 + A31)^-12) / A31</f>
        <v>12639.02195</v>
      </c>
      <c r="B51" s="54">
        <f t="shared" si="30"/>
        <v>12639.02195</v>
      </c>
      <c r="C51" s="54">
        <f t="shared" si="30"/>
        <v>12639.02195</v>
      </c>
      <c r="D51" s="54">
        <f t="shared" si="30"/>
        <v>12639.02195</v>
      </c>
      <c r="E51" s="54">
        <f t="shared" si="30"/>
        <v>12639.02195</v>
      </c>
      <c r="F51" s="54">
        <f t="shared" si="30"/>
        <v>12639.02195</v>
      </c>
      <c r="G51" s="54">
        <f t="shared" si="30"/>
        <v>12639.02195</v>
      </c>
      <c r="H51" s="54">
        <f t="shared" si="30"/>
        <v>12639.02195</v>
      </c>
      <c r="I51" s="54">
        <f t="shared" si="30"/>
        <v>12639.02195</v>
      </c>
      <c r="J51" s="54">
        <f t="shared" si="30"/>
        <v>12639.02195</v>
      </c>
      <c r="K51" s="54">
        <f t="shared" si="30"/>
        <v>12639.02195</v>
      </c>
      <c r="L51" s="54">
        <f t="shared" si="30"/>
        <v>12639.02195</v>
      </c>
      <c r="M51" s="54">
        <f t="shared" si="30"/>
        <v>12639.02195</v>
      </c>
      <c r="N51" s="54">
        <f t="shared" si="30"/>
        <v>12639.02195</v>
      </c>
      <c r="O51" s="54">
        <f t="shared" si="30"/>
        <v>12639.02195</v>
      </c>
      <c r="P51" s="54">
        <f t="shared" si="30"/>
        <v>12639.02195</v>
      </c>
      <c r="Q51" s="54">
        <f t="shared" si="30"/>
        <v>12639.02195</v>
      </c>
      <c r="R51" s="54">
        <f t="shared" si="30"/>
        <v>12639.02195</v>
      </c>
      <c r="S51" s="54">
        <f t="shared" si="30"/>
        <v>12639.02195</v>
      </c>
      <c r="T51" s="54">
        <f t="shared" si="30"/>
        <v>12639.02195</v>
      </c>
      <c r="U51" s="54">
        <f t="shared" si="30"/>
        <v>12639.02195</v>
      </c>
    </row>
    <row r="52">
      <c r="A52" s="56">
        <f t="shared" ref="A52:U52" si="31">A32/$C$22*$G26/100  * (1 - (1 + A31)^-12) / A31</f>
        <v>17624.56366</v>
      </c>
      <c r="B52" s="56">
        <f t="shared" si="31"/>
        <v>17624.56366</v>
      </c>
      <c r="C52" s="56">
        <f t="shared" si="31"/>
        <v>17624.56366</v>
      </c>
      <c r="D52" s="56">
        <f t="shared" si="31"/>
        <v>17624.56366</v>
      </c>
      <c r="E52" s="56">
        <f t="shared" si="31"/>
        <v>17624.56366</v>
      </c>
      <c r="F52" s="56">
        <f t="shared" si="31"/>
        <v>17624.56366</v>
      </c>
      <c r="G52" s="56">
        <f t="shared" si="31"/>
        <v>17624.56366</v>
      </c>
      <c r="H52" s="56">
        <f t="shared" si="31"/>
        <v>17624.56366</v>
      </c>
      <c r="I52" s="56">
        <f t="shared" si="31"/>
        <v>17624.56366</v>
      </c>
      <c r="J52" s="56">
        <f t="shared" si="31"/>
        <v>17624.56366</v>
      </c>
      <c r="K52" s="56">
        <f t="shared" si="31"/>
        <v>17624.56366</v>
      </c>
      <c r="L52" s="56">
        <f t="shared" si="31"/>
        <v>17624.56366</v>
      </c>
      <c r="M52" s="56">
        <f t="shared" si="31"/>
        <v>17624.56366</v>
      </c>
      <c r="N52" s="56">
        <f t="shared" si="31"/>
        <v>17624.56366</v>
      </c>
      <c r="O52" s="56">
        <f t="shared" si="31"/>
        <v>17624.56366</v>
      </c>
      <c r="P52" s="56">
        <f t="shared" si="31"/>
        <v>17624.56366</v>
      </c>
      <c r="Q52" s="56">
        <f t="shared" si="31"/>
        <v>17624.56366</v>
      </c>
      <c r="R52" s="56">
        <f t="shared" si="31"/>
        <v>17624.56366</v>
      </c>
      <c r="S52" s="56">
        <f t="shared" si="31"/>
        <v>17624.56366</v>
      </c>
      <c r="T52" s="56">
        <f t="shared" si="31"/>
        <v>17624.56366</v>
      </c>
      <c r="U52" s="56">
        <f t="shared" si="31"/>
        <v>17624.56366</v>
      </c>
    </row>
    <row r="53">
      <c r="A53" s="54">
        <f t="shared" ref="A53:U53" si="32">A32/$C$22*$I26/100  * (1 - (1 + A31)^-12) / A31</f>
        <v>19376.24048</v>
      </c>
      <c r="B53" s="54">
        <f t="shared" si="32"/>
        <v>19376.24048</v>
      </c>
      <c r="C53" s="54">
        <f t="shared" si="32"/>
        <v>19376.24048</v>
      </c>
      <c r="D53" s="54">
        <f t="shared" si="32"/>
        <v>19376.24048</v>
      </c>
      <c r="E53" s="54">
        <f t="shared" si="32"/>
        <v>19376.24048</v>
      </c>
      <c r="F53" s="54">
        <f t="shared" si="32"/>
        <v>19376.24048</v>
      </c>
      <c r="G53" s="54">
        <f t="shared" si="32"/>
        <v>19376.24048</v>
      </c>
      <c r="H53" s="54">
        <f t="shared" si="32"/>
        <v>19376.24048</v>
      </c>
      <c r="I53" s="54">
        <f t="shared" si="32"/>
        <v>19376.24048</v>
      </c>
      <c r="J53" s="54">
        <f t="shared" si="32"/>
        <v>19376.24048</v>
      </c>
      <c r="K53" s="54">
        <f t="shared" si="32"/>
        <v>19376.24048</v>
      </c>
      <c r="L53" s="54">
        <f t="shared" si="32"/>
        <v>19376.24048</v>
      </c>
      <c r="M53" s="54">
        <f t="shared" si="32"/>
        <v>19376.24048</v>
      </c>
      <c r="N53" s="54">
        <f t="shared" si="32"/>
        <v>19376.24048</v>
      </c>
      <c r="O53" s="54">
        <f t="shared" si="32"/>
        <v>19376.24048</v>
      </c>
      <c r="P53" s="54">
        <f t="shared" si="32"/>
        <v>19376.24048</v>
      </c>
      <c r="Q53" s="54">
        <f t="shared" si="32"/>
        <v>19376.24048</v>
      </c>
      <c r="R53" s="54">
        <f t="shared" si="32"/>
        <v>19376.24048</v>
      </c>
      <c r="S53" s="54">
        <f t="shared" si="32"/>
        <v>19376.24048</v>
      </c>
      <c r="T53" s="54">
        <f t="shared" si="32"/>
        <v>19376.24048</v>
      </c>
      <c r="U53" s="54">
        <f t="shared" si="32"/>
        <v>19376.24048</v>
      </c>
    </row>
    <row r="54">
      <c r="A54" s="54">
        <f t="shared" ref="A54:U54" si="33">A32/$C$22*$J26/100  * (1 - (1 + A31)^-12) / A31</f>
        <v>14242.47996</v>
      </c>
      <c r="B54" s="54">
        <f t="shared" si="33"/>
        <v>14242.47996</v>
      </c>
      <c r="C54" s="54">
        <f t="shared" si="33"/>
        <v>14242.47996</v>
      </c>
      <c r="D54" s="54">
        <f t="shared" si="33"/>
        <v>14242.47996</v>
      </c>
      <c r="E54" s="54">
        <f t="shared" si="33"/>
        <v>14242.47996</v>
      </c>
      <c r="F54" s="54">
        <f t="shared" si="33"/>
        <v>14242.47996</v>
      </c>
      <c r="G54" s="54">
        <f t="shared" si="33"/>
        <v>14242.47996</v>
      </c>
      <c r="H54" s="54">
        <f t="shared" si="33"/>
        <v>14242.47996</v>
      </c>
      <c r="I54" s="54">
        <f t="shared" si="33"/>
        <v>14242.47996</v>
      </c>
      <c r="J54" s="54">
        <f t="shared" si="33"/>
        <v>14242.47996</v>
      </c>
      <c r="K54" s="54">
        <f t="shared" si="33"/>
        <v>14242.47996</v>
      </c>
      <c r="L54" s="54">
        <f t="shared" si="33"/>
        <v>14242.47996</v>
      </c>
      <c r="M54" s="54">
        <f t="shared" si="33"/>
        <v>14242.47996</v>
      </c>
      <c r="N54" s="54">
        <f t="shared" si="33"/>
        <v>14242.47996</v>
      </c>
      <c r="O54" s="54">
        <f t="shared" si="33"/>
        <v>14242.47996</v>
      </c>
      <c r="P54" s="54">
        <f t="shared" si="33"/>
        <v>14242.47996</v>
      </c>
      <c r="Q54" s="54">
        <f t="shared" si="33"/>
        <v>14242.47996</v>
      </c>
      <c r="R54" s="54">
        <f t="shared" si="33"/>
        <v>14242.47996</v>
      </c>
      <c r="S54" s="54">
        <f t="shared" si="33"/>
        <v>14242.47996</v>
      </c>
      <c r="T54" s="54">
        <f t="shared" si="33"/>
        <v>14242.47996</v>
      </c>
      <c r="U54" s="54">
        <f t="shared" si="33"/>
        <v>14242.47996</v>
      </c>
    </row>
    <row r="55">
      <c r="A55" s="57">
        <f t="shared" ref="A55:U55" si="34">$J2</f>
        <v>0</v>
      </c>
      <c r="B55" s="57">
        <f t="shared" si="34"/>
        <v>0</v>
      </c>
      <c r="C55" s="57">
        <f t="shared" si="34"/>
        <v>0</v>
      </c>
      <c r="D55" s="57">
        <f t="shared" si="34"/>
        <v>0</v>
      </c>
      <c r="E55" s="57">
        <f t="shared" si="34"/>
        <v>0</v>
      </c>
      <c r="F55" s="57">
        <f t="shared" si="34"/>
        <v>0</v>
      </c>
      <c r="G55" s="57">
        <f t="shared" si="34"/>
        <v>0</v>
      </c>
      <c r="H55" s="57">
        <f t="shared" si="34"/>
        <v>0</v>
      </c>
      <c r="I55" s="57">
        <f t="shared" si="34"/>
        <v>0</v>
      </c>
      <c r="J55" s="57">
        <f t="shared" si="34"/>
        <v>0</v>
      </c>
      <c r="K55" s="57">
        <f t="shared" si="34"/>
        <v>0</v>
      </c>
      <c r="L55" s="57">
        <f t="shared" si="34"/>
        <v>0</v>
      </c>
      <c r="M55" s="57">
        <f t="shared" si="34"/>
        <v>0</v>
      </c>
      <c r="N55" s="57">
        <f t="shared" si="34"/>
        <v>0</v>
      </c>
      <c r="O55" s="57">
        <f t="shared" si="34"/>
        <v>0</v>
      </c>
      <c r="P55" s="57">
        <f t="shared" si="34"/>
        <v>0</v>
      </c>
      <c r="Q55" s="57">
        <f t="shared" si="34"/>
        <v>0</v>
      </c>
      <c r="R55" s="57">
        <f t="shared" si="34"/>
        <v>0</v>
      </c>
      <c r="S55" s="57">
        <f t="shared" si="34"/>
        <v>0</v>
      </c>
      <c r="T55" s="57">
        <f t="shared" si="34"/>
        <v>0</v>
      </c>
      <c r="U55" s="57">
        <f t="shared" si="34"/>
        <v>0</v>
      </c>
    </row>
    <row r="56">
      <c r="A56" s="58">
        <f t="shared" ref="A56:U56" si="35">npv(A31,$S14:$S19)</f>
        <v>2485.401076</v>
      </c>
      <c r="B56" s="58">
        <f t="shared" si="35"/>
        <v>2485.401076</v>
      </c>
      <c r="C56" s="58">
        <f t="shared" si="35"/>
        <v>2485.401076</v>
      </c>
      <c r="D56" s="58">
        <f t="shared" si="35"/>
        <v>2485.401076</v>
      </c>
      <c r="E56" s="58">
        <f t="shared" si="35"/>
        <v>2485.401076</v>
      </c>
      <c r="F56" s="58">
        <f t="shared" si="35"/>
        <v>2485.401076</v>
      </c>
      <c r="G56" s="58">
        <f t="shared" si="35"/>
        <v>2485.401076</v>
      </c>
      <c r="H56" s="58">
        <f t="shared" si="35"/>
        <v>2485.401076</v>
      </c>
      <c r="I56" s="58">
        <f t="shared" si="35"/>
        <v>2485.401076</v>
      </c>
      <c r="J56" s="58">
        <f t="shared" si="35"/>
        <v>2485.401076</v>
      </c>
      <c r="K56" s="58">
        <f t="shared" si="35"/>
        <v>2485.401076</v>
      </c>
      <c r="L56" s="58">
        <f t="shared" si="35"/>
        <v>2485.401076</v>
      </c>
      <c r="M56" s="58">
        <f t="shared" si="35"/>
        <v>2485.401076</v>
      </c>
      <c r="N56" s="58">
        <f t="shared" si="35"/>
        <v>2485.401076</v>
      </c>
      <c r="O56" s="58">
        <f t="shared" si="35"/>
        <v>2485.401076</v>
      </c>
      <c r="P56" s="58">
        <f t="shared" si="35"/>
        <v>2485.401076</v>
      </c>
      <c r="Q56" s="58">
        <f t="shared" si="35"/>
        <v>2485.401076</v>
      </c>
      <c r="R56" s="58">
        <f t="shared" si="35"/>
        <v>2485.401076</v>
      </c>
      <c r="S56" s="58">
        <f t="shared" si="35"/>
        <v>2485.401076</v>
      </c>
      <c r="T56" s="58">
        <f t="shared" si="35"/>
        <v>2485.401076</v>
      </c>
      <c r="U56" s="58">
        <f t="shared" si="35"/>
        <v>2485.401076</v>
      </c>
    </row>
    <row r="57">
      <c r="A57" s="57">
        <f t="shared" ref="A57:U57" si="36">$J4</f>
        <v>0</v>
      </c>
      <c r="B57" s="57">
        <f t="shared" si="36"/>
        <v>0</v>
      </c>
      <c r="C57" s="57">
        <f t="shared" si="36"/>
        <v>0</v>
      </c>
      <c r="D57" s="57">
        <f t="shared" si="36"/>
        <v>0</v>
      </c>
      <c r="E57" s="57">
        <f t="shared" si="36"/>
        <v>0</v>
      </c>
      <c r="F57" s="57">
        <f t="shared" si="36"/>
        <v>0</v>
      </c>
      <c r="G57" s="57">
        <f t="shared" si="36"/>
        <v>0</v>
      </c>
      <c r="H57" s="57">
        <f t="shared" si="36"/>
        <v>0</v>
      </c>
      <c r="I57" s="57">
        <f t="shared" si="36"/>
        <v>0</v>
      </c>
      <c r="J57" s="57">
        <f t="shared" si="36"/>
        <v>0</v>
      </c>
      <c r="K57" s="57">
        <f t="shared" si="36"/>
        <v>0</v>
      </c>
      <c r="L57" s="57">
        <f t="shared" si="36"/>
        <v>0</v>
      </c>
      <c r="M57" s="57">
        <f t="shared" si="36"/>
        <v>0</v>
      </c>
      <c r="N57" s="57">
        <f t="shared" si="36"/>
        <v>0</v>
      </c>
      <c r="O57" s="57">
        <f t="shared" si="36"/>
        <v>0</v>
      </c>
      <c r="P57" s="57">
        <f t="shared" si="36"/>
        <v>0</v>
      </c>
      <c r="Q57" s="57">
        <f t="shared" si="36"/>
        <v>0</v>
      </c>
      <c r="R57" s="57">
        <f t="shared" si="36"/>
        <v>0</v>
      </c>
      <c r="S57" s="57">
        <f t="shared" si="36"/>
        <v>0</v>
      </c>
      <c r="T57" s="57">
        <f t="shared" si="36"/>
        <v>0</v>
      </c>
      <c r="U57" s="57">
        <f t="shared" si="36"/>
        <v>0</v>
      </c>
    </row>
    <row r="58">
      <c r="A58" s="58">
        <f t="shared" ref="A58:U58" si="37">npv(A31,$U14:$U25)</f>
        <v>3865.632819</v>
      </c>
      <c r="B58" s="58">
        <f t="shared" si="37"/>
        <v>3865.632819</v>
      </c>
      <c r="C58" s="58">
        <f t="shared" si="37"/>
        <v>3865.632819</v>
      </c>
      <c r="D58" s="58">
        <f t="shared" si="37"/>
        <v>3865.632819</v>
      </c>
      <c r="E58" s="58">
        <f t="shared" si="37"/>
        <v>3865.632819</v>
      </c>
      <c r="F58" s="58">
        <f t="shared" si="37"/>
        <v>3865.632819</v>
      </c>
      <c r="G58" s="58">
        <f t="shared" si="37"/>
        <v>3865.632819</v>
      </c>
      <c r="H58" s="58">
        <f t="shared" si="37"/>
        <v>3865.632819</v>
      </c>
      <c r="I58" s="58">
        <f t="shared" si="37"/>
        <v>3865.632819</v>
      </c>
      <c r="J58" s="58">
        <f t="shared" si="37"/>
        <v>3865.632819</v>
      </c>
      <c r="K58" s="58">
        <f t="shared" si="37"/>
        <v>3865.632819</v>
      </c>
      <c r="L58" s="58">
        <f t="shared" si="37"/>
        <v>3865.632819</v>
      </c>
      <c r="M58" s="58">
        <f t="shared" si="37"/>
        <v>3865.632819</v>
      </c>
      <c r="N58" s="58">
        <f t="shared" si="37"/>
        <v>3865.632819</v>
      </c>
      <c r="O58" s="58">
        <f t="shared" si="37"/>
        <v>3865.632819</v>
      </c>
      <c r="P58" s="58">
        <f t="shared" si="37"/>
        <v>3865.632819</v>
      </c>
      <c r="Q58" s="58">
        <f t="shared" si="37"/>
        <v>3865.632819</v>
      </c>
      <c r="R58" s="58">
        <f t="shared" si="37"/>
        <v>3865.632819</v>
      </c>
      <c r="S58" s="58">
        <f t="shared" si="37"/>
        <v>3865.632819</v>
      </c>
      <c r="T58" s="58">
        <f t="shared" si="37"/>
        <v>3865.632819</v>
      </c>
      <c r="U58" s="58">
        <f t="shared" si="37"/>
        <v>3865.632819</v>
      </c>
    </row>
    <row r="59">
      <c r="A59" s="57">
        <f t="shared" ref="A59:U59" si="38">$J6</f>
        <v>0</v>
      </c>
      <c r="B59" s="57">
        <f t="shared" si="38"/>
        <v>0</v>
      </c>
      <c r="C59" s="57">
        <f t="shared" si="38"/>
        <v>0</v>
      </c>
      <c r="D59" s="57">
        <f t="shared" si="38"/>
        <v>0</v>
      </c>
      <c r="E59" s="57">
        <f t="shared" si="38"/>
        <v>0</v>
      </c>
      <c r="F59" s="57">
        <f t="shared" si="38"/>
        <v>0</v>
      </c>
      <c r="G59" s="57">
        <f t="shared" si="38"/>
        <v>0</v>
      </c>
      <c r="H59" s="57">
        <f t="shared" si="38"/>
        <v>0</v>
      </c>
      <c r="I59" s="57">
        <f t="shared" si="38"/>
        <v>0</v>
      </c>
      <c r="J59" s="57">
        <f t="shared" si="38"/>
        <v>0</v>
      </c>
      <c r="K59" s="57">
        <f t="shared" si="38"/>
        <v>0</v>
      </c>
      <c r="L59" s="57">
        <f t="shared" si="38"/>
        <v>0</v>
      </c>
      <c r="M59" s="57">
        <f t="shared" si="38"/>
        <v>0</v>
      </c>
      <c r="N59" s="57">
        <f t="shared" si="38"/>
        <v>0</v>
      </c>
      <c r="O59" s="57">
        <f t="shared" si="38"/>
        <v>0</v>
      </c>
      <c r="P59" s="57">
        <f t="shared" si="38"/>
        <v>0</v>
      </c>
      <c r="Q59" s="57">
        <f t="shared" si="38"/>
        <v>0</v>
      </c>
      <c r="R59" s="57">
        <f t="shared" si="38"/>
        <v>0</v>
      </c>
      <c r="S59" s="57">
        <f t="shared" si="38"/>
        <v>0</v>
      </c>
      <c r="T59" s="57">
        <f t="shared" si="38"/>
        <v>0</v>
      </c>
      <c r="U59" s="57">
        <f t="shared" si="38"/>
        <v>0</v>
      </c>
    </row>
    <row r="60">
      <c r="A60" s="57">
        <f t="shared" ref="A60:U60" si="39">$J7</f>
        <v>0</v>
      </c>
      <c r="B60" s="57">
        <f t="shared" si="39"/>
        <v>0</v>
      </c>
      <c r="C60" s="57">
        <f t="shared" si="39"/>
        <v>0</v>
      </c>
      <c r="D60" s="57">
        <f t="shared" si="39"/>
        <v>0</v>
      </c>
      <c r="E60" s="57">
        <f t="shared" si="39"/>
        <v>0</v>
      </c>
      <c r="F60" s="57">
        <f t="shared" si="39"/>
        <v>0</v>
      </c>
      <c r="G60" s="57">
        <f t="shared" si="39"/>
        <v>0</v>
      </c>
      <c r="H60" s="57">
        <f t="shared" si="39"/>
        <v>0</v>
      </c>
      <c r="I60" s="57">
        <f t="shared" si="39"/>
        <v>0</v>
      </c>
      <c r="J60" s="57">
        <f t="shared" si="39"/>
        <v>0</v>
      </c>
      <c r="K60" s="57">
        <f t="shared" si="39"/>
        <v>0</v>
      </c>
      <c r="L60" s="57">
        <f t="shared" si="39"/>
        <v>0</v>
      </c>
      <c r="M60" s="57">
        <f t="shared" si="39"/>
        <v>0</v>
      </c>
      <c r="N60" s="57">
        <f t="shared" si="39"/>
        <v>0</v>
      </c>
      <c r="O60" s="57">
        <f t="shared" si="39"/>
        <v>0</v>
      </c>
      <c r="P60" s="57">
        <f t="shared" si="39"/>
        <v>0</v>
      </c>
      <c r="Q60" s="57">
        <f t="shared" si="39"/>
        <v>0</v>
      </c>
      <c r="R60" s="57">
        <f t="shared" si="39"/>
        <v>0</v>
      </c>
      <c r="S60" s="57">
        <f t="shared" si="39"/>
        <v>0</v>
      </c>
      <c r="T60" s="57">
        <f t="shared" si="39"/>
        <v>0</v>
      </c>
      <c r="U60" s="57">
        <f t="shared" si="39"/>
        <v>0</v>
      </c>
    </row>
    <row r="61">
      <c r="A61" s="57">
        <f t="shared" ref="A61:U61" si="40">$J8</f>
        <v>0</v>
      </c>
      <c r="B61" s="57">
        <f t="shared" si="40"/>
        <v>0</v>
      </c>
      <c r="C61" s="57">
        <f t="shared" si="40"/>
        <v>0</v>
      </c>
      <c r="D61" s="57">
        <f t="shared" si="40"/>
        <v>0</v>
      </c>
      <c r="E61" s="57">
        <f t="shared" si="40"/>
        <v>0</v>
      </c>
      <c r="F61" s="57">
        <f t="shared" si="40"/>
        <v>0</v>
      </c>
      <c r="G61" s="57">
        <f t="shared" si="40"/>
        <v>0</v>
      </c>
      <c r="H61" s="57">
        <f t="shared" si="40"/>
        <v>0</v>
      </c>
      <c r="I61" s="57">
        <f t="shared" si="40"/>
        <v>0</v>
      </c>
      <c r="J61" s="57">
        <f t="shared" si="40"/>
        <v>0</v>
      </c>
      <c r="K61" s="57">
        <f t="shared" si="40"/>
        <v>0</v>
      </c>
      <c r="L61" s="57">
        <f t="shared" si="40"/>
        <v>0</v>
      </c>
      <c r="M61" s="57">
        <f t="shared" si="40"/>
        <v>0</v>
      </c>
      <c r="N61" s="57">
        <f t="shared" si="40"/>
        <v>0</v>
      </c>
      <c r="O61" s="57">
        <f t="shared" si="40"/>
        <v>0</v>
      </c>
      <c r="P61" s="57">
        <f t="shared" si="40"/>
        <v>0</v>
      </c>
      <c r="Q61" s="57">
        <f t="shared" si="40"/>
        <v>0</v>
      </c>
      <c r="R61" s="57">
        <f t="shared" si="40"/>
        <v>0</v>
      </c>
      <c r="S61" s="57">
        <f t="shared" si="40"/>
        <v>0</v>
      </c>
      <c r="T61" s="57">
        <f t="shared" si="40"/>
        <v>0</v>
      </c>
      <c r="U61" s="57">
        <f t="shared" si="40"/>
        <v>0</v>
      </c>
    </row>
    <row r="62">
      <c r="A62" s="54">
        <f t="shared" ref="A62:U62" si="41">$C27 * (1 - (1 + A31)^-12) / A31</f>
        <v>620.5332851</v>
      </c>
      <c r="B62" s="54">
        <f t="shared" si="41"/>
        <v>620.5332851</v>
      </c>
      <c r="C62" s="54">
        <f t="shared" si="41"/>
        <v>620.5332851</v>
      </c>
      <c r="D62" s="54">
        <f t="shared" si="41"/>
        <v>620.5332851</v>
      </c>
      <c r="E62" s="54">
        <f t="shared" si="41"/>
        <v>620.5332851</v>
      </c>
      <c r="F62" s="54">
        <f t="shared" si="41"/>
        <v>620.5332851</v>
      </c>
      <c r="G62" s="54">
        <f t="shared" si="41"/>
        <v>620.5332851</v>
      </c>
      <c r="H62" s="54">
        <f t="shared" si="41"/>
        <v>620.5332851</v>
      </c>
      <c r="I62" s="54">
        <f t="shared" si="41"/>
        <v>620.5332851</v>
      </c>
      <c r="J62" s="54">
        <f t="shared" si="41"/>
        <v>620.5332851</v>
      </c>
      <c r="K62" s="54">
        <f t="shared" si="41"/>
        <v>620.5332851</v>
      </c>
      <c r="L62" s="54">
        <f t="shared" si="41"/>
        <v>620.5332851</v>
      </c>
      <c r="M62" s="54">
        <f t="shared" si="41"/>
        <v>620.5332851</v>
      </c>
      <c r="N62" s="54">
        <f t="shared" si="41"/>
        <v>620.5332851</v>
      </c>
      <c r="O62" s="54">
        <f t="shared" si="41"/>
        <v>620.5332851</v>
      </c>
      <c r="P62" s="54">
        <f t="shared" si="41"/>
        <v>620.5332851</v>
      </c>
      <c r="Q62" s="54">
        <f t="shared" si="41"/>
        <v>620.5332851</v>
      </c>
      <c r="R62" s="54">
        <f t="shared" si="41"/>
        <v>620.5332851</v>
      </c>
      <c r="S62" s="54">
        <f t="shared" si="41"/>
        <v>620.5332851</v>
      </c>
      <c r="T62" s="54">
        <f t="shared" si="41"/>
        <v>620.5332851</v>
      </c>
      <c r="U62" s="54">
        <f t="shared" si="41"/>
        <v>620.5332851</v>
      </c>
    </row>
    <row r="63">
      <c r="A63" s="54">
        <f t="shared" ref="A63:U63" si="42">$D27 * (1 - (1 + A31)^-12) / A31</f>
        <v>318.8851604</v>
      </c>
      <c r="B63" s="54">
        <f t="shared" si="42"/>
        <v>318.8851604</v>
      </c>
      <c r="C63" s="54">
        <f t="shared" si="42"/>
        <v>318.8851604</v>
      </c>
      <c r="D63" s="54">
        <f t="shared" si="42"/>
        <v>318.8851604</v>
      </c>
      <c r="E63" s="54">
        <f t="shared" si="42"/>
        <v>318.8851604</v>
      </c>
      <c r="F63" s="54">
        <f t="shared" si="42"/>
        <v>318.8851604</v>
      </c>
      <c r="G63" s="54">
        <f t="shared" si="42"/>
        <v>318.8851604</v>
      </c>
      <c r="H63" s="54">
        <f t="shared" si="42"/>
        <v>318.8851604</v>
      </c>
      <c r="I63" s="54">
        <f t="shared" si="42"/>
        <v>318.8851604</v>
      </c>
      <c r="J63" s="54">
        <f t="shared" si="42"/>
        <v>318.8851604</v>
      </c>
      <c r="K63" s="54">
        <f t="shared" si="42"/>
        <v>318.8851604</v>
      </c>
      <c r="L63" s="54">
        <f t="shared" si="42"/>
        <v>318.8851604</v>
      </c>
      <c r="M63" s="54">
        <f t="shared" si="42"/>
        <v>318.8851604</v>
      </c>
      <c r="N63" s="54">
        <f t="shared" si="42"/>
        <v>318.8851604</v>
      </c>
      <c r="O63" s="54">
        <f t="shared" si="42"/>
        <v>318.8851604</v>
      </c>
      <c r="P63" s="54">
        <f t="shared" si="42"/>
        <v>318.8851604</v>
      </c>
      <c r="Q63" s="54">
        <f t="shared" si="42"/>
        <v>318.8851604</v>
      </c>
      <c r="R63" s="54">
        <f t="shared" si="42"/>
        <v>318.8851604</v>
      </c>
      <c r="S63" s="54">
        <f t="shared" si="42"/>
        <v>318.8851604</v>
      </c>
      <c r="T63" s="54">
        <f t="shared" si="42"/>
        <v>318.8851604</v>
      </c>
      <c r="U63" s="54">
        <f t="shared" si="42"/>
        <v>318.8851604</v>
      </c>
    </row>
    <row r="64">
      <c r="A64" s="54">
        <f t="shared" ref="A64:U64" si="43">$E27 * (1 - (1 + A31)^-12) / A31</f>
        <v>861.8517849</v>
      </c>
      <c r="B64" s="54">
        <f t="shared" si="43"/>
        <v>861.8517849</v>
      </c>
      <c r="C64" s="54">
        <f t="shared" si="43"/>
        <v>861.8517849</v>
      </c>
      <c r="D64" s="54">
        <f t="shared" si="43"/>
        <v>861.8517849</v>
      </c>
      <c r="E64" s="54">
        <f t="shared" si="43"/>
        <v>861.8517849</v>
      </c>
      <c r="F64" s="54">
        <f t="shared" si="43"/>
        <v>861.8517849</v>
      </c>
      <c r="G64" s="54">
        <f t="shared" si="43"/>
        <v>861.8517849</v>
      </c>
      <c r="H64" s="54">
        <f t="shared" si="43"/>
        <v>861.8517849</v>
      </c>
      <c r="I64" s="54">
        <f t="shared" si="43"/>
        <v>861.8517849</v>
      </c>
      <c r="J64" s="54">
        <f t="shared" si="43"/>
        <v>861.8517849</v>
      </c>
      <c r="K64" s="54">
        <f t="shared" si="43"/>
        <v>861.8517849</v>
      </c>
      <c r="L64" s="54">
        <f t="shared" si="43"/>
        <v>861.8517849</v>
      </c>
      <c r="M64" s="54">
        <f t="shared" si="43"/>
        <v>861.8517849</v>
      </c>
      <c r="N64" s="54">
        <f t="shared" si="43"/>
        <v>861.8517849</v>
      </c>
      <c r="O64" s="54">
        <f t="shared" si="43"/>
        <v>861.8517849</v>
      </c>
      <c r="P64" s="54">
        <f t="shared" si="43"/>
        <v>861.8517849</v>
      </c>
      <c r="Q64" s="54">
        <f t="shared" si="43"/>
        <v>861.8517849</v>
      </c>
      <c r="R64" s="54">
        <f t="shared" si="43"/>
        <v>861.8517849</v>
      </c>
      <c r="S64" s="54">
        <f t="shared" si="43"/>
        <v>861.8517849</v>
      </c>
      <c r="T64" s="54">
        <f t="shared" si="43"/>
        <v>861.8517849</v>
      </c>
      <c r="U64" s="54">
        <f t="shared" si="43"/>
        <v>861.8517849</v>
      </c>
    </row>
    <row r="65">
      <c r="A65" s="54">
        <f t="shared" ref="A65:U65" si="44">$F27 * (1 - (1 + A31)^-12) / A31</f>
        <v>0</v>
      </c>
      <c r="B65" s="54">
        <f t="shared" si="44"/>
        <v>0</v>
      </c>
      <c r="C65" s="54">
        <f t="shared" si="44"/>
        <v>0</v>
      </c>
      <c r="D65" s="54">
        <f t="shared" si="44"/>
        <v>0</v>
      </c>
      <c r="E65" s="54">
        <f t="shared" si="44"/>
        <v>0</v>
      </c>
      <c r="F65" s="54">
        <f t="shared" si="44"/>
        <v>0</v>
      </c>
      <c r="G65" s="54">
        <f t="shared" si="44"/>
        <v>0</v>
      </c>
      <c r="H65" s="54">
        <f t="shared" si="44"/>
        <v>0</v>
      </c>
      <c r="I65" s="54">
        <f t="shared" si="44"/>
        <v>0</v>
      </c>
      <c r="J65" s="54">
        <f t="shared" si="44"/>
        <v>0</v>
      </c>
      <c r="K65" s="54">
        <f t="shared" si="44"/>
        <v>0</v>
      </c>
      <c r="L65" s="54">
        <f t="shared" si="44"/>
        <v>0</v>
      </c>
      <c r="M65" s="54">
        <f t="shared" si="44"/>
        <v>0</v>
      </c>
      <c r="N65" s="54">
        <f t="shared" si="44"/>
        <v>0</v>
      </c>
      <c r="O65" s="54">
        <f t="shared" si="44"/>
        <v>0</v>
      </c>
      <c r="P65" s="54">
        <f t="shared" si="44"/>
        <v>0</v>
      </c>
      <c r="Q65" s="54">
        <f t="shared" si="44"/>
        <v>0</v>
      </c>
      <c r="R65" s="54">
        <f t="shared" si="44"/>
        <v>0</v>
      </c>
      <c r="S65" s="54">
        <f t="shared" si="44"/>
        <v>0</v>
      </c>
      <c r="T65" s="54">
        <f t="shared" si="44"/>
        <v>0</v>
      </c>
      <c r="U65" s="54">
        <f t="shared" si="44"/>
        <v>0</v>
      </c>
    </row>
    <row r="66">
      <c r="A66" s="54">
        <f t="shared" ref="A66:U66" si="45">$G27 * (1 - (1 + A31)^-12) / A31</f>
        <v>3154.377533</v>
      </c>
      <c r="B66" s="54">
        <f t="shared" si="45"/>
        <v>3154.377533</v>
      </c>
      <c r="C66" s="54">
        <f t="shared" si="45"/>
        <v>3154.377533</v>
      </c>
      <c r="D66" s="54">
        <f t="shared" si="45"/>
        <v>3154.377533</v>
      </c>
      <c r="E66" s="54">
        <f t="shared" si="45"/>
        <v>3154.377533</v>
      </c>
      <c r="F66" s="54">
        <f t="shared" si="45"/>
        <v>3154.377533</v>
      </c>
      <c r="G66" s="54">
        <f t="shared" si="45"/>
        <v>3154.377533</v>
      </c>
      <c r="H66" s="54">
        <f t="shared" si="45"/>
        <v>3154.377533</v>
      </c>
      <c r="I66" s="54">
        <f t="shared" si="45"/>
        <v>3154.377533</v>
      </c>
      <c r="J66" s="54">
        <f t="shared" si="45"/>
        <v>3154.377533</v>
      </c>
      <c r="K66" s="54">
        <f t="shared" si="45"/>
        <v>3154.377533</v>
      </c>
      <c r="L66" s="54">
        <f t="shared" si="45"/>
        <v>3154.377533</v>
      </c>
      <c r="M66" s="54">
        <f t="shared" si="45"/>
        <v>3154.377533</v>
      </c>
      <c r="N66" s="54">
        <f t="shared" si="45"/>
        <v>3154.377533</v>
      </c>
      <c r="O66" s="54">
        <f t="shared" si="45"/>
        <v>3154.377533</v>
      </c>
      <c r="P66" s="54">
        <f t="shared" si="45"/>
        <v>3154.377533</v>
      </c>
      <c r="Q66" s="54">
        <f t="shared" si="45"/>
        <v>3154.377533</v>
      </c>
      <c r="R66" s="54">
        <f t="shared" si="45"/>
        <v>3154.377533</v>
      </c>
      <c r="S66" s="54">
        <f t="shared" si="45"/>
        <v>3154.377533</v>
      </c>
      <c r="T66" s="54">
        <f t="shared" si="45"/>
        <v>3154.377533</v>
      </c>
      <c r="U66" s="54">
        <f t="shared" si="45"/>
        <v>3154.377533</v>
      </c>
    </row>
    <row r="67">
      <c r="A67" s="54">
        <f t="shared" ref="A67:U67" si="46">$I27 * (1 - (1 + A31)^-12) / A31</f>
        <v>1180.736945</v>
      </c>
      <c r="B67" s="54">
        <f t="shared" si="46"/>
        <v>1180.736945</v>
      </c>
      <c r="C67" s="54">
        <f t="shared" si="46"/>
        <v>1180.736945</v>
      </c>
      <c r="D67" s="54">
        <f t="shared" si="46"/>
        <v>1180.736945</v>
      </c>
      <c r="E67" s="54">
        <f t="shared" si="46"/>
        <v>1180.736945</v>
      </c>
      <c r="F67" s="54">
        <f t="shared" si="46"/>
        <v>1180.736945</v>
      </c>
      <c r="G67" s="54">
        <f t="shared" si="46"/>
        <v>1180.736945</v>
      </c>
      <c r="H67" s="54">
        <f t="shared" si="46"/>
        <v>1180.736945</v>
      </c>
      <c r="I67" s="54">
        <f t="shared" si="46"/>
        <v>1180.736945</v>
      </c>
      <c r="J67" s="54">
        <f t="shared" si="46"/>
        <v>1180.736945</v>
      </c>
      <c r="K67" s="54">
        <f t="shared" si="46"/>
        <v>1180.736945</v>
      </c>
      <c r="L67" s="54">
        <f t="shared" si="46"/>
        <v>1180.736945</v>
      </c>
      <c r="M67" s="54">
        <f t="shared" si="46"/>
        <v>1180.736945</v>
      </c>
      <c r="N67" s="54">
        <f t="shared" si="46"/>
        <v>1180.736945</v>
      </c>
      <c r="O67" s="54">
        <f t="shared" si="46"/>
        <v>1180.736945</v>
      </c>
      <c r="P67" s="54">
        <f t="shared" si="46"/>
        <v>1180.736945</v>
      </c>
      <c r="Q67" s="54">
        <f t="shared" si="46"/>
        <v>1180.736945</v>
      </c>
      <c r="R67" s="54">
        <f t="shared" si="46"/>
        <v>1180.736945</v>
      </c>
      <c r="S67" s="54">
        <f t="shared" si="46"/>
        <v>1180.736945</v>
      </c>
      <c r="T67" s="54">
        <f t="shared" si="46"/>
        <v>1180.736945</v>
      </c>
      <c r="U67" s="54">
        <f t="shared" si="46"/>
        <v>1180.736945</v>
      </c>
    </row>
    <row r="68">
      <c r="A68" s="54">
        <f t="shared" ref="A68:U68" si="47">$J27 * (1 - (1 + A31)^-12) / A31</f>
        <v>4309.258924</v>
      </c>
      <c r="B68" s="54">
        <f t="shared" si="47"/>
        <v>4309.258924</v>
      </c>
      <c r="C68" s="54">
        <f t="shared" si="47"/>
        <v>4309.258924</v>
      </c>
      <c r="D68" s="54">
        <f t="shared" si="47"/>
        <v>4309.258924</v>
      </c>
      <c r="E68" s="54">
        <f t="shared" si="47"/>
        <v>4309.258924</v>
      </c>
      <c r="F68" s="54">
        <f t="shared" si="47"/>
        <v>4309.258924</v>
      </c>
      <c r="G68" s="54">
        <f t="shared" si="47"/>
        <v>4309.258924</v>
      </c>
      <c r="H68" s="54">
        <f t="shared" si="47"/>
        <v>4309.258924</v>
      </c>
      <c r="I68" s="54">
        <f t="shared" si="47"/>
        <v>4309.258924</v>
      </c>
      <c r="J68" s="54">
        <f t="shared" si="47"/>
        <v>4309.258924</v>
      </c>
      <c r="K68" s="54">
        <f t="shared" si="47"/>
        <v>4309.258924</v>
      </c>
      <c r="L68" s="54">
        <f t="shared" si="47"/>
        <v>4309.258924</v>
      </c>
      <c r="M68" s="54">
        <f t="shared" si="47"/>
        <v>4309.258924</v>
      </c>
      <c r="N68" s="54">
        <f t="shared" si="47"/>
        <v>4309.258924</v>
      </c>
      <c r="O68" s="54">
        <f t="shared" si="47"/>
        <v>4309.258924</v>
      </c>
      <c r="P68" s="54">
        <f t="shared" si="47"/>
        <v>4309.258924</v>
      </c>
      <c r="Q68" s="54">
        <f t="shared" si="47"/>
        <v>4309.258924</v>
      </c>
      <c r="R68" s="54">
        <f t="shared" si="47"/>
        <v>4309.258924</v>
      </c>
      <c r="S68" s="54">
        <f t="shared" si="47"/>
        <v>4309.258924</v>
      </c>
      <c r="T68" s="54">
        <f t="shared" si="47"/>
        <v>4309.258924</v>
      </c>
      <c r="U68" s="54">
        <f t="shared" si="47"/>
        <v>4309.258924</v>
      </c>
    </row>
    <row r="69">
      <c r="A69" s="59">
        <f t="shared" ref="A69:U69" si="48">A32*$C23  * (1 - (1 + A31)^-12) / A31</f>
        <v>22008.87599</v>
      </c>
      <c r="B69" s="59">
        <f t="shared" si="48"/>
        <v>22008.87599</v>
      </c>
      <c r="C69" s="59">
        <f t="shared" si="48"/>
        <v>22008.87599</v>
      </c>
      <c r="D69" s="59">
        <f t="shared" si="48"/>
        <v>22008.87599</v>
      </c>
      <c r="E69" s="59">
        <f t="shared" si="48"/>
        <v>22008.87599</v>
      </c>
      <c r="F69" s="59">
        <f t="shared" si="48"/>
        <v>22008.87599</v>
      </c>
      <c r="G69" s="59">
        <f t="shared" si="48"/>
        <v>22008.87599</v>
      </c>
      <c r="H69" s="59">
        <f t="shared" si="48"/>
        <v>22008.87599</v>
      </c>
      <c r="I69" s="59">
        <f t="shared" si="48"/>
        <v>22008.87599</v>
      </c>
      <c r="J69" s="59">
        <f t="shared" si="48"/>
        <v>22008.87599</v>
      </c>
      <c r="K69" s="59">
        <f t="shared" si="48"/>
        <v>22008.87599</v>
      </c>
      <c r="L69" s="59">
        <f t="shared" si="48"/>
        <v>22008.87599</v>
      </c>
      <c r="M69" s="59">
        <f t="shared" si="48"/>
        <v>22008.87599</v>
      </c>
      <c r="N69" s="59">
        <f t="shared" si="48"/>
        <v>22008.87599</v>
      </c>
      <c r="O69" s="59">
        <f t="shared" si="48"/>
        <v>22008.87599</v>
      </c>
      <c r="P69" s="59">
        <f t="shared" si="48"/>
        <v>22008.87599</v>
      </c>
      <c r="Q69" s="59">
        <f t="shared" si="48"/>
        <v>22008.87599</v>
      </c>
      <c r="R69" s="59">
        <f t="shared" si="48"/>
        <v>22008.87599</v>
      </c>
      <c r="S69" s="59">
        <f t="shared" si="48"/>
        <v>22008.87599</v>
      </c>
      <c r="T69" s="59">
        <f t="shared" si="48"/>
        <v>22008.87599</v>
      </c>
      <c r="U69" s="59">
        <f t="shared" si="48"/>
        <v>22008.87599</v>
      </c>
    </row>
    <row r="70">
      <c r="A70" s="59">
        <f t="shared" ref="A70:U70" si="49">A32*$D23  * (1 - (1 + A31)^-12) / A31</f>
        <v>22414.45654</v>
      </c>
      <c r="B70" s="59">
        <f t="shared" si="49"/>
        <v>22414.45654</v>
      </c>
      <c r="C70" s="59">
        <f t="shared" si="49"/>
        <v>22414.45654</v>
      </c>
      <c r="D70" s="59">
        <f t="shared" si="49"/>
        <v>22414.45654</v>
      </c>
      <c r="E70" s="59">
        <f t="shared" si="49"/>
        <v>22414.45654</v>
      </c>
      <c r="F70" s="59">
        <f t="shared" si="49"/>
        <v>22414.45654</v>
      </c>
      <c r="G70" s="59">
        <f t="shared" si="49"/>
        <v>22414.45654</v>
      </c>
      <c r="H70" s="59">
        <f t="shared" si="49"/>
        <v>22414.45654</v>
      </c>
      <c r="I70" s="59">
        <f t="shared" si="49"/>
        <v>22414.45654</v>
      </c>
      <c r="J70" s="59">
        <f t="shared" si="49"/>
        <v>22414.45654</v>
      </c>
      <c r="K70" s="59">
        <f t="shared" si="49"/>
        <v>22414.45654</v>
      </c>
      <c r="L70" s="59">
        <f t="shared" si="49"/>
        <v>22414.45654</v>
      </c>
      <c r="M70" s="59">
        <f t="shared" si="49"/>
        <v>22414.45654</v>
      </c>
      <c r="N70" s="59">
        <f t="shared" si="49"/>
        <v>22414.45654</v>
      </c>
      <c r="O70" s="59">
        <f t="shared" si="49"/>
        <v>22414.45654</v>
      </c>
      <c r="P70" s="59">
        <f t="shared" si="49"/>
        <v>22414.45654</v>
      </c>
      <c r="Q70" s="59">
        <f t="shared" si="49"/>
        <v>22414.45654</v>
      </c>
      <c r="R70" s="59">
        <f t="shared" si="49"/>
        <v>22414.45654</v>
      </c>
      <c r="S70" s="59">
        <f t="shared" si="49"/>
        <v>22414.45654</v>
      </c>
      <c r="T70" s="59">
        <f t="shared" si="49"/>
        <v>22414.45654</v>
      </c>
      <c r="U70" s="59">
        <f t="shared" si="49"/>
        <v>22414.45654</v>
      </c>
    </row>
    <row r="71">
      <c r="A71" s="59">
        <f t="shared" ref="A71:U71" si="50">A32*$E23  * (1 - (1 + A31)^-12) / A31</f>
        <v>22299.38485</v>
      </c>
      <c r="B71" s="59">
        <f t="shared" si="50"/>
        <v>22299.38485</v>
      </c>
      <c r="C71" s="59">
        <f t="shared" si="50"/>
        <v>22299.38485</v>
      </c>
      <c r="D71" s="59">
        <f t="shared" si="50"/>
        <v>22299.38485</v>
      </c>
      <c r="E71" s="59">
        <f t="shared" si="50"/>
        <v>22299.38485</v>
      </c>
      <c r="F71" s="59">
        <f t="shared" si="50"/>
        <v>22299.38485</v>
      </c>
      <c r="G71" s="59">
        <f t="shared" si="50"/>
        <v>22299.38485</v>
      </c>
      <c r="H71" s="59">
        <f t="shared" si="50"/>
        <v>22299.38485</v>
      </c>
      <c r="I71" s="59">
        <f t="shared" si="50"/>
        <v>22299.38485</v>
      </c>
      <c r="J71" s="59">
        <f t="shared" si="50"/>
        <v>22299.38485</v>
      </c>
      <c r="K71" s="59">
        <f t="shared" si="50"/>
        <v>22299.38485</v>
      </c>
      <c r="L71" s="59">
        <f t="shared" si="50"/>
        <v>22299.38485</v>
      </c>
      <c r="M71" s="59">
        <f t="shared" si="50"/>
        <v>22299.38485</v>
      </c>
      <c r="N71" s="59">
        <f t="shared" si="50"/>
        <v>22299.38485</v>
      </c>
      <c r="O71" s="59">
        <f t="shared" si="50"/>
        <v>22299.38485</v>
      </c>
      <c r="P71" s="59">
        <f t="shared" si="50"/>
        <v>22299.38485</v>
      </c>
      <c r="Q71" s="59">
        <f t="shared" si="50"/>
        <v>22299.38485</v>
      </c>
      <c r="R71" s="59">
        <f t="shared" si="50"/>
        <v>22299.38485</v>
      </c>
      <c r="S71" s="59">
        <f t="shared" si="50"/>
        <v>22299.38485</v>
      </c>
      <c r="T71" s="59">
        <f t="shared" si="50"/>
        <v>22299.38485</v>
      </c>
      <c r="U71" s="59">
        <f t="shared" si="50"/>
        <v>22299.38485</v>
      </c>
    </row>
    <row r="72">
      <c r="A72" s="59">
        <f t="shared" ref="A72:U72" si="51">A32*$F23  * (1 - (1 + A31)^-12) / A31</f>
        <v>24129.2134</v>
      </c>
      <c r="B72" s="59">
        <f t="shared" si="51"/>
        <v>24129.2134</v>
      </c>
      <c r="C72" s="59">
        <f t="shared" si="51"/>
        <v>24129.2134</v>
      </c>
      <c r="D72" s="59">
        <f t="shared" si="51"/>
        <v>24129.2134</v>
      </c>
      <c r="E72" s="59">
        <f t="shared" si="51"/>
        <v>24129.2134</v>
      </c>
      <c r="F72" s="59">
        <f t="shared" si="51"/>
        <v>24129.2134</v>
      </c>
      <c r="G72" s="59">
        <f t="shared" si="51"/>
        <v>24129.2134</v>
      </c>
      <c r="H72" s="59">
        <f t="shared" si="51"/>
        <v>24129.2134</v>
      </c>
      <c r="I72" s="59">
        <f t="shared" si="51"/>
        <v>24129.2134</v>
      </c>
      <c r="J72" s="59">
        <f t="shared" si="51"/>
        <v>24129.2134</v>
      </c>
      <c r="K72" s="59">
        <f t="shared" si="51"/>
        <v>24129.2134</v>
      </c>
      <c r="L72" s="59">
        <f t="shared" si="51"/>
        <v>24129.2134</v>
      </c>
      <c r="M72" s="59">
        <f t="shared" si="51"/>
        <v>24129.2134</v>
      </c>
      <c r="N72" s="59">
        <f t="shared" si="51"/>
        <v>24129.2134</v>
      </c>
      <c r="O72" s="59">
        <f t="shared" si="51"/>
        <v>24129.2134</v>
      </c>
      <c r="P72" s="59">
        <f t="shared" si="51"/>
        <v>24129.2134</v>
      </c>
      <c r="Q72" s="59">
        <f t="shared" si="51"/>
        <v>24129.2134</v>
      </c>
      <c r="R72" s="59">
        <f t="shared" si="51"/>
        <v>24129.2134</v>
      </c>
      <c r="S72" s="59">
        <f t="shared" si="51"/>
        <v>24129.2134</v>
      </c>
      <c r="T72" s="59">
        <f t="shared" si="51"/>
        <v>24129.2134</v>
      </c>
      <c r="U72" s="59">
        <f t="shared" si="51"/>
        <v>24129.2134</v>
      </c>
    </row>
    <row r="73">
      <c r="A73" s="59">
        <f t="shared" ref="A73:U73" si="52">A32*$G23  * (1 - (1 + A31)^-12) / A31</f>
        <v>27162.57867</v>
      </c>
      <c r="B73" s="59">
        <f t="shared" si="52"/>
        <v>27162.57867</v>
      </c>
      <c r="C73" s="59">
        <f t="shared" si="52"/>
        <v>27162.57867</v>
      </c>
      <c r="D73" s="59">
        <f t="shared" si="52"/>
        <v>27162.57867</v>
      </c>
      <c r="E73" s="59">
        <f t="shared" si="52"/>
        <v>27162.57867</v>
      </c>
      <c r="F73" s="59">
        <f t="shared" si="52"/>
        <v>27162.57867</v>
      </c>
      <c r="G73" s="59">
        <f t="shared" si="52"/>
        <v>27162.57867</v>
      </c>
      <c r="H73" s="59">
        <f t="shared" si="52"/>
        <v>27162.57867</v>
      </c>
      <c r="I73" s="59">
        <f t="shared" si="52"/>
        <v>27162.57867</v>
      </c>
      <c r="J73" s="59">
        <f t="shared" si="52"/>
        <v>27162.57867</v>
      </c>
      <c r="K73" s="59">
        <f t="shared" si="52"/>
        <v>27162.57867</v>
      </c>
      <c r="L73" s="59">
        <f t="shared" si="52"/>
        <v>27162.57867</v>
      </c>
      <c r="M73" s="59">
        <f t="shared" si="52"/>
        <v>27162.57867</v>
      </c>
      <c r="N73" s="59">
        <f t="shared" si="52"/>
        <v>27162.57867</v>
      </c>
      <c r="O73" s="59">
        <f t="shared" si="52"/>
        <v>27162.57867</v>
      </c>
      <c r="P73" s="59">
        <f t="shared" si="52"/>
        <v>27162.57867</v>
      </c>
      <c r="Q73" s="59">
        <f t="shared" si="52"/>
        <v>27162.57867</v>
      </c>
      <c r="R73" s="59">
        <f t="shared" si="52"/>
        <v>27162.57867</v>
      </c>
      <c r="S73" s="59">
        <f t="shared" si="52"/>
        <v>27162.57867</v>
      </c>
      <c r="T73" s="59">
        <f t="shared" si="52"/>
        <v>27162.57867</v>
      </c>
      <c r="U73" s="59">
        <f t="shared" si="52"/>
        <v>27162.57867</v>
      </c>
    </row>
    <row r="74">
      <c r="A74" s="59">
        <f t="shared" ref="A74:U74" si="53">A32*$I23  * (1 - (1 + A31)^-12) / A31</f>
        <v>24683.82123</v>
      </c>
      <c r="B74" s="59">
        <f t="shared" si="53"/>
        <v>24683.82123</v>
      </c>
      <c r="C74" s="59">
        <f t="shared" si="53"/>
        <v>24683.82123</v>
      </c>
      <c r="D74" s="59">
        <f t="shared" si="53"/>
        <v>24683.82123</v>
      </c>
      <c r="E74" s="59">
        <f t="shared" si="53"/>
        <v>24683.82123</v>
      </c>
      <c r="F74" s="59">
        <f t="shared" si="53"/>
        <v>24683.82123</v>
      </c>
      <c r="G74" s="59">
        <f t="shared" si="53"/>
        <v>24683.82123</v>
      </c>
      <c r="H74" s="59">
        <f t="shared" si="53"/>
        <v>24683.82123</v>
      </c>
      <c r="I74" s="59">
        <f t="shared" si="53"/>
        <v>24683.82123</v>
      </c>
      <c r="J74" s="59">
        <f t="shared" si="53"/>
        <v>24683.82123</v>
      </c>
      <c r="K74" s="59">
        <f t="shared" si="53"/>
        <v>24683.82123</v>
      </c>
      <c r="L74" s="59">
        <f t="shared" si="53"/>
        <v>24683.82123</v>
      </c>
      <c r="M74" s="59">
        <f t="shared" si="53"/>
        <v>24683.82123</v>
      </c>
      <c r="N74" s="59">
        <f t="shared" si="53"/>
        <v>24683.82123</v>
      </c>
      <c r="O74" s="59">
        <f t="shared" si="53"/>
        <v>24683.82123</v>
      </c>
      <c r="P74" s="59">
        <f t="shared" si="53"/>
        <v>24683.82123</v>
      </c>
      <c r="Q74" s="59">
        <f t="shared" si="53"/>
        <v>24683.82123</v>
      </c>
      <c r="R74" s="59">
        <f t="shared" si="53"/>
        <v>24683.82123</v>
      </c>
      <c r="S74" s="59">
        <f t="shared" si="53"/>
        <v>24683.82123</v>
      </c>
      <c r="T74" s="59">
        <f t="shared" si="53"/>
        <v>24683.82123</v>
      </c>
      <c r="U74" s="59">
        <f t="shared" si="53"/>
        <v>24683.82123</v>
      </c>
    </row>
    <row r="75">
      <c r="A75" s="59">
        <f t="shared" ref="A75:U75" si="54">A32*$J23  * (1 - (1 + A31)^-12) / A31</f>
        <v>27153.14656</v>
      </c>
      <c r="B75" s="59">
        <f t="shared" si="54"/>
        <v>27153.14656</v>
      </c>
      <c r="C75" s="59">
        <f t="shared" si="54"/>
        <v>27153.14656</v>
      </c>
      <c r="D75" s="59">
        <f t="shared" si="54"/>
        <v>27153.14656</v>
      </c>
      <c r="E75" s="59">
        <f t="shared" si="54"/>
        <v>27153.14656</v>
      </c>
      <c r="F75" s="59">
        <f t="shared" si="54"/>
        <v>27153.14656</v>
      </c>
      <c r="G75" s="59">
        <f t="shared" si="54"/>
        <v>27153.14656</v>
      </c>
      <c r="H75" s="59">
        <f t="shared" si="54"/>
        <v>27153.14656</v>
      </c>
      <c r="I75" s="59">
        <f t="shared" si="54"/>
        <v>27153.14656</v>
      </c>
      <c r="J75" s="59">
        <f t="shared" si="54"/>
        <v>27153.14656</v>
      </c>
      <c r="K75" s="59">
        <f t="shared" si="54"/>
        <v>27153.14656</v>
      </c>
      <c r="L75" s="59">
        <f t="shared" si="54"/>
        <v>27153.14656</v>
      </c>
      <c r="M75" s="59">
        <f t="shared" si="54"/>
        <v>27153.14656</v>
      </c>
      <c r="N75" s="59">
        <f t="shared" si="54"/>
        <v>27153.14656</v>
      </c>
      <c r="O75" s="59">
        <f t="shared" si="54"/>
        <v>27153.14656</v>
      </c>
      <c r="P75" s="59">
        <f t="shared" si="54"/>
        <v>27153.14656</v>
      </c>
      <c r="Q75" s="59">
        <f t="shared" si="54"/>
        <v>27153.14656</v>
      </c>
      <c r="R75" s="59">
        <f t="shared" si="54"/>
        <v>27153.14656</v>
      </c>
      <c r="S75" s="59">
        <f t="shared" si="54"/>
        <v>27153.14656</v>
      </c>
      <c r="T75" s="59">
        <f t="shared" si="54"/>
        <v>27153.14656</v>
      </c>
      <c r="U75" s="59">
        <f t="shared" si="54"/>
        <v>27153.14656</v>
      </c>
    </row>
    <row r="76">
      <c r="A76" s="54">
        <f t="shared" ref="A76:U76" si="55">$C24 * (1 - (1 + A31)^-12) / A31</f>
        <v>14134.36927</v>
      </c>
      <c r="B76" s="54">
        <f t="shared" si="55"/>
        <v>14134.36927</v>
      </c>
      <c r="C76" s="54">
        <f t="shared" si="55"/>
        <v>14134.36927</v>
      </c>
      <c r="D76" s="54">
        <f t="shared" si="55"/>
        <v>14134.36927</v>
      </c>
      <c r="E76" s="54">
        <f t="shared" si="55"/>
        <v>14134.36927</v>
      </c>
      <c r="F76" s="54">
        <f t="shared" si="55"/>
        <v>14134.36927</v>
      </c>
      <c r="G76" s="54">
        <f t="shared" si="55"/>
        <v>14134.36927</v>
      </c>
      <c r="H76" s="54">
        <f t="shared" si="55"/>
        <v>14134.36927</v>
      </c>
      <c r="I76" s="54">
        <f t="shared" si="55"/>
        <v>14134.36927</v>
      </c>
      <c r="J76" s="54">
        <f t="shared" si="55"/>
        <v>14134.36927</v>
      </c>
      <c r="K76" s="54">
        <f t="shared" si="55"/>
        <v>14134.36927</v>
      </c>
      <c r="L76" s="54">
        <f t="shared" si="55"/>
        <v>14134.36927</v>
      </c>
      <c r="M76" s="54">
        <f t="shared" si="55"/>
        <v>14134.36927</v>
      </c>
      <c r="N76" s="54">
        <f t="shared" si="55"/>
        <v>14134.36927</v>
      </c>
      <c r="O76" s="54">
        <f t="shared" si="55"/>
        <v>14134.36927</v>
      </c>
      <c r="P76" s="54">
        <f t="shared" si="55"/>
        <v>14134.36927</v>
      </c>
      <c r="Q76" s="54">
        <f t="shared" si="55"/>
        <v>14134.36927</v>
      </c>
      <c r="R76" s="54">
        <f t="shared" si="55"/>
        <v>14134.36927</v>
      </c>
      <c r="S76" s="54">
        <f t="shared" si="55"/>
        <v>14134.36927</v>
      </c>
      <c r="T76" s="54">
        <f t="shared" si="55"/>
        <v>14134.36927</v>
      </c>
      <c r="U76" s="54">
        <f t="shared" si="55"/>
        <v>14134.36927</v>
      </c>
    </row>
    <row r="77">
      <c r="A77" s="54">
        <f t="shared" ref="A77:U77" si="56">$D24 * (1 - (1 + A31)^-12) / A31</f>
        <v>8980.495598</v>
      </c>
      <c r="B77" s="54">
        <f t="shared" si="56"/>
        <v>8980.495598</v>
      </c>
      <c r="C77" s="54">
        <f t="shared" si="56"/>
        <v>8980.495598</v>
      </c>
      <c r="D77" s="54">
        <f t="shared" si="56"/>
        <v>8980.495598</v>
      </c>
      <c r="E77" s="54">
        <f t="shared" si="56"/>
        <v>8980.495598</v>
      </c>
      <c r="F77" s="54">
        <f t="shared" si="56"/>
        <v>8980.495598</v>
      </c>
      <c r="G77" s="54">
        <f t="shared" si="56"/>
        <v>8980.495598</v>
      </c>
      <c r="H77" s="54">
        <f t="shared" si="56"/>
        <v>8980.495598</v>
      </c>
      <c r="I77" s="54">
        <f t="shared" si="56"/>
        <v>8980.495598</v>
      </c>
      <c r="J77" s="54">
        <f t="shared" si="56"/>
        <v>8980.495598</v>
      </c>
      <c r="K77" s="54">
        <f t="shared" si="56"/>
        <v>8980.495598</v>
      </c>
      <c r="L77" s="54">
        <f t="shared" si="56"/>
        <v>8980.495598</v>
      </c>
      <c r="M77" s="54">
        <f t="shared" si="56"/>
        <v>8980.495598</v>
      </c>
      <c r="N77" s="54">
        <f t="shared" si="56"/>
        <v>8980.495598</v>
      </c>
      <c r="O77" s="54">
        <f t="shared" si="56"/>
        <v>8980.495598</v>
      </c>
      <c r="P77" s="54">
        <f t="shared" si="56"/>
        <v>8980.495598</v>
      </c>
      <c r="Q77" s="54">
        <f t="shared" si="56"/>
        <v>8980.495598</v>
      </c>
      <c r="R77" s="54">
        <f t="shared" si="56"/>
        <v>8980.495598</v>
      </c>
      <c r="S77" s="54">
        <f t="shared" si="56"/>
        <v>8980.495598</v>
      </c>
      <c r="T77" s="54">
        <f t="shared" si="56"/>
        <v>8980.495598</v>
      </c>
      <c r="U77" s="54">
        <f t="shared" si="56"/>
        <v>8980.495598</v>
      </c>
    </row>
    <row r="78">
      <c r="A78" s="54">
        <f t="shared" ref="A78:U78" si="57">$E24 * (1 - (1 + A31)^-12) / A31</f>
        <v>8980.495598</v>
      </c>
      <c r="B78" s="54">
        <f t="shared" si="57"/>
        <v>8980.495598</v>
      </c>
      <c r="C78" s="54">
        <f t="shared" si="57"/>
        <v>8980.495598</v>
      </c>
      <c r="D78" s="54">
        <f t="shared" si="57"/>
        <v>8980.495598</v>
      </c>
      <c r="E78" s="54">
        <f t="shared" si="57"/>
        <v>8980.495598</v>
      </c>
      <c r="F78" s="54">
        <f t="shared" si="57"/>
        <v>8980.495598</v>
      </c>
      <c r="G78" s="54">
        <f t="shared" si="57"/>
        <v>8980.495598</v>
      </c>
      <c r="H78" s="54">
        <f t="shared" si="57"/>
        <v>8980.495598</v>
      </c>
      <c r="I78" s="54">
        <f t="shared" si="57"/>
        <v>8980.495598</v>
      </c>
      <c r="J78" s="54">
        <f t="shared" si="57"/>
        <v>8980.495598</v>
      </c>
      <c r="K78" s="54">
        <f t="shared" si="57"/>
        <v>8980.495598</v>
      </c>
      <c r="L78" s="54">
        <f t="shared" si="57"/>
        <v>8980.495598</v>
      </c>
      <c r="M78" s="54">
        <f t="shared" si="57"/>
        <v>8980.495598</v>
      </c>
      <c r="N78" s="54">
        <f t="shared" si="57"/>
        <v>8980.495598</v>
      </c>
      <c r="O78" s="54">
        <f t="shared" si="57"/>
        <v>8980.495598</v>
      </c>
      <c r="P78" s="54">
        <f t="shared" si="57"/>
        <v>8980.495598</v>
      </c>
      <c r="Q78" s="54">
        <f t="shared" si="57"/>
        <v>8980.495598</v>
      </c>
      <c r="R78" s="54">
        <f t="shared" si="57"/>
        <v>8980.495598</v>
      </c>
      <c r="S78" s="54">
        <f t="shared" si="57"/>
        <v>8980.495598</v>
      </c>
      <c r="T78" s="54">
        <f t="shared" si="57"/>
        <v>8980.495598</v>
      </c>
      <c r="U78" s="54">
        <f t="shared" si="57"/>
        <v>8980.495598</v>
      </c>
    </row>
    <row r="79">
      <c r="A79" s="54">
        <f t="shared" ref="A79:U79" si="58">$F24 * (1 - (1 + A31)^-12) / A31</f>
        <v>12943.29011</v>
      </c>
      <c r="B79" s="54">
        <f t="shared" si="58"/>
        <v>12943.29011</v>
      </c>
      <c r="C79" s="54">
        <f t="shared" si="58"/>
        <v>12943.29011</v>
      </c>
      <c r="D79" s="54">
        <f t="shared" si="58"/>
        <v>12943.29011</v>
      </c>
      <c r="E79" s="54">
        <f t="shared" si="58"/>
        <v>12943.29011</v>
      </c>
      <c r="F79" s="54">
        <f t="shared" si="58"/>
        <v>12943.29011</v>
      </c>
      <c r="G79" s="54">
        <f t="shared" si="58"/>
        <v>12943.29011</v>
      </c>
      <c r="H79" s="54">
        <f t="shared" si="58"/>
        <v>12943.29011</v>
      </c>
      <c r="I79" s="54">
        <f t="shared" si="58"/>
        <v>12943.29011</v>
      </c>
      <c r="J79" s="54">
        <f t="shared" si="58"/>
        <v>12943.29011</v>
      </c>
      <c r="K79" s="54">
        <f t="shared" si="58"/>
        <v>12943.29011</v>
      </c>
      <c r="L79" s="54">
        <f t="shared" si="58"/>
        <v>12943.29011</v>
      </c>
      <c r="M79" s="54">
        <f t="shared" si="58"/>
        <v>12943.29011</v>
      </c>
      <c r="N79" s="54">
        <f t="shared" si="58"/>
        <v>12943.29011</v>
      </c>
      <c r="O79" s="54">
        <f t="shared" si="58"/>
        <v>12943.29011</v>
      </c>
      <c r="P79" s="54">
        <f t="shared" si="58"/>
        <v>12943.29011</v>
      </c>
      <c r="Q79" s="54">
        <f t="shared" si="58"/>
        <v>12943.29011</v>
      </c>
      <c r="R79" s="54">
        <f t="shared" si="58"/>
        <v>12943.29011</v>
      </c>
      <c r="S79" s="54">
        <f t="shared" si="58"/>
        <v>12943.29011</v>
      </c>
      <c r="T79" s="54">
        <f t="shared" si="58"/>
        <v>12943.29011</v>
      </c>
      <c r="U79" s="54">
        <f t="shared" si="58"/>
        <v>12943.29011</v>
      </c>
    </row>
    <row r="80">
      <c r="A80" s="54">
        <f t="shared" ref="A80:U80" si="59">$G24 * (1 - (1 + A31)^-12) / A31</f>
        <v>15849.45432</v>
      </c>
      <c r="B80" s="54">
        <f t="shared" si="59"/>
        <v>15849.45432</v>
      </c>
      <c r="C80" s="54">
        <f t="shared" si="59"/>
        <v>15849.45432</v>
      </c>
      <c r="D80" s="54">
        <f t="shared" si="59"/>
        <v>15849.45432</v>
      </c>
      <c r="E80" s="54">
        <f t="shared" si="59"/>
        <v>15849.45432</v>
      </c>
      <c r="F80" s="54">
        <f t="shared" si="59"/>
        <v>15849.45432</v>
      </c>
      <c r="G80" s="54">
        <f t="shared" si="59"/>
        <v>15849.45432</v>
      </c>
      <c r="H80" s="54">
        <f t="shared" si="59"/>
        <v>15849.45432</v>
      </c>
      <c r="I80" s="54">
        <f t="shared" si="59"/>
        <v>15849.45432</v>
      </c>
      <c r="J80" s="54">
        <f t="shared" si="59"/>
        <v>15849.45432</v>
      </c>
      <c r="K80" s="54">
        <f t="shared" si="59"/>
        <v>15849.45432</v>
      </c>
      <c r="L80" s="54">
        <f t="shared" si="59"/>
        <v>15849.45432</v>
      </c>
      <c r="M80" s="54">
        <f t="shared" si="59"/>
        <v>15849.45432</v>
      </c>
      <c r="N80" s="54">
        <f t="shared" si="59"/>
        <v>15849.45432</v>
      </c>
      <c r="O80" s="54">
        <f t="shared" si="59"/>
        <v>15849.45432</v>
      </c>
      <c r="P80" s="54">
        <f t="shared" si="59"/>
        <v>15849.45432</v>
      </c>
      <c r="Q80" s="54">
        <f t="shared" si="59"/>
        <v>15849.45432</v>
      </c>
      <c r="R80" s="54">
        <f t="shared" si="59"/>
        <v>15849.45432</v>
      </c>
      <c r="S80" s="54">
        <f t="shared" si="59"/>
        <v>15849.45432</v>
      </c>
      <c r="T80" s="54">
        <f t="shared" si="59"/>
        <v>15849.45432</v>
      </c>
      <c r="U80" s="54">
        <f t="shared" si="59"/>
        <v>15849.45432</v>
      </c>
    </row>
    <row r="81">
      <c r="A81" s="54">
        <f t="shared" ref="A81:U81" si="60">$I24 * (1 - (1 + A31)^-12) / A31</f>
        <v>13999.92039</v>
      </c>
      <c r="B81" s="54">
        <f t="shared" si="60"/>
        <v>13999.92039</v>
      </c>
      <c r="C81" s="54">
        <f t="shared" si="60"/>
        <v>13999.92039</v>
      </c>
      <c r="D81" s="54">
        <f t="shared" si="60"/>
        <v>13999.92039</v>
      </c>
      <c r="E81" s="54">
        <f t="shared" si="60"/>
        <v>13999.92039</v>
      </c>
      <c r="F81" s="54">
        <f t="shared" si="60"/>
        <v>13999.92039</v>
      </c>
      <c r="G81" s="54">
        <f t="shared" si="60"/>
        <v>13999.92039</v>
      </c>
      <c r="H81" s="54">
        <f t="shared" si="60"/>
        <v>13999.92039</v>
      </c>
      <c r="I81" s="54">
        <f t="shared" si="60"/>
        <v>13999.92039</v>
      </c>
      <c r="J81" s="54">
        <f t="shared" si="60"/>
        <v>13999.92039</v>
      </c>
      <c r="K81" s="54">
        <f t="shared" si="60"/>
        <v>13999.92039</v>
      </c>
      <c r="L81" s="54">
        <f t="shared" si="60"/>
        <v>13999.92039</v>
      </c>
      <c r="M81" s="54">
        <f t="shared" si="60"/>
        <v>13999.92039</v>
      </c>
      <c r="N81" s="54">
        <f t="shared" si="60"/>
        <v>13999.92039</v>
      </c>
      <c r="O81" s="54">
        <f t="shared" si="60"/>
        <v>13999.92039</v>
      </c>
      <c r="P81" s="54">
        <f t="shared" si="60"/>
        <v>13999.92039</v>
      </c>
      <c r="Q81" s="54">
        <f t="shared" si="60"/>
        <v>13999.92039</v>
      </c>
      <c r="R81" s="54">
        <f t="shared" si="60"/>
        <v>13999.92039</v>
      </c>
      <c r="S81" s="54">
        <f t="shared" si="60"/>
        <v>13999.92039</v>
      </c>
      <c r="T81" s="54">
        <f t="shared" si="60"/>
        <v>13999.92039</v>
      </c>
      <c r="U81" s="54">
        <f t="shared" si="60"/>
        <v>13999.92039</v>
      </c>
    </row>
    <row r="82">
      <c r="A82" s="54">
        <f t="shared" ref="A82:U82" si="61">$J24 * (1 - (1 + A31)^-12) / A31</f>
        <v>12679.56346</v>
      </c>
      <c r="B82" s="54">
        <f t="shared" si="61"/>
        <v>12679.56346</v>
      </c>
      <c r="C82" s="54">
        <f t="shared" si="61"/>
        <v>12679.56346</v>
      </c>
      <c r="D82" s="54">
        <f t="shared" si="61"/>
        <v>12679.56346</v>
      </c>
      <c r="E82" s="54">
        <f t="shared" si="61"/>
        <v>12679.56346</v>
      </c>
      <c r="F82" s="54">
        <f t="shared" si="61"/>
        <v>12679.56346</v>
      </c>
      <c r="G82" s="54">
        <f t="shared" si="61"/>
        <v>12679.56346</v>
      </c>
      <c r="H82" s="54">
        <f t="shared" si="61"/>
        <v>12679.56346</v>
      </c>
      <c r="I82" s="54">
        <f t="shared" si="61"/>
        <v>12679.56346</v>
      </c>
      <c r="J82" s="54">
        <f t="shared" si="61"/>
        <v>12679.56346</v>
      </c>
      <c r="K82" s="54">
        <f t="shared" si="61"/>
        <v>12679.56346</v>
      </c>
      <c r="L82" s="54">
        <f t="shared" si="61"/>
        <v>12679.56346</v>
      </c>
      <c r="M82" s="54">
        <f t="shared" si="61"/>
        <v>12679.56346</v>
      </c>
      <c r="N82" s="54">
        <f t="shared" si="61"/>
        <v>12679.56346</v>
      </c>
      <c r="O82" s="54">
        <f t="shared" si="61"/>
        <v>12679.56346</v>
      </c>
      <c r="P82" s="54">
        <f t="shared" si="61"/>
        <v>12679.56346</v>
      </c>
      <c r="Q82" s="54">
        <f t="shared" si="61"/>
        <v>12679.56346</v>
      </c>
      <c r="R82" s="54">
        <f t="shared" si="61"/>
        <v>12679.56346</v>
      </c>
      <c r="S82" s="54">
        <f t="shared" si="61"/>
        <v>12679.56346</v>
      </c>
      <c r="T82" s="54">
        <f t="shared" si="61"/>
        <v>12679.56346</v>
      </c>
      <c r="U82" s="54">
        <f t="shared" si="61"/>
        <v>12679.56346</v>
      </c>
    </row>
    <row r="83">
      <c r="A83" s="60">
        <f t="shared" ref="A83:U83" si="62">$B2*((1-A30)^12)/((1+A31)^$K24)</f>
        <v>4917.231809</v>
      </c>
      <c r="B83" s="60">
        <f t="shared" si="62"/>
        <v>4917.231809</v>
      </c>
      <c r="C83" s="60">
        <f t="shared" si="62"/>
        <v>4917.231809</v>
      </c>
      <c r="D83" s="60">
        <f t="shared" si="62"/>
        <v>4917.231809</v>
      </c>
      <c r="E83" s="60">
        <f t="shared" si="62"/>
        <v>4917.231809</v>
      </c>
      <c r="F83" s="60">
        <f t="shared" si="62"/>
        <v>4917.231809</v>
      </c>
      <c r="G83" s="60">
        <f t="shared" si="62"/>
        <v>4917.231809</v>
      </c>
      <c r="H83" s="60">
        <f t="shared" si="62"/>
        <v>4917.231809</v>
      </c>
      <c r="I83" s="60">
        <f t="shared" si="62"/>
        <v>4917.231809</v>
      </c>
      <c r="J83" s="60">
        <f t="shared" si="62"/>
        <v>4917.231809</v>
      </c>
      <c r="K83" s="60">
        <f t="shared" si="62"/>
        <v>4917.231809</v>
      </c>
      <c r="L83" s="60">
        <f t="shared" si="62"/>
        <v>4917.231809</v>
      </c>
      <c r="M83" s="60">
        <f t="shared" si="62"/>
        <v>4917.231809</v>
      </c>
      <c r="N83" s="60">
        <f t="shared" si="62"/>
        <v>4917.231809</v>
      </c>
      <c r="O83" s="60">
        <f t="shared" si="62"/>
        <v>4917.231809</v>
      </c>
      <c r="P83" s="60">
        <f t="shared" si="62"/>
        <v>4917.231809</v>
      </c>
      <c r="Q83" s="60">
        <f t="shared" si="62"/>
        <v>4917.231809</v>
      </c>
      <c r="R83" s="60">
        <f t="shared" si="62"/>
        <v>4917.231809</v>
      </c>
      <c r="S83" s="60">
        <f t="shared" si="62"/>
        <v>4917.231809</v>
      </c>
      <c r="T83" s="60">
        <f t="shared" si="62"/>
        <v>4917.231809</v>
      </c>
      <c r="U83" s="60">
        <f t="shared" si="62"/>
        <v>4917.231809</v>
      </c>
    </row>
    <row r="84">
      <c r="A84" s="60">
        <f t="shared" ref="A84:U84" si="63">$B2*((1-A30)^12)/((1+A31)^$K24)</f>
        <v>4917.231809</v>
      </c>
      <c r="B84" s="60">
        <f t="shared" si="63"/>
        <v>4917.231809</v>
      </c>
      <c r="C84" s="60">
        <f t="shared" si="63"/>
        <v>4917.231809</v>
      </c>
      <c r="D84" s="60">
        <f t="shared" si="63"/>
        <v>4917.231809</v>
      </c>
      <c r="E84" s="60">
        <f t="shared" si="63"/>
        <v>4917.231809</v>
      </c>
      <c r="F84" s="60">
        <f t="shared" si="63"/>
        <v>4917.231809</v>
      </c>
      <c r="G84" s="60">
        <f t="shared" si="63"/>
        <v>4917.231809</v>
      </c>
      <c r="H84" s="60">
        <f t="shared" si="63"/>
        <v>4917.231809</v>
      </c>
      <c r="I84" s="60">
        <f t="shared" si="63"/>
        <v>4917.231809</v>
      </c>
      <c r="J84" s="60">
        <f t="shared" si="63"/>
        <v>4917.231809</v>
      </c>
      <c r="K84" s="60">
        <f t="shared" si="63"/>
        <v>4917.231809</v>
      </c>
      <c r="L84" s="60">
        <f t="shared" si="63"/>
        <v>4917.231809</v>
      </c>
      <c r="M84" s="60">
        <f t="shared" si="63"/>
        <v>4917.231809</v>
      </c>
      <c r="N84" s="60">
        <f t="shared" si="63"/>
        <v>4917.231809</v>
      </c>
      <c r="O84" s="60">
        <f t="shared" si="63"/>
        <v>4917.231809</v>
      </c>
      <c r="P84" s="60">
        <f t="shared" si="63"/>
        <v>4917.231809</v>
      </c>
      <c r="Q84" s="60">
        <f t="shared" si="63"/>
        <v>4917.231809</v>
      </c>
      <c r="R84" s="60">
        <f t="shared" si="63"/>
        <v>4917.231809</v>
      </c>
      <c r="S84" s="60">
        <f t="shared" si="63"/>
        <v>4917.231809</v>
      </c>
      <c r="T84" s="60">
        <f t="shared" si="63"/>
        <v>4917.231809</v>
      </c>
      <c r="U84" s="60">
        <f t="shared" si="63"/>
        <v>4917.231809</v>
      </c>
    </row>
    <row r="85">
      <c r="A85" s="60">
        <f t="shared" ref="A85:U85" si="64">$B2*((1-A30)^12)/((1+A31)^$K24)</f>
        <v>4917.231809</v>
      </c>
      <c r="B85" s="60">
        <f t="shared" si="64"/>
        <v>4917.231809</v>
      </c>
      <c r="C85" s="60">
        <f t="shared" si="64"/>
        <v>4917.231809</v>
      </c>
      <c r="D85" s="60">
        <f t="shared" si="64"/>
        <v>4917.231809</v>
      </c>
      <c r="E85" s="60">
        <f t="shared" si="64"/>
        <v>4917.231809</v>
      </c>
      <c r="F85" s="60">
        <f t="shared" si="64"/>
        <v>4917.231809</v>
      </c>
      <c r="G85" s="60">
        <f t="shared" si="64"/>
        <v>4917.231809</v>
      </c>
      <c r="H85" s="60">
        <f t="shared" si="64"/>
        <v>4917.231809</v>
      </c>
      <c r="I85" s="60">
        <f t="shared" si="64"/>
        <v>4917.231809</v>
      </c>
      <c r="J85" s="60">
        <f t="shared" si="64"/>
        <v>4917.231809</v>
      </c>
      <c r="K85" s="60">
        <f t="shared" si="64"/>
        <v>4917.231809</v>
      </c>
      <c r="L85" s="60">
        <f t="shared" si="64"/>
        <v>4917.231809</v>
      </c>
      <c r="M85" s="60">
        <f t="shared" si="64"/>
        <v>4917.231809</v>
      </c>
      <c r="N85" s="60">
        <f t="shared" si="64"/>
        <v>4917.231809</v>
      </c>
      <c r="O85" s="60">
        <f t="shared" si="64"/>
        <v>4917.231809</v>
      </c>
      <c r="P85" s="60">
        <f t="shared" si="64"/>
        <v>4917.231809</v>
      </c>
      <c r="Q85" s="60">
        <f t="shared" si="64"/>
        <v>4917.231809</v>
      </c>
      <c r="R85" s="60">
        <f t="shared" si="64"/>
        <v>4917.231809</v>
      </c>
      <c r="S85" s="60">
        <f t="shared" si="64"/>
        <v>4917.231809</v>
      </c>
      <c r="T85" s="60">
        <f t="shared" si="64"/>
        <v>4917.231809</v>
      </c>
      <c r="U85" s="60">
        <f t="shared" si="64"/>
        <v>4917.231809</v>
      </c>
    </row>
    <row r="86">
      <c r="A86" s="60">
        <f t="shared" ref="A86:U86" si="65">$B2*((1-A30)^12)/((1+A31)^$K24)</f>
        <v>4917.231809</v>
      </c>
      <c r="B86" s="60">
        <f t="shared" si="65"/>
        <v>4917.231809</v>
      </c>
      <c r="C86" s="60">
        <f t="shared" si="65"/>
        <v>4917.231809</v>
      </c>
      <c r="D86" s="60">
        <f t="shared" si="65"/>
        <v>4917.231809</v>
      </c>
      <c r="E86" s="60">
        <f t="shared" si="65"/>
        <v>4917.231809</v>
      </c>
      <c r="F86" s="60">
        <f t="shared" si="65"/>
        <v>4917.231809</v>
      </c>
      <c r="G86" s="60">
        <f t="shared" si="65"/>
        <v>4917.231809</v>
      </c>
      <c r="H86" s="60">
        <f t="shared" si="65"/>
        <v>4917.231809</v>
      </c>
      <c r="I86" s="60">
        <f t="shared" si="65"/>
        <v>4917.231809</v>
      </c>
      <c r="J86" s="60">
        <f t="shared" si="65"/>
        <v>4917.231809</v>
      </c>
      <c r="K86" s="60">
        <f t="shared" si="65"/>
        <v>4917.231809</v>
      </c>
      <c r="L86" s="60">
        <f t="shared" si="65"/>
        <v>4917.231809</v>
      </c>
      <c r="M86" s="60">
        <f t="shared" si="65"/>
        <v>4917.231809</v>
      </c>
      <c r="N86" s="60">
        <f t="shared" si="65"/>
        <v>4917.231809</v>
      </c>
      <c r="O86" s="60">
        <f t="shared" si="65"/>
        <v>4917.231809</v>
      </c>
      <c r="P86" s="60">
        <f t="shared" si="65"/>
        <v>4917.231809</v>
      </c>
      <c r="Q86" s="60">
        <f t="shared" si="65"/>
        <v>4917.231809</v>
      </c>
      <c r="R86" s="60">
        <f t="shared" si="65"/>
        <v>4917.231809</v>
      </c>
      <c r="S86" s="60">
        <f t="shared" si="65"/>
        <v>4917.231809</v>
      </c>
      <c r="T86" s="60">
        <f t="shared" si="65"/>
        <v>4917.231809</v>
      </c>
      <c r="U86" s="60">
        <f t="shared" si="65"/>
        <v>4917.231809</v>
      </c>
    </row>
    <row r="87">
      <c r="A87" s="60">
        <f t="shared" ref="A87:U87" si="66">$B2*((1-A30)^12)/((1+A31)^$K24)</f>
        <v>4917.231809</v>
      </c>
      <c r="B87" s="60">
        <f t="shared" si="66"/>
        <v>4917.231809</v>
      </c>
      <c r="C87" s="60">
        <f t="shared" si="66"/>
        <v>4917.231809</v>
      </c>
      <c r="D87" s="60">
        <f t="shared" si="66"/>
        <v>4917.231809</v>
      </c>
      <c r="E87" s="60">
        <f t="shared" si="66"/>
        <v>4917.231809</v>
      </c>
      <c r="F87" s="60">
        <f t="shared" si="66"/>
        <v>4917.231809</v>
      </c>
      <c r="G87" s="60">
        <f t="shared" si="66"/>
        <v>4917.231809</v>
      </c>
      <c r="H87" s="60">
        <f t="shared" si="66"/>
        <v>4917.231809</v>
      </c>
      <c r="I87" s="60">
        <f t="shared" si="66"/>
        <v>4917.231809</v>
      </c>
      <c r="J87" s="60">
        <f t="shared" si="66"/>
        <v>4917.231809</v>
      </c>
      <c r="K87" s="60">
        <f t="shared" si="66"/>
        <v>4917.231809</v>
      </c>
      <c r="L87" s="60">
        <f t="shared" si="66"/>
        <v>4917.231809</v>
      </c>
      <c r="M87" s="60">
        <f t="shared" si="66"/>
        <v>4917.231809</v>
      </c>
      <c r="N87" s="60">
        <f t="shared" si="66"/>
        <v>4917.231809</v>
      </c>
      <c r="O87" s="60">
        <f t="shared" si="66"/>
        <v>4917.231809</v>
      </c>
      <c r="P87" s="60">
        <f t="shared" si="66"/>
        <v>4917.231809</v>
      </c>
      <c r="Q87" s="60">
        <f t="shared" si="66"/>
        <v>4917.231809</v>
      </c>
      <c r="R87" s="60">
        <f t="shared" si="66"/>
        <v>4917.231809</v>
      </c>
      <c r="S87" s="60">
        <f t="shared" si="66"/>
        <v>4917.231809</v>
      </c>
      <c r="T87" s="60">
        <f t="shared" si="66"/>
        <v>4917.231809</v>
      </c>
      <c r="U87" s="60">
        <f t="shared" si="66"/>
        <v>4917.231809</v>
      </c>
    </row>
    <row r="88">
      <c r="A88" s="60">
        <f t="shared" ref="A88:U88" si="67">$B2*((1-A30)^12)/((1+A31)^$K24)</f>
        <v>4917.231809</v>
      </c>
      <c r="B88" s="60">
        <f t="shared" si="67"/>
        <v>4917.231809</v>
      </c>
      <c r="C88" s="60">
        <f t="shared" si="67"/>
        <v>4917.231809</v>
      </c>
      <c r="D88" s="60">
        <f t="shared" si="67"/>
        <v>4917.231809</v>
      </c>
      <c r="E88" s="60">
        <f t="shared" si="67"/>
        <v>4917.231809</v>
      </c>
      <c r="F88" s="60">
        <f t="shared" si="67"/>
        <v>4917.231809</v>
      </c>
      <c r="G88" s="60">
        <f t="shared" si="67"/>
        <v>4917.231809</v>
      </c>
      <c r="H88" s="60">
        <f t="shared" si="67"/>
        <v>4917.231809</v>
      </c>
      <c r="I88" s="60">
        <f t="shared" si="67"/>
        <v>4917.231809</v>
      </c>
      <c r="J88" s="60">
        <f t="shared" si="67"/>
        <v>4917.231809</v>
      </c>
      <c r="K88" s="60">
        <f t="shared" si="67"/>
        <v>4917.231809</v>
      </c>
      <c r="L88" s="60">
        <f t="shared" si="67"/>
        <v>4917.231809</v>
      </c>
      <c r="M88" s="60">
        <f t="shared" si="67"/>
        <v>4917.231809</v>
      </c>
      <c r="N88" s="60">
        <f t="shared" si="67"/>
        <v>4917.231809</v>
      </c>
      <c r="O88" s="60">
        <f t="shared" si="67"/>
        <v>4917.231809</v>
      </c>
      <c r="P88" s="60">
        <f t="shared" si="67"/>
        <v>4917.231809</v>
      </c>
      <c r="Q88" s="60">
        <f t="shared" si="67"/>
        <v>4917.231809</v>
      </c>
      <c r="R88" s="60">
        <f t="shared" si="67"/>
        <v>4917.231809</v>
      </c>
      <c r="S88" s="60">
        <f t="shared" si="67"/>
        <v>4917.231809</v>
      </c>
      <c r="T88" s="60">
        <f t="shared" si="67"/>
        <v>4917.231809</v>
      </c>
      <c r="U88" s="60">
        <f t="shared" si="67"/>
        <v>4917.231809</v>
      </c>
    </row>
    <row r="89">
      <c r="A89" s="60">
        <f t="shared" ref="A89:U89" si="68">$B2*((1-A30)^12)/((1+A31)^$K24)</f>
        <v>4917.231809</v>
      </c>
      <c r="B89" s="60">
        <f t="shared" si="68"/>
        <v>4917.231809</v>
      </c>
      <c r="C89" s="60">
        <f t="shared" si="68"/>
        <v>4917.231809</v>
      </c>
      <c r="D89" s="60">
        <f t="shared" si="68"/>
        <v>4917.231809</v>
      </c>
      <c r="E89" s="60">
        <f t="shared" si="68"/>
        <v>4917.231809</v>
      </c>
      <c r="F89" s="60">
        <f t="shared" si="68"/>
        <v>4917.231809</v>
      </c>
      <c r="G89" s="60">
        <f t="shared" si="68"/>
        <v>4917.231809</v>
      </c>
      <c r="H89" s="60">
        <f t="shared" si="68"/>
        <v>4917.231809</v>
      </c>
      <c r="I89" s="60">
        <f t="shared" si="68"/>
        <v>4917.231809</v>
      </c>
      <c r="J89" s="60">
        <f t="shared" si="68"/>
        <v>4917.231809</v>
      </c>
      <c r="K89" s="60">
        <f t="shared" si="68"/>
        <v>4917.231809</v>
      </c>
      <c r="L89" s="60">
        <f t="shared" si="68"/>
        <v>4917.231809</v>
      </c>
      <c r="M89" s="60">
        <f t="shared" si="68"/>
        <v>4917.231809</v>
      </c>
      <c r="N89" s="60">
        <f t="shared" si="68"/>
        <v>4917.231809</v>
      </c>
      <c r="O89" s="60">
        <f t="shared" si="68"/>
        <v>4917.231809</v>
      </c>
      <c r="P89" s="60">
        <f t="shared" si="68"/>
        <v>4917.231809</v>
      </c>
      <c r="Q89" s="60">
        <f t="shared" si="68"/>
        <v>4917.231809</v>
      </c>
      <c r="R89" s="60">
        <f t="shared" si="68"/>
        <v>4917.231809</v>
      </c>
      <c r="S89" s="60">
        <f t="shared" si="68"/>
        <v>4917.231809</v>
      </c>
      <c r="T89" s="60">
        <f t="shared" si="68"/>
        <v>4917.231809</v>
      </c>
      <c r="U89" s="60">
        <f t="shared" si="68"/>
        <v>4917.231809</v>
      </c>
    </row>
    <row r="90">
      <c r="A90" s="50">
        <f t="shared" ref="A90:U90" si="69">A34-A41+A48+A55+A62+A69+A76-A83</f>
        <v>99512.22086</v>
      </c>
      <c r="B90" s="50">
        <f t="shared" si="69"/>
        <v>99512.22086</v>
      </c>
      <c r="C90" s="50">
        <f t="shared" si="69"/>
        <v>99512.22086</v>
      </c>
      <c r="D90" s="50">
        <f t="shared" si="69"/>
        <v>99512.22086</v>
      </c>
      <c r="E90" s="50">
        <f t="shared" si="69"/>
        <v>99512.22086</v>
      </c>
      <c r="F90" s="50">
        <f t="shared" si="69"/>
        <v>99512.22086</v>
      </c>
      <c r="G90" s="50">
        <f t="shared" si="69"/>
        <v>99512.22086</v>
      </c>
      <c r="H90" s="50">
        <f t="shared" si="69"/>
        <v>99512.22086</v>
      </c>
      <c r="I90" s="50">
        <f t="shared" si="69"/>
        <v>99512.22086</v>
      </c>
      <c r="J90" s="50">
        <f t="shared" si="69"/>
        <v>99512.22086</v>
      </c>
      <c r="K90" s="50">
        <f t="shared" si="69"/>
        <v>99512.22086</v>
      </c>
      <c r="L90" s="50">
        <f t="shared" si="69"/>
        <v>99512.22086</v>
      </c>
      <c r="M90" s="50">
        <f t="shared" si="69"/>
        <v>99512.22086</v>
      </c>
      <c r="N90" s="50">
        <f t="shared" si="69"/>
        <v>99512.22086</v>
      </c>
      <c r="O90" s="50">
        <f t="shared" si="69"/>
        <v>99512.22086</v>
      </c>
      <c r="P90" s="50">
        <f t="shared" si="69"/>
        <v>99512.22086</v>
      </c>
      <c r="Q90" s="50">
        <f t="shared" si="69"/>
        <v>99512.22086</v>
      </c>
      <c r="R90" s="50">
        <f t="shared" si="69"/>
        <v>99512.22086</v>
      </c>
      <c r="S90" s="50">
        <f t="shared" si="69"/>
        <v>99512.22086</v>
      </c>
      <c r="T90" s="50">
        <f t="shared" si="69"/>
        <v>99512.22086</v>
      </c>
      <c r="U90" s="50">
        <f t="shared" si="69"/>
        <v>99512.22086</v>
      </c>
    </row>
    <row r="91">
      <c r="A91" s="50">
        <f t="shared" ref="A91:U91" si="70">A35-A42+A49+A56+A63+A70+A77-A84</f>
        <v>103331.1569</v>
      </c>
      <c r="B91" s="50">
        <f t="shared" si="70"/>
        <v>103331.1569</v>
      </c>
      <c r="C91" s="50">
        <f t="shared" si="70"/>
        <v>103331.1569</v>
      </c>
      <c r="D91" s="50">
        <f t="shared" si="70"/>
        <v>103331.1569</v>
      </c>
      <c r="E91" s="50">
        <f t="shared" si="70"/>
        <v>103331.1569</v>
      </c>
      <c r="F91" s="50">
        <f t="shared" si="70"/>
        <v>103331.1569</v>
      </c>
      <c r="G91" s="50">
        <f t="shared" si="70"/>
        <v>103331.1569</v>
      </c>
      <c r="H91" s="50">
        <f t="shared" si="70"/>
        <v>103331.1569</v>
      </c>
      <c r="I91" s="50">
        <f t="shared" si="70"/>
        <v>103331.1569</v>
      </c>
      <c r="J91" s="50">
        <f t="shared" si="70"/>
        <v>103331.1569</v>
      </c>
      <c r="K91" s="50">
        <f t="shared" si="70"/>
        <v>103331.1569</v>
      </c>
      <c r="L91" s="50">
        <f t="shared" si="70"/>
        <v>103331.1569</v>
      </c>
      <c r="M91" s="50">
        <f t="shared" si="70"/>
        <v>103331.1569</v>
      </c>
      <c r="N91" s="50">
        <f t="shared" si="70"/>
        <v>103331.1569</v>
      </c>
      <c r="O91" s="50">
        <f t="shared" si="70"/>
        <v>103331.1569</v>
      </c>
      <c r="P91" s="50">
        <f t="shared" si="70"/>
        <v>103331.1569</v>
      </c>
      <c r="Q91" s="50">
        <f t="shared" si="70"/>
        <v>103331.1569</v>
      </c>
      <c r="R91" s="50">
        <f t="shared" si="70"/>
        <v>103331.1569</v>
      </c>
      <c r="S91" s="50">
        <f t="shared" si="70"/>
        <v>103331.1569</v>
      </c>
      <c r="T91" s="50">
        <f t="shared" si="70"/>
        <v>103331.1569</v>
      </c>
      <c r="U91" s="50">
        <f t="shared" si="70"/>
        <v>103331.1569</v>
      </c>
    </row>
    <row r="92">
      <c r="A92" s="50">
        <f t="shared" ref="A92:U92" si="71">A36-A43+A50+A57+A64+A71+A78-A85</f>
        <v>93708.858</v>
      </c>
      <c r="B92" s="50">
        <f t="shared" si="71"/>
        <v>93708.858</v>
      </c>
      <c r="C92" s="50">
        <f t="shared" si="71"/>
        <v>93708.858</v>
      </c>
      <c r="D92" s="50">
        <f t="shared" si="71"/>
        <v>93708.858</v>
      </c>
      <c r="E92" s="50">
        <f t="shared" si="71"/>
        <v>93708.858</v>
      </c>
      <c r="F92" s="50">
        <f t="shared" si="71"/>
        <v>93708.858</v>
      </c>
      <c r="G92" s="50">
        <f t="shared" si="71"/>
        <v>93708.858</v>
      </c>
      <c r="H92" s="50">
        <f t="shared" si="71"/>
        <v>93708.858</v>
      </c>
      <c r="I92" s="50">
        <f t="shared" si="71"/>
        <v>93708.858</v>
      </c>
      <c r="J92" s="50">
        <f t="shared" si="71"/>
        <v>93708.858</v>
      </c>
      <c r="K92" s="50">
        <f t="shared" si="71"/>
        <v>93708.858</v>
      </c>
      <c r="L92" s="50">
        <f t="shared" si="71"/>
        <v>93708.858</v>
      </c>
      <c r="M92" s="50">
        <f t="shared" si="71"/>
        <v>93708.858</v>
      </c>
      <c r="N92" s="50">
        <f t="shared" si="71"/>
        <v>93708.858</v>
      </c>
      <c r="O92" s="50">
        <f t="shared" si="71"/>
        <v>93708.858</v>
      </c>
      <c r="P92" s="50">
        <f t="shared" si="71"/>
        <v>93708.858</v>
      </c>
      <c r="Q92" s="50">
        <f t="shared" si="71"/>
        <v>93708.858</v>
      </c>
      <c r="R92" s="50">
        <f t="shared" si="71"/>
        <v>93708.858</v>
      </c>
      <c r="S92" s="50">
        <f t="shared" si="71"/>
        <v>93708.858</v>
      </c>
      <c r="T92" s="50">
        <f t="shared" si="71"/>
        <v>93708.858</v>
      </c>
      <c r="U92" s="50">
        <f t="shared" si="71"/>
        <v>93708.858</v>
      </c>
    </row>
    <row r="93">
      <c r="A93" s="50">
        <f t="shared" ref="A93:U93" si="72">A37-A44+A51+A58+A65+A72+A79-A86</f>
        <v>106519.2034</v>
      </c>
      <c r="B93" s="50">
        <f t="shared" si="72"/>
        <v>106519.2034</v>
      </c>
      <c r="C93" s="50">
        <f t="shared" si="72"/>
        <v>106519.2034</v>
      </c>
      <c r="D93" s="50">
        <f t="shared" si="72"/>
        <v>106519.2034</v>
      </c>
      <c r="E93" s="50">
        <f t="shared" si="72"/>
        <v>106519.2034</v>
      </c>
      <c r="F93" s="50">
        <f t="shared" si="72"/>
        <v>106519.2034</v>
      </c>
      <c r="G93" s="50">
        <f t="shared" si="72"/>
        <v>106519.2034</v>
      </c>
      <c r="H93" s="50">
        <f t="shared" si="72"/>
        <v>106519.2034</v>
      </c>
      <c r="I93" s="50">
        <f t="shared" si="72"/>
        <v>106519.2034</v>
      </c>
      <c r="J93" s="50">
        <f t="shared" si="72"/>
        <v>106519.2034</v>
      </c>
      <c r="K93" s="50">
        <f t="shared" si="72"/>
        <v>106519.2034</v>
      </c>
      <c r="L93" s="50">
        <f t="shared" si="72"/>
        <v>106519.2034</v>
      </c>
      <c r="M93" s="50">
        <f t="shared" si="72"/>
        <v>106519.2034</v>
      </c>
      <c r="N93" s="50">
        <f t="shared" si="72"/>
        <v>106519.2034</v>
      </c>
      <c r="O93" s="50">
        <f t="shared" si="72"/>
        <v>106519.2034</v>
      </c>
      <c r="P93" s="50">
        <f t="shared" si="72"/>
        <v>106519.2034</v>
      </c>
      <c r="Q93" s="50">
        <f t="shared" si="72"/>
        <v>106519.2034</v>
      </c>
      <c r="R93" s="50">
        <f t="shared" si="72"/>
        <v>106519.2034</v>
      </c>
      <c r="S93" s="50">
        <f t="shared" si="72"/>
        <v>106519.2034</v>
      </c>
      <c r="T93" s="50">
        <f t="shared" si="72"/>
        <v>106519.2034</v>
      </c>
      <c r="U93" s="50">
        <f t="shared" si="72"/>
        <v>106519.2034</v>
      </c>
    </row>
    <row r="94">
      <c r="A94" s="50">
        <f t="shared" ref="A94:U94" si="73">A38-A45+A52+A59+A66+A73+A80-A87</f>
        <v>116989.2913</v>
      </c>
      <c r="B94" s="50">
        <f t="shared" si="73"/>
        <v>116989.2913</v>
      </c>
      <c r="C94" s="50">
        <f t="shared" si="73"/>
        <v>116989.2913</v>
      </c>
      <c r="D94" s="50">
        <f t="shared" si="73"/>
        <v>116989.2913</v>
      </c>
      <c r="E94" s="50">
        <f t="shared" si="73"/>
        <v>116989.2913</v>
      </c>
      <c r="F94" s="50">
        <f t="shared" si="73"/>
        <v>116989.2913</v>
      </c>
      <c r="G94" s="50">
        <f t="shared" si="73"/>
        <v>116989.2913</v>
      </c>
      <c r="H94" s="50">
        <f t="shared" si="73"/>
        <v>116989.2913</v>
      </c>
      <c r="I94" s="50">
        <f t="shared" si="73"/>
        <v>116989.2913</v>
      </c>
      <c r="J94" s="50">
        <f t="shared" si="73"/>
        <v>116989.2913</v>
      </c>
      <c r="K94" s="50">
        <f t="shared" si="73"/>
        <v>116989.2913</v>
      </c>
      <c r="L94" s="50">
        <f t="shared" si="73"/>
        <v>116989.2913</v>
      </c>
      <c r="M94" s="50">
        <f t="shared" si="73"/>
        <v>116989.2913</v>
      </c>
      <c r="N94" s="50">
        <f t="shared" si="73"/>
        <v>116989.2913</v>
      </c>
      <c r="O94" s="50">
        <f t="shared" si="73"/>
        <v>116989.2913</v>
      </c>
      <c r="P94" s="50">
        <f t="shared" si="73"/>
        <v>116989.2913</v>
      </c>
      <c r="Q94" s="50">
        <f t="shared" si="73"/>
        <v>116989.2913</v>
      </c>
      <c r="R94" s="50">
        <f t="shared" si="73"/>
        <v>116989.2913</v>
      </c>
      <c r="S94" s="50">
        <f t="shared" si="73"/>
        <v>116989.2913</v>
      </c>
      <c r="T94" s="50">
        <f t="shared" si="73"/>
        <v>116989.2913</v>
      </c>
      <c r="U94" s="50">
        <f t="shared" si="73"/>
        <v>116989.2913</v>
      </c>
    </row>
    <row r="95">
      <c r="A95" s="50">
        <f t="shared" ref="A95:U95" si="74">A39-A46+A53+A60+A67+A74+A81-A88</f>
        <v>112428.892</v>
      </c>
      <c r="B95" s="50">
        <f t="shared" si="74"/>
        <v>112428.892</v>
      </c>
      <c r="C95" s="50">
        <f t="shared" si="74"/>
        <v>112428.892</v>
      </c>
      <c r="D95" s="50">
        <f t="shared" si="74"/>
        <v>112428.892</v>
      </c>
      <c r="E95" s="50">
        <f t="shared" si="74"/>
        <v>112428.892</v>
      </c>
      <c r="F95" s="50">
        <f t="shared" si="74"/>
        <v>112428.892</v>
      </c>
      <c r="G95" s="50">
        <f t="shared" si="74"/>
        <v>112428.892</v>
      </c>
      <c r="H95" s="50">
        <f t="shared" si="74"/>
        <v>112428.892</v>
      </c>
      <c r="I95" s="50">
        <f t="shared" si="74"/>
        <v>112428.892</v>
      </c>
      <c r="J95" s="50">
        <f t="shared" si="74"/>
        <v>112428.892</v>
      </c>
      <c r="K95" s="50">
        <f t="shared" si="74"/>
        <v>112428.892</v>
      </c>
      <c r="L95" s="50">
        <f t="shared" si="74"/>
        <v>112428.892</v>
      </c>
      <c r="M95" s="50">
        <f t="shared" si="74"/>
        <v>112428.892</v>
      </c>
      <c r="N95" s="50">
        <f t="shared" si="74"/>
        <v>112428.892</v>
      </c>
      <c r="O95" s="50">
        <f t="shared" si="74"/>
        <v>112428.892</v>
      </c>
      <c r="P95" s="50">
        <f t="shared" si="74"/>
        <v>112428.892</v>
      </c>
      <c r="Q95" s="50">
        <f t="shared" si="74"/>
        <v>112428.892</v>
      </c>
      <c r="R95" s="50">
        <f t="shared" si="74"/>
        <v>112428.892</v>
      </c>
      <c r="S95" s="50">
        <f t="shared" si="74"/>
        <v>112428.892</v>
      </c>
      <c r="T95" s="50">
        <f t="shared" si="74"/>
        <v>112428.892</v>
      </c>
      <c r="U95" s="50">
        <f t="shared" si="74"/>
        <v>112428.892</v>
      </c>
    </row>
    <row r="96">
      <c r="A96" s="50">
        <f t="shared" ref="A96:U96" si="75">A40-A47+A54+A61+A68+A75+A82-A89</f>
        <v>109560.6171</v>
      </c>
      <c r="B96" s="50">
        <f t="shared" si="75"/>
        <v>109560.6171</v>
      </c>
      <c r="C96" s="50">
        <f t="shared" si="75"/>
        <v>109560.6171</v>
      </c>
      <c r="D96" s="50">
        <f t="shared" si="75"/>
        <v>109560.6171</v>
      </c>
      <c r="E96" s="50">
        <f t="shared" si="75"/>
        <v>109560.6171</v>
      </c>
      <c r="F96" s="50">
        <f t="shared" si="75"/>
        <v>109560.6171</v>
      </c>
      <c r="G96" s="50">
        <f t="shared" si="75"/>
        <v>109560.6171</v>
      </c>
      <c r="H96" s="50">
        <f t="shared" si="75"/>
        <v>109560.6171</v>
      </c>
      <c r="I96" s="50">
        <f t="shared" si="75"/>
        <v>109560.6171</v>
      </c>
      <c r="J96" s="50">
        <f t="shared" si="75"/>
        <v>109560.6171</v>
      </c>
      <c r="K96" s="50">
        <f t="shared" si="75"/>
        <v>109560.6171</v>
      </c>
      <c r="L96" s="50">
        <f t="shared" si="75"/>
        <v>109560.6171</v>
      </c>
      <c r="M96" s="50">
        <f t="shared" si="75"/>
        <v>109560.6171</v>
      </c>
      <c r="N96" s="50">
        <f t="shared" si="75"/>
        <v>109560.6171</v>
      </c>
      <c r="O96" s="50">
        <f t="shared" si="75"/>
        <v>109560.6171</v>
      </c>
      <c r="P96" s="50">
        <f t="shared" si="75"/>
        <v>109560.6171</v>
      </c>
      <c r="Q96" s="50">
        <f t="shared" si="75"/>
        <v>109560.6171</v>
      </c>
      <c r="R96" s="50">
        <f t="shared" si="75"/>
        <v>109560.6171</v>
      </c>
      <c r="S96" s="50">
        <f t="shared" si="75"/>
        <v>109560.6171</v>
      </c>
      <c r="T96" s="50">
        <f t="shared" si="75"/>
        <v>109560.6171</v>
      </c>
      <c r="U96" s="50">
        <f t="shared" si="75"/>
        <v>109560.6171</v>
      </c>
    </row>
  </sheetData>
  <mergeCells count="6">
    <mergeCell ref="R13:S13"/>
    <mergeCell ref="T13:U13"/>
    <mergeCell ref="C20:J20"/>
    <mergeCell ref="C21:J21"/>
    <mergeCell ref="C22:J22"/>
    <mergeCell ref="C25:J2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7.88"/>
    <col customWidth="1" min="11" max="11" width="16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/>
      <c r="H1" s="1" t="s">
        <v>5</v>
      </c>
      <c r="I1" s="1" t="s">
        <v>6</v>
      </c>
      <c r="J1" s="1" t="s">
        <v>52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1" t="s">
        <v>75</v>
      </c>
      <c r="S1" s="1" t="s">
        <v>27</v>
      </c>
      <c r="T1" s="1" t="s">
        <v>5</v>
      </c>
      <c r="U1" s="1" t="s">
        <v>6</v>
      </c>
      <c r="V1" s="1" t="s">
        <v>52</v>
      </c>
      <c r="W1" s="1" t="s">
        <v>8</v>
      </c>
      <c r="X1" s="1" t="s">
        <v>9</v>
      </c>
      <c r="Y1" s="1" t="s">
        <v>10</v>
      </c>
      <c r="Z1" s="1" t="s">
        <v>11</v>
      </c>
      <c r="AA1" s="1"/>
      <c r="AB1" s="1"/>
      <c r="AC1" s="2" t="s">
        <v>14</v>
      </c>
    </row>
    <row r="2">
      <c r="A2" s="1" t="s">
        <v>15</v>
      </c>
      <c r="B2" s="47">
        <v>45230.0</v>
      </c>
      <c r="C2" s="4">
        <v>0.0</v>
      </c>
      <c r="D2" s="4">
        <v>0.0</v>
      </c>
      <c r="E2" s="4">
        <v>0.0</v>
      </c>
      <c r="F2" s="61">
        <f t="shared" ref="F2:F9" si="2">B2*(1+E2)</f>
        <v>45230</v>
      </c>
      <c r="G2" s="2"/>
      <c r="H2" s="49"/>
      <c r="I2" s="2">
        <v>35908.58</v>
      </c>
      <c r="J2" s="2">
        <v>0.0</v>
      </c>
      <c r="K2" s="12">
        <v>565.37</v>
      </c>
      <c r="L2" s="2">
        <v>27209.74</v>
      </c>
      <c r="M2" s="2">
        <v>15035.87</v>
      </c>
      <c r="N2" s="2">
        <f t="shared" ref="N2:N9" si="3">6369.32</f>
        <v>6369.32</v>
      </c>
      <c r="O2" s="7">
        <v>0.055</v>
      </c>
      <c r="P2" s="2">
        <v>12.0</v>
      </c>
      <c r="Q2" s="61">
        <f t="shared" ref="Q2:Q9" si="4">F2+G2+I2+J2+K2+L2+M2+N2</f>
        <v>130318.88</v>
      </c>
      <c r="R2" s="63">
        <f t="shared" ref="R2:Z2" si="1">F2/$Q$2</f>
        <v>0.3470717367</v>
      </c>
      <c r="S2" s="63">
        <f t="shared" si="1"/>
        <v>0</v>
      </c>
      <c r="T2" s="63">
        <f t="shared" si="1"/>
        <v>0</v>
      </c>
      <c r="U2" s="63">
        <f t="shared" si="1"/>
        <v>0.275543958</v>
      </c>
      <c r="V2" s="63">
        <f t="shared" si="1"/>
        <v>0</v>
      </c>
      <c r="W2" s="63">
        <f t="shared" si="1"/>
        <v>0.004338358341</v>
      </c>
      <c r="X2" s="63">
        <f t="shared" si="1"/>
        <v>0.2087935378</v>
      </c>
      <c r="Y2" s="63">
        <f t="shared" si="1"/>
        <v>0.1153775263</v>
      </c>
      <c r="Z2" s="63">
        <f t="shared" si="1"/>
        <v>0.0488748829</v>
      </c>
      <c r="AA2" s="9">
        <f t="shared" ref="AA2:AA9" si="6">Q2-F2</f>
        <v>85088.88</v>
      </c>
      <c r="AB2" s="63"/>
      <c r="AC2" s="63">
        <f>Q2/$Q$2</f>
        <v>1</v>
      </c>
    </row>
    <row r="3">
      <c r="A3" s="1" t="s">
        <v>16</v>
      </c>
      <c r="B3" s="47">
        <v>45230.0</v>
      </c>
      <c r="C3" s="4">
        <v>0.055</v>
      </c>
      <c r="D3" s="4">
        <v>0.0</v>
      </c>
      <c r="E3" s="4">
        <v>0.055</v>
      </c>
      <c r="F3" s="61">
        <f t="shared" si="2"/>
        <v>47717.65</v>
      </c>
      <c r="G3" s="2"/>
      <c r="H3" s="49"/>
      <c r="I3" s="2">
        <v>35930.78</v>
      </c>
      <c r="J3" s="2">
        <v>2300.0</v>
      </c>
      <c r="K3" s="2">
        <v>318.89</v>
      </c>
      <c r="L3" s="2">
        <v>27700.21</v>
      </c>
      <c r="M3" s="2">
        <v>9554.49</v>
      </c>
      <c r="N3" s="2">
        <f t="shared" si="3"/>
        <v>6369.32</v>
      </c>
      <c r="O3" s="11">
        <v>0.055</v>
      </c>
      <c r="P3" s="2">
        <v>12.0</v>
      </c>
      <c r="Q3" s="61">
        <f t="shared" si="4"/>
        <v>129891.34</v>
      </c>
      <c r="R3" s="63">
        <f t="shared" ref="R3:Z3" si="5">F3/$Q$3</f>
        <v>0.3673659075</v>
      </c>
      <c r="S3" s="63">
        <f t="shared" si="5"/>
        <v>0</v>
      </c>
      <c r="T3" s="63">
        <f t="shared" si="5"/>
        <v>0</v>
      </c>
      <c r="U3" s="63">
        <f t="shared" si="5"/>
        <v>0.2766218287</v>
      </c>
      <c r="V3" s="63">
        <f t="shared" si="5"/>
        <v>0.01770710811</v>
      </c>
      <c r="W3" s="63">
        <f t="shared" si="5"/>
        <v>0.002455052046</v>
      </c>
      <c r="X3" s="63">
        <f t="shared" si="5"/>
        <v>0.2132567883</v>
      </c>
      <c r="Y3" s="63">
        <f t="shared" si="5"/>
        <v>0.07355755973</v>
      </c>
      <c r="Z3" s="63">
        <f t="shared" si="5"/>
        <v>0.04903575558</v>
      </c>
      <c r="AA3" s="9">
        <f t="shared" si="6"/>
        <v>82173.69</v>
      </c>
      <c r="AB3" s="63"/>
      <c r="AC3" s="63">
        <f>Q3/$Q$3</f>
        <v>1</v>
      </c>
    </row>
    <row r="4">
      <c r="A4" s="1" t="s">
        <v>17</v>
      </c>
      <c r="B4" s="47">
        <v>45230.0</v>
      </c>
      <c r="C4" s="4">
        <v>0.0537</v>
      </c>
      <c r="D4" s="4">
        <v>0.01488</v>
      </c>
      <c r="E4" s="4">
        <v>0.07238</v>
      </c>
      <c r="F4" s="61">
        <f t="shared" si="2"/>
        <v>48503.7474</v>
      </c>
      <c r="G4" s="2"/>
      <c r="H4" s="49"/>
      <c r="I4" s="2">
        <v>36529.99</v>
      </c>
      <c r="J4" s="2">
        <v>0.0</v>
      </c>
      <c r="K4" s="2">
        <v>956.66</v>
      </c>
      <c r="L4" s="2">
        <v>27556.84</v>
      </c>
      <c r="M4" s="2">
        <v>9554.49</v>
      </c>
      <c r="N4" s="2">
        <f t="shared" si="3"/>
        <v>6369.32</v>
      </c>
      <c r="O4" s="11">
        <v>0.055</v>
      </c>
      <c r="P4" s="2">
        <v>12.0</v>
      </c>
      <c r="Q4" s="61">
        <f t="shared" si="4"/>
        <v>129471.0474</v>
      </c>
      <c r="R4" s="63">
        <f t="shared" ref="R4:Z4" si="7">F4/$Q$4</f>
        <v>0.3746300688</v>
      </c>
      <c r="S4" s="63">
        <f t="shared" si="7"/>
        <v>0</v>
      </c>
      <c r="T4" s="63">
        <f t="shared" si="7"/>
        <v>0</v>
      </c>
      <c r="U4" s="63">
        <f t="shared" si="7"/>
        <v>0.2821479453</v>
      </c>
      <c r="V4" s="63">
        <f t="shared" si="7"/>
        <v>0</v>
      </c>
      <c r="W4" s="63">
        <f t="shared" si="7"/>
        <v>0.00738898788</v>
      </c>
      <c r="X4" s="63">
        <f t="shared" si="7"/>
        <v>0.2128417168</v>
      </c>
      <c r="Y4" s="63">
        <f t="shared" si="7"/>
        <v>0.07379634437</v>
      </c>
      <c r="Z4" s="63">
        <f t="shared" si="7"/>
        <v>0.04919493684</v>
      </c>
      <c r="AA4" s="9">
        <f t="shared" si="6"/>
        <v>80967.3</v>
      </c>
      <c r="AB4" s="63"/>
      <c r="AC4" s="63">
        <f>Q4/$Q$4</f>
        <v>1</v>
      </c>
    </row>
    <row r="5">
      <c r="A5" s="1" t="s">
        <v>18</v>
      </c>
      <c r="B5" s="47">
        <v>45230.0</v>
      </c>
      <c r="C5" s="4">
        <v>0.056</v>
      </c>
      <c r="D5" s="4">
        <v>0.02771</v>
      </c>
      <c r="E5" s="4">
        <v>0.08371</v>
      </c>
      <c r="F5" s="61">
        <f t="shared" si="2"/>
        <v>49016.2033</v>
      </c>
      <c r="G5" s="2"/>
      <c r="H5" s="49"/>
      <c r="I5" s="2">
        <v>39381.82</v>
      </c>
      <c r="J5" s="2">
        <v>3274.82</v>
      </c>
      <c r="K5" s="2">
        <v>36.0</v>
      </c>
      <c r="L5" s="2">
        <v>29837.52</v>
      </c>
      <c r="M5" s="2">
        <v>13772.39</v>
      </c>
      <c r="N5" s="2">
        <f t="shared" si="3"/>
        <v>6369.32</v>
      </c>
      <c r="O5" s="11">
        <v>0.055</v>
      </c>
      <c r="P5" s="2">
        <v>12.0</v>
      </c>
      <c r="Q5" s="61">
        <f t="shared" si="4"/>
        <v>141688.0733</v>
      </c>
      <c r="R5" s="63">
        <f t="shared" ref="R5:Z5" si="8">F5/$Q$5</f>
        <v>0.345944455</v>
      </c>
      <c r="S5" s="63">
        <f t="shared" si="8"/>
        <v>0</v>
      </c>
      <c r="T5" s="63">
        <f t="shared" si="8"/>
        <v>0</v>
      </c>
      <c r="U5" s="63">
        <f t="shared" si="8"/>
        <v>0.2779473182</v>
      </c>
      <c r="V5" s="63">
        <f t="shared" si="8"/>
        <v>0.02311288398</v>
      </c>
      <c r="W5" s="63">
        <f t="shared" si="8"/>
        <v>0.0002540792542</v>
      </c>
      <c r="X5" s="63">
        <f t="shared" si="8"/>
        <v>0.2105859675</v>
      </c>
      <c r="Y5" s="63">
        <f t="shared" si="8"/>
        <v>0.09720218279</v>
      </c>
      <c r="Z5" s="63">
        <f t="shared" si="8"/>
        <v>0.04495311321</v>
      </c>
      <c r="AA5" s="9">
        <f t="shared" si="6"/>
        <v>92671.87</v>
      </c>
      <c r="AB5" s="63"/>
      <c r="AC5" s="63">
        <f>Q5/$Q$5</f>
        <v>1</v>
      </c>
    </row>
    <row r="6">
      <c r="A6" s="1" t="s">
        <v>19</v>
      </c>
      <c r="B6" s="47">
        <v>45230.0</v>
      </c>
      <c r="C6" s="4">
        <v>0.0725</v>
      </c>
      <c r="D6" s="4">
        <v>0.01601</v>
      </c>
      <c r="E6" s="4">
        <v>0.08851</v>
      </c>
      <c r="F6" s="61">
        <f t="shared" si="2"/>
        <v>49233.3073</v>
      </c>
      <c r="G6" s="2"/>
      <c r="H6" s="49"/>
      <c r="I6" s="2">
        <v>49268.88</v>
      </c>
      <c r="J6" s="2">
        <v>0.0</v>
      </c>
      <c r="K6" s="2">
        <v>2654.5</v>
      </c>
      <c r="L6" s="2">
        <v>33606.59</v>
      </c>
      <c r="M6" s="2">
        <v>16862.99</v>
      </c>
      <c r="N6" s="2">
        <f t="shared" si="3"/>
        <v>6369.32</v>
      </c>
      <c r="O6" s="11">
        <v>0.055</v>
      </c>
      <c r="P6" s="2">
        <v>12.0</v>
      </c>
      <c r="Q6" s="61">
        <f t="shared" si="4"/>
        <v>157995.5873</v>
      </c>
      <c r="R6" s="63">
        <f t="shared" ref="R6:Z6" si="9">F6/$Q$6</f>
        <v>0.3116119136</v>
      </c>
      <c r="S6" s="63">
        <f t="shared" si="9"/>
        <v>0</v>
      </c>
      <c r="T6" s="63">
        <f t="shared" si="9"/>
        <v>0</v>
      </c>
      <c r="U6" s="63">
        <f t="shared" si="9"/>
        <v>0.3118370636</v>
      </c>
      <c r="V6" s="63">
        <f t="shared" si="9"/>
        <v>0</v>
      </c>
      <c r="W6" s="63">
        <f t="shared" si="9"/>
        <v>0.01680110214</v>
      </c>
      <c r="X6" s="63">
        <f t="shared" si="9"/>
        <v>0.2127058773</v>
      </c>
      <c r="Y6" s="63">
        <f t="shared" si="9"/>
        <v>0.1067307656</v>
      </c>
      <c r="Z6" s="63">
        <f t="shared" si="9"/>
        <v>0.04031327779</v>
      </c>
      <c r="AA6" s="9">
        <f t="shared" si="6"/>
        <v>108762.28</v>
      </c>
      <c r="AB6" s="63"/>
      <c r="AC6" s="63">
        <f>Q6/$Q$6</f>
        <v>1</v>
      </c>
    </row>
    <row r="7">
      <c r="A7" s="1" t="s">
        <v>36</v>
      </c>
      <c r="B7" s="47">
        <v>45230.0</v>
      </c>
      <c r="C7" s="4">
        <v>0.06</v>
      </c>
      <c r="D7" s="4">
        <v>0.0</v>
      </c>
      <c r="E7" s="4">
        <v>0.06</v>
      </c>
      <c r="F7" s="61">
        <f t="shared" si="2"/>
        <v>47943.8</v>
      </c>
      <c r="G7" s="2"/>
      <c r="H7" s="49"/>
      <c r="I7" s="2">
        <v>37140.3</v>
      </c>
      <c r="J7" s="2">
        <v>0.0</v>
      </c>
      <c r="K7" s="2">
        <v>2516.61</v>
      </c>
      <c r="L7" s="2">
        <v>30409.11</v>
      </c>
      <c r="M7" s="2">
        <v>12086.61</v>
      </c>
      <c r="N7" s="2">
        <f t="shared" si="3"/>
        <v>6369.32</v>
      </c>
      <c r="O7" s="11">
        <v>0.055</v>
      </c>
      <c r="P7" s="2">
        <v>12.0</v>
      </c>
      <c r="Q7" s="61">
        <f t="shared" si="4"/>
        <v>136465.75</v>
      </c>
      <c r="R7" s="63">
        <f t="shared" ref="R7:Z7" si="10">F7/$Q$7</f>
        <v>0.351324783</v>
      </c>
      <c r="S7" s="63">
        <f t="shared" si="10"/>
        <v>0</v>
      </c>
      <c r="T7" s="63">
        <f t="shared" si="10"/>
        <v>0</v>
      </c>
      <c r="U7" s="63">
        <f t="shared" si="10"/>
        <v>0.2721583987</v>
      </c>
      <c r="V7" s="63">
        <f t="shared" si="10"/>
        <v>0</v>
      </c>
      <c r="W7" s="63">
        <f t="shared" si="10"/>
        <v>0.01844133052</v>
      </c>
      <c r="X7" s="63">
        <f t="shared" si="10"/>
        <v>0.222833275</v>
      </c>
      <c r="Y7" s="63">
        <f t="shared" si="10"/>
        <v>0.08856881672</v>
      </c>
      <c r="Z7" s="63">
        <f t="shared" si="10"/>
        <v>0.04667339607</v>
      </c>
      <c r="AA7" s="9">
        <f t="shared" si="6"/>
        <v>88521.95</v>
      </c>
      <c r="AB7" s="63"/>
      <c r="AC7" s="63">
        <f>Q7/$Q$7</f>
        <v>1</v>
      </c>
    </row>
    <row r="8">
      <c r="A8" s="1" t="s">
        <v>21</v>
      </c>
      <c r="B8" s="47">
        <v>45230.0</v>
      </c>
      <c r="C8" s="7">
        <v>0.04</v>
      </c>
      <c r="D8" s="7">
        <v>0.04532</v>
      </c>
      <c r="E8" s="7">
        <v>0.08832</v>
      </c>
      <c r="F8" s="61">
        <f t="shared" si="2"/>
        <v>49224.7136</v>
      </c>
      <c r="G8" s="2"/>
      <c r="H8" s="49"/>
      <c r="I8" s="2">
        <v>37062.63</v>
      </c>
      <c r="J8" s="12">
        <v>0.0</v>
      </c>
      <c r="K8" s="2">
        <v>1116.1</v>
      </c>
      <c r="L8" s="2">
        <v>30522.29</v>
      </c>
      <c r="M8" s="2">
        <v>14894.52</v>
      </c>
      <c r="N8" s="2">
        <f t="shared" si="3"/>
        <v>6369.32</v>
      </c>
      <c r="O8" s="11">
        <v>0.055</v>
      </c>
      <c r="P8" s="2">
        <v>12.0</v>
      </c>
      <c r="Q8" s="61">
        <f t="shared" si="4"/>
        <v>139189.5736</v>
      </c>
      <c r="R8" s="63">
        <f t="shared" ref="R8:Z8" si="11">F8/$Q$8</f>
        <v>0.3536523055</v>
      </c>
      <c r="S8" s="63">
        <f t="shared" si="11"/>
        <v>0</v>
      </c>
      <c r="T8" s="63">
        <f t="shared" si="11"/>
        <v>0</v>
      </c>
      <c r="U8" s="63">
        <f t="shared" si="11"/>
        <v>0.2662744704</v>
      </c>
      <c r="V8" s="63">
        <f t="shared" si="11"/>
        <v>0</v>
      </c>
      <c r="W8" s="63">
        <f t="shared" si="11"/>
        <v>0.008018560379</v>
      </c>
      <c r="X8" s="63">
        <f t="shared" si="11"/>
        <v>0.2192857497</v>
      </c>
      <c r="Y8" s="63">
        <f t="shared" si="11"/>
        <v>0.1070088773</v>
      </c>
      <c r="Z8" s="63">
        <f t="shared" si="11"/>
        <v>0.04576003673</v>
      </c>
      <c r="AA8" s="9">
        <f t="shared" si="6"/>
        <v>89964.86</v>
      </c>
      <c r="AB8" s="63"/>
      <c r="AC8" s="63">
        <f>Q8/$Q$8</f>
        <v>1</v>
      </c>
    </row>
    <row r="9">
      <c r="A9" s="1" t="s">
        <v>22</v>
      </c>
      <c r="B9" s="47">
        <v>45230.0</v>
      </c>
      <c r="C9" s="13">
        <v>0.06</v>
      </c>
      <c r="D9" s="13">
        <v>0.0</v>
      </c>
      <c r="E9" s="7">
        <f>C9+D9</f>
        <v>0.06</v>
      </c>
      <c r="F9" s="61">
        <f t="shared" si="2"/>
        <v>47943.8</v>
      </c>
      <c r="G9" s="2"/>
      <c r="H9" s="49"/>
      <c r="I9" s="2">
        <v>40136.38</v>
      </c>
      <c r="J9" s="2">
        <v>0.0</v>
      </c>
      <c r="K9" s="2">
        <v>4309.26</v>
      </c>
      <c r="L9" s="2">
        <v>33604.71</v>
      </c>
      <c r="M9" s="2">
        <v>13491.43</v>
      </c>
      <c r="N9" s="2">
        <f t="shared" si="3"/>
        <v>6369.32</v>
      </c>
      <c r="O9" s="11">
        <v>0.055</v>
      </c>
      <c r="P9" s="2">
        <v>12.0</v>
      </c>
      <c r="Q9" s="61">
        <f t="shared" si="4"/>
        <v>145854.9</v>
      </c>
      <c r="R9" s="63">
        <f t="shared" ref="R9:Z9" si="12">F9/$Q$9</f>
        <v>0.3287088744</v>
      </c>
      <c r="S9" s="63">
        <f t="shared" si="12"/>
        <v>0</v>
      </c>
      <c r="T9" s="63">
        <f t="shared" si="12"/>
        <v>0</v>
      </c>
      <c r="U9" s="63">
        <f t="shared" si="12"/>
        <v>0.2751801962</v>
      </c>
      <c r="V9" s="63">
        <f t="shared" si="12"/>
        <v>0</v>
      </c>
      <c r="W9" s="63">
        <f t="shared" si="12"/>
        <v>0.02954484217</v>
      </c>
      <c r="X9" s="63">
        <f t="shared" si="12"/>
        <v>0.2303982245</v>
      </c>
      <c r="Y9" s="63">
        <f t="shared" si="12"/>
        <v>0.09249898358</v>
      </c>
      <c r="Z9" s="63">
        <f t="shared" si="12"/>
        <v>0.04366887914</v>
      </c>
      <c r="AA9" s="9">
        <f t="shared" si="6"/>
        <v>97911.1</v>
      </c>
      <c r="AB9" s="63"/>
      <c r="AC9" s="63">
        <f>Q9/$Q$9</f>
        <v>1</v>
      </c>
    </row>
    <row r="10">
      <c r="F10" s="64">
        <f>B9*J10</f>
        <v>4115.93</v>
      </c>
      <c r="J10" s="2">
        <v>0.091</v>
      </c>
    </row>
    <row r="11">
      <c r="J11" s="8"/>
    </row>
    <row r="12">
      <c r="J12" s="8"/>
      <c r="Q12" s="15" t="s">
        <v>23</v>
      </c>
    </row>
    <row r="13">
      <c r="J13" s="8"/>
      <c r="K13" s="16"/>
      <c r="L13" s="17"/>
      <c r="M13" s="17"/>
      <c r="N13" s="17"/>
      <c r="O13" s="17"/>
      <c r="P13" s="17"/>
      <c r="Q13" s="2">
        <v>0.104</v>
      </c>
      <c r="T13" s="15">
        <v>0.1625</v>
      </c>
    </row>
    <row r="14">
      <c r="J14" s="8"/>
      <c r="K14" s="18" t="s">
        <v>25</v>
      </c>
      <c r="L14" s="18" t="s">
        <v>6</v>
      </c>
      <c r="M14" s="18" t="s">
        <v>26</v>
      </c>
      <c r="N14" s="18" t="s">
        <v>27</v>
      </c>
      <c r="O14" s="18" t="s">
        <v>28</v>
      </c>
      <c r="P14" s="19" t="s">
        <v>29</v>
      </c>
      <c r="Q14" s="19" t="s">
        <v>30</v>
      </c>
      <c r="R14" s="2" t="s">
        <v>16</v>
      </c>
      <c r="T14" s="2" t="s">
        <v>18</v>
      </c>
    </row>
    <row r="15">
      <c r="A15" s="20" t="s">
        <v>33</v>
      </c>
      <c r="J15" s="8"/>
      <c r="K15" s="19">
        <v>1.0</v>
      </c>
      <c r="L15" s="21">
        <f t="shared" ref="L15:L26" si="13">$C$24/$C$21*$J$25</f>
        <v>4166.784</v>
      </c>
      <c r="M15" s="21"/>
      <c r="N15" s="21">
        <f t="shared" ref="N15:N26" si="14">$J$26</f>
        <v>500</v>
      </c>
      <c r="O15" s="21">
        <f t="shared" ref="O15:O26" si="15">$C$24*$J$22</f>
        <v>3899.12832</v>
      </c>
      <c r="P15" s="23">
        <f t="shared" ref="P15:P26" si="16">$J$23</f>
        <v>1565.4</v>
      </c>
      <c r="Q15" s="21">
        <f>B2*(1-Q13)</f>
        <v>40526.08</v>
      </c>
      <c r="R15" s="15">
        <v>0.024</v>
      </c>
      <c r="S15" s="64">
        <f t="shared" ref="S15:S26" si="17">Q15*R15</f>
        <v>972.62592</v>
      </c>
      <c r="T15" s="64">
        <f>B6*0.6</f>
        <v>27138</v>
      </c>
      <c r="U15" s="64">
        <f t="shared" ref="U15:U26" si="18">T15*0.028</f>
        <v>759.864</v>
      </c>
    </row>
    <row r="16">
      <c r="A16" s="20" t="s">
        <v>76</v>
      </c>
      <c r="J16" s="8"/>
      <c r="K16" s="19">
        <v>2.0</v>
      </c>
      <c r="L16" s="21">
        <f t="shared" si="13"/>
        <v>4166.784</v>
      </c>
      <c r="M16" s="21"/>
      <c r="N16" s="21">
        <f t="shared" si="14"/>
        <v>500</v>
      </c>
      <c r="O16" s="21">
        <f t="shared" si="15"/>
        <v>3899.12832</v>
      </c>
      <c r="P16" s="23">
        <f t="shared" si="16"/>
        <v>1565.4</v>
      </c>
      <c r="Q16" s="21">
        <f t="shared" ref="Q16:Q26" si="19">Q15*(1-$Q$13)</f>
        <v>36311.36768</v>
      </c>
      <c r="R16" s="15">
        <v>0.0175</v>
      </c>
      <c r="S16" s="64">
        <f t="shared" si="17"/>
        <v>635.4489344</v>
      </c>
      <c r="T16" s="64">
        <f t="shared" ref="T16:T26" si="20">T15*(1-$T$13)</f>
        <v>22728.075</v>
      </c>
      <c r="U16" s="64">
        <f t="shared" si="18"/>
        <v>636.3861</v>
      </c>
    </row>
    <row r="17">
      <c r="J17" s="8"/>
      <c r="K17" s="19">
        <v>3.0</v>
      </c>
      <c r="L17" s="21">
        <f t="shared" si="13"/>
        <v>4166.784</v>
      </c>
      <c r="M17" s="21"/>
      <c r="N17" s="21">
        <f t="shared" si="14"/>
        <v>500</v>
      </c>
      <c r="O17" s="21">
        <f t="shared" si="15"/>
        <v>3899.12832</v>
      </c>
      <c r="P17" s="23">
        <f t="shared" si="16"/>
        <v>1565.4</v>
      </c>
      <c r="Q17" s="21">
        <f t="shared" si="19"/>
        <v>32534.98544</v>
      </c>
      <c r="R17" s="15">
        <v>0.0135</v>
      </c>
      <c r="S17" s="64">
        <f t="shared" si="17"/>
        <v>439.2223035</v>
      </c>
      <c r="T17" s="64">
        <f t="shared" si="20"/>
        <v>19034.76281</v>
      </c>
      <c r="U17" s="64">
        <f t="shared" si="18"/>
        <v>532.9733588</v>
      </c>
    </row>
    <row r="18">
      <c r="A18" s="21"/>
      <c r="B18" s="19" t="s">
        <v>35</v>
      </c>
      <c r="C18" s="19" t="s">
        <v>15</v>
      </c>
      <c r="D18" s="19" t="s">
        <v>16</v>
      </c>
      <c r="E18" s="19" t="s">
        <v>17</v>
      </c>
      <c r="F18" s="19" t="s">
        <v>18</v>
      </c>
      <c r="G18" s="19" t="s">
        <v>19</v>
      </c>
      <c r="H18" s="19" t="s">
        <v>36</v>
      </c>
      <c r="I18" s="19" t="s">
        <v>21</v>
      </c>
      <c r="J18" s="19" t="s">
        <v>37</v>
      </c>
      <c r="K18" s="19">
        <v>4.0</v>
      </c>
      <c r="L18" s="21">
        <f t="shared" si="13"/>
        <v>4166.784</v>
      </c>
      <c r="M18" s="21"/>
      <c r="N18" s="21">
        <f t="shared" si="14"/>
        <v>500</v>
      </c>
      <c r="O18" s="21">
        <f t="shared" si="15"/>
        <v>3899.12832</v>
      </c>
      <c r="P18" s="23">
        <f t="shared" si="16"/>
        <v>1565.4</v>
      </c>
      <c r="Q18" s="21">
        <f t="shared" si="19"/>
        <v>29151.34696</v>
      </c>
      <c r="R18" s="15">
        <v>0.01</v>
      </c>
      <c r="S18" s="64">
        <f t="shared" si="17"/>
        <v>291.5134696</v>
      </c>
      <c r="T18" s="64">
        <f t="shared" si="20"/>
        <v>15941.61386</v>
      </c>
      <c r="U18" s="64">
        <f t="shared" si="18"/>
        <v>446.365188</v>
      </c>
    </row>
    <row r="19">
      <c r="A19" s="19" t="s">
        <v>38</v>
      </c>
      <c r="B19" s="26" t="s">
        <v>39</v>
      </c>
      <c r="C19" s="31">
        <v>8670.0</v>
      </c>
      <c r="D19" s="28"/>
      <c r="E19" s="28"/>
      <c r="F19" s="28"/>
      <c r="G19" s="28"/>
      <c r="H19" s="28"/>
      <c r="I19" s="28"/>
      <c r="J19" s="29"/>
      <c r="K19" s="19">
        <v>5.0</v>
      </c>
      <c r="L19" s="21">
        <f t="shared" si="13"/>
        <v>4166.784</v>
      </c>
      <c r="M19" s="21"/>
      <c r="N19" s="21">
        <f t="shared" si="14"/>
        <v>500</v>
      </c>
      <c r="O19" s="21">
        <f t="shared" si="15"/>
        <v>3899.12832</v>
      </c>
      <c r="P19" s="23">
        <f t="shared" si="16"/>
        <v>1565.4</v>
      </c>
      <c r="Q19" s="21">
        <f t="shared" si="19"/>
        <v>26119.60687</v>
      </c>
      <c r="R19" s="15">
        <v>0.0065</v>
      </c>
      <c r="S19" s="64">
        <f t="shared" si="17"/>
        <v>169.7774447</v>
      </c>
      <c r="T19" s="64">
        <f t="shared" si="20"/>
        <v>13351.1016</v>
      </c>
      <c r="U19" s="64">
        <f t="shared" si="18"/>
        <v>373.8308449</v>
      </c>
    </row>
    <row r="20">
      <c r="A20" s="19" t="s">
        <v>40</v>
      </c>
      <c r="B20" s="26" t="s">
        <v>41</v>
      </c>
      <c r="C20" s="31" t="s">
        <v>77</v>
      </c>
      <c r="D20" s="28"/>
      <c r="E20" s="28"/>
      <c r="F20" s="28"/>
      <c r="G20" s="28"/>
      <c r="H20" s="28"/>
      <c r="I20" s="28"/>
      <c r="J20" s="29"/>
      <c r="K20" s="19">
        <v>6.0</v>
      </c>
      <c r="L20" s="21">
        <f t="shared" si="13"/>
        <v>4166.784</v>
      </c>
      <c r="M20" s="21"/>
      <c r="N20" s="21">
        <f t="shared" si="14"/>
        <v>500</v>
      </c>
      <c r="O20" s="21">
        <f t="shared" si="15"/>
        <v>3899.12832</v>
      </c>
      <c r="P20" s="23">
        <f t="shared" si="16"/>
        <v>1565.4</v>
      </c>
      <c r="Q20" s="21">
        <f t="shared" si="19"/>
        <v>23403.16776</v>
      </c>
      <c r="R20" s="15">
        <v>0.004</v>
      </c>
      <c r="S20" s="64">
        <f t="shared" si="17"/>
        <v>93.61267103</v>
      </c>
      <c r="T20" s="64">
        <f t="shared" si="20"/>
        <v>11181.54759</v>
      </c>
      <c r="U20" s="64">
        <f t="shared" si="18"/>
        <v>313.0833326</v>
      </c>
    </row>
    <row r="21">
      <c r="A21" s="19" t="s">
        <v>42</v>
      </c>
      <c r="B21" s="30" t="s">
        <v>56</v>
      </c>
      <c r="C21" s="31">
        <v>19.0</v>
      </c>
      <c r="D21" s="28"/>
      <c r="E21" s="28"/>
      <c r="F21" s="28"/>
      <c r="G21" s="28"/>
      <c r="H21" s="28"/>
      <c r="I21" s="28"/>
      <c r="J21" s="29"/>
      <c r="K21" s="32">
        <v>7.0</v>
      </c>
      <c r="L21" s="21">
        <f t="shared" si="13"/>
        <v>4166.784</v>
      </c>
      <c r="M21" s="21"/>
      <c r="N21" s="21">
        <f t="shared" si="14"/>
        <v>500</v>
      </c>
      <c r="O21" s="21">
        <f t="shared" si="15"/>
        <v>3899.12832</v>
      </c>
      <c r="P21" s="23">
        <f t="shared" si="16"/>
        <v>1565.4</v>
      </c>
      <c r="Q21" s="21">
        <f t="shared" si="19"/>
        <v>20969.23831</v>
      </c>
      <c r="S21" s="64">
        <f t="shared" si="17"/>
        <v>0</v>
      </c>
      <c r="T21" s="64">
        <f t="shared" si="20"/>
        <v>9364.546109</v>
      </c>
      <c r="U21" s="64">
        <f t="shared" si="18"/>
        <v>262.2072911</v>
      </c>
    </row>
    <row r="22">
      <c r="A22" s="19" t="s">
        <v>44</v>
      </c>
      <c r="B22" s="26" t="s">
        <v>45</v>
      </c>
      <c r="C22" s="30">
        <v>0.14424</v>
      </c>
      <c r="D22" s="30">
        <v>0.14684</v>
      </c>
      <c r="E22" s="30">
        <v>0.14608</v>
      </c>
      <c r="F22" s="19">
        <v>0.15817</v>
      </c>
      <c r="G22" s="19">
        <v>0.17815</v>
      </c>
      <c r="H22" s="19">
        <v>0.1612</v>
      </c>
      <c r="I22" s="19">
        <v>0.1618</v>
      </c>
      <c r="J22" s="19">
        <v>0.17814</v>
      </c>
      <c r="K22" s="33">
        <v>8.0</v>
      </c>
      <c r="L22" s="21">
        <f t="shared" si="13"/>
        <v>4166.784</v>
      </c>
      <c r="M22" s="21"/>
      <c r="N22" s="21">
        <f t="shared" si="14"/>
        <v>500</v>
      </c>
      <c r="O22" s="21">
        <f t="shared" si="15"/>
        <v>3899.12832</v>
      </c>
      <c r="P22" s="23">
        <f t="shared" si="16"/>
        <v>1565.4</v>
      </c>
      <c r="Q22" s="21">
        <f t="shared" si="19"/>
        <v>18788.43753</v>
      </c>
      <c r="S22" s="64">
        <f t="shared" si="17"/>
        <v>0</v>
      </c>
      <c r="T22" s="64">
        <f t="shared" si="20"/>
        <v>7842.807367</v>
      </c>
      <c r="U22" s="64">
        <f t="shared" si="18"/>
        <v>219.5986063</v>
      </c>
    </row>
    <row r="23">
      <c r="A23" s="19" t="s">
        <v>29</v>
      </c>
      <c r="B23" s="34" t="s">
        <v>46</v>
      </c>
      <c r="C23" s="35">
        <v>1744.6</v>
      </c>
      <c r="D23" s="35">
        <v>1108.6</v>
      </c>
      <c r="E23" s="36">
        <v>1108.6</v>
      </c>
      <c r="F23" s="36">
        <v>1598.0</v>
      </c>
      <c r="G23" s="36">
        <v>1956.6</v>
      </c>
      <c r="H23" s="36">
        <v>1402.4</v>
      </c>
      <c r="I23" s="36">
        <v>1728.2</v>
      </c>
      <c r="J23" s="36">
        <v>1565.4</v>
      </c>
      <c r="K23" s="33">
        <v>9.0</v>
      </c>
      <c r="L23" s="21">
        <f t="shared" si="13"/>
        <v>4166.784</v>
      </c>
      <c r="M23" s="21"/>
      <c r="N23" s="21">
        <f t="shared" si="14"/>
        <v>500</v>
      </c>
      <c r="O23" s="21">
        <f t="shared" si="15"/>
        <v>3899.12832</v>
      </c>
      <c r="P23" s="23">
        <f t="shared" si="16"/>
        <v>1565.4</v>
      </c>
      <c r="Q23" s="21">
        <f t="shared" si="19"/>
        <v>16834.44002</v>
      </c>
      <c r="S23" s="64">
        <f t="shared" si="17"/>
        <v>0</v>
      </c>
      <c r="T23" s="64">
        <f t="shared" si="20"/>
        <v>6568.35117</v>
      </c>
      <c r="U23" s="64">
        <f t="shared" si="18"/>
        <v>183.9138327</v>
      </c>
    </row>
    <row r="24">
      <c r="A24" s="19" t="s">
        <v>47</v>
      </c>
      <c r="B24" s="37" t="s">
        <v>48</v>
      </c>
      <c r="C24" s="67">
        <v>21888.0</v>
      </c>
      <c r="D24" s="28"/>
      <c r="E24" s="28"/>
      <c r="F24" s="28"/>
      <c r="G24" s="28"/>
      <c r="H24" s="28"/>
      <c r="I24" s="28"/>
      <c r="J24" s="29"/>
      <c r="K24" s="33">
        <v>10.0</v>
      </c>
      <c r="L24" s="21">
        <f t="shared" si="13"/>
        <v>4166.784</v>
      </c>
      <c r="M24" s="21"/>
      <c r="N24" s="21">
        <f t="shared" si="14"/>
        <v>500</v>
      </c>
      <c r="O24" s="21">
        <f t="shared" si="15"/>
        <v>3899.12832</v>
      </c>
      <c r="P24" s="23">
        <f t="shared" si="16"/>
        <v>1565.4</v>
      </c>
      <c r="Q24" s="21">
        <f t="shared" si="19"/>
        <v>15083.65826</v>
      </c>
      <c r="S24" s="64">
        <f t="shared" si="17"/>
        <v>0</v>
      </c>
      <c r="T24" s="64">
        <f t="shared" si="20"/>
        <v>5500.994104</v>
      </c>
      <c r="U24" s="64">
        <f t="shared" si="18"/>
        <v>154.0278349</v>
      </c>
    </row>
    <row r="25">
      <c r="A25" s="19" t="s">
        <v>58</v>
      </c>
      <c r="B25" s="30" t="s">
        <v>59</v>
      </c>
      <c r="C25" s="30">
        <v>3.236</v>
      </c>
      <c r="D25" s="30">
        <v>3.238</v>
      </c>
      <c r="E25" s="19">
        <v>3.292</v>
      </c>
      <c r="F25" s="19">
        <v>3.549</v>
      </c>
      <c r="G25" s="19">
        <v>4.44</v>
      </c>
      <c r="H25" s="19">
        <v>3.347</v>
      </c>
      <c r="I25" s="19">
        <v>3.34</v>
      </c>
      <c r="J25" s="19">
        <v>3.617</v>
      </c>
      <c r="K25" s="33">
        <v>11.0</v>
      </c>
      <c r="L25" s="21">
        <f t="shared" si="13"/>
        <v>4166.784</v>
      </c>
      <c r="M25" s="21"/>
      <c r="N25" s="21">
        <f t="shared" si="14"/>
        <v>500</v>
      </c>
      <c r="O25" s="21">
        <f t="shared" si="15"/>
        <v>3899.12832</v>
      </c>
      <c r="P25" s="23">
        <f t="shared" si="16"/>
        <v>1565.4</v>
      </c>
      <c r="Q25" s="21">
        <f t="shared" si="19"/>
        <v>13514.9578</v>
      </c>
      <c r="S25" s="64">
        <f t="shared" si="17"/>
        <v>0</v>
      </c>
      <c r="T25" s="64">
        <f t="shared" si="20"/>
        <v>4607.082563</v>
      </c>
      <c r="U25" s="64">
        <f t="shared" si="18"/>
        <v>128.9983118</v>
      </c>
    </row>
    <row r="26">
      <c r="A26" s="19" t="s">
        <v>78</v>
      </c>
      <c r="B26" s="19" t="s">
        <v>51</v>
      </c>
      <c r="C26" s="19">
        <v>65.5</v>
      </c>
      <c r="D26" s="19">
        <v>37.0</v>
      </c>
      <c r="E26" s="19">
        <v>111.0</v>
      </c>
      <c r="F26" s="19">
        <v>0.0</v>
      </c>
      <c r="G26" s="19">
        <v>308.0</v>
      </c>
      <c r="H26" s="19">
        <v>292.0</v>
      </c>
      <c r="I26" s="19">
        <v>129.5</v>
      </c>
      <c r="J26" s="19">
        <v>500.0</v>
      </c>
      <c r="K26" s="32">
        <v>12.0</v>
      </c>
      <c r="L26" s="21">
        <f t="shared" si="13"/>
        <v>4166.784</v>
      </c>
      <c r="M26" s="21"/>
      <c r="N26" s="21">
        <f t="shared" si="14"/>
        <v>500</v>
      </c>
      <c r="O26" s="21">
        <f t="shared" si="15"/>
        <v>3899.12832</v>
      </c>
      <c r="P26" s="23">
        <f t="shared" si="16"/>
        <v>1565.4</v>
      </c>
      <c r="Q26" s="21">
        <f t="shared" si="19"/>
        <v>12109.40219</v>
      </c>
      <c r="R26" s="8"/>
      <c r="S26" s="8">
        <f t="shared" si="17"/>
        <v>0</v>
      </c>
      <c r="T26" s="8">
        <f t="shared" si="20"/>
        <v>3858.431646</v>
      </c>
      <c r="U26" s="8">
        <f t="shared" si="18"/>
        <v>108.0360861</v>
      </c>
      <c r="V26" s="8"/>
      <c r="W26" s="8"/>
      <c r="X26" s="8"/>
      <c r="Y26" s="8"/>
      <c r="Z26" s="8"/>
      <c r="AA26" s="8"/>
      <c r="AB26" s="8"/>
      <c r="AC26" s="8"/>
    </row>
    <row r="27">
      <c r="J27" s="8"/>
      <c r="L27" s="25">
        <f t="array" ref="L27">npv(O7,L15:L26)</f>
        <v>35911.50228</v>
      </c>
      <c r="N27" s="25">
        <f t="array" ref="N27">npv(O5,N15:N26)</f>
        <v>4309.258924</v>
      </c>
      <c r="O27" s="25">
        <f t="array" ref="O27">npv(O3,O15:O26)</f>
        <v>33604.70702</v>
      </c>
      <c r="P27" s="25">
        <f t="array" ref="P27">npv(O6,P15:P26)</f>
        <v>13491.42784</v>
      </c>
      <c r="Q27" s="64">
        <f>Q26/((1+O6)^P6)</f>
        <v>6369.32175</v>
      </c>
      <c r="S27" s="25">
        <f t="array" ref="S27">npv(O8,S15:S20)</f>
        <v>2299.997957</v>
      </c>
      <c r="U27" s="25">
        <f t="array" ref="U27">npv(O6,U15:U26)</f>
        <v>3274.818737</v>
      </c>
    </row>
    <row r="28">
      <c r="J28" s="8"/>
    </row>
    <row r="29">
      <c r="J29" s="8"/>
    </row>
    <row r="30">
      <c r="A30" s="15">
        <v>0.055</v>
      </c>
      <c r="B30" s="15">
        <v>0.055</v>
      </c>
      <c r="C30" s="15">
        <v>0.055</v>
      </c>
      <c r="D30" s="15">
        <v>0.055</v>
      </c>
      <c r="E30" s="15">
        <v>0.055</v>
      </c>
      <c r="F30" s="15">
        <v>0.055</v>
      </c>
      <c r="G30" s="15">
        <v>0.055</v>
      </c>
      <c r="H30" s="15">
        <v>0.055</v>
      </c>
      <c r="I30" s="15">
        <v>0.055</v>
      </c>
      <c r="J30" s="15">
        <v>0.055</v>
      </c>
      <c r="K30" s="15">
        <v>0.055</v>
      </c>
      <c r="L30" s="15">
        <v>0.055</v>
      </c>
      <c r="M30" s="15">
        <v>0.055</v>
      </c>
      <c r="N30" s="15">
        <v>0.055</v>
      </c>
      <c r="O30" s="15">
        <v>0.055</v>
      </c>
      <c r="P30" s="15">
        <v>0.055</v>
      </c>
      <c r="Q30" s="15">
        <v>0.055</v>
      </c>
      <c r="R30" s="15">
        <v>0.055</v>
      </c>
      <c r="S30" s="15">
        <v>0.055</v>
      </c>
      <c r="T30" s="15">
        <v>0.055</v>
      </c>
      <c r="U30" s="15">
        <v>0.055</v>
      </c>
    </row>
    <row r="31">
      <c r="A31" s="2">
        <v>0.104</v>
      </c>
      <c r="B31" s="2">
        <v>0.104</v>
      </c>
      <c r="C31" s="2">
        <v>0.104</v>
      </c>
      <c r="D31" s="2">
        <v>0.104</v>
      </c>
      <c r="E31" s="2">
        <v>0.104</v>
      </c>
      <c r="F31" s="2">
        <v>0.104</v>
      </c>
      <c r="G31" s="2">
        <v>0.104</v>
      </c>
      <c r="H31" s="2">
        <v>0.104</v>
      </c>
      <c r="I31" s="2">
        <v>0.104</v>
      </c>
      <c r="J31" s="2">
        <v>0.104</v>
      </c>
      <c r="K31" s="2">
        <v>0.104</v>
      </c>
      <c r="L31" s="2">
        <v>0.104</v>
      </c>
      <c r="M31" s="2">
        <v>0.104</v>
      </c>
      <c r="N31" s="2">
        <v>0.104</v>
      </c>
      <c r="O31" s="2">
        <v>0.104</v>
      </c>
      <c r="P31" s="2">
        <v>0.104</v>
      </c>
      <c r="Q31" s="2">
        <v>0.104</v>
      </c>
      <c r="R31" s="2">
        <v>0.104</v>
      </c>
      <c r="S31" s="2">
        <v>0.104</v>
      </c>
      <c r="T31" s="2">
        <v>0.104</v>
      </c>
      <c r="U31" s="2">
        <v>0.104</v>
      </c>
    </row>
    <row r="32">
      <c r="A32" s="15">
        <v>21888.0</v>
      </c>
      <c r="B32" s="15">
        <v>21888.0</v>
      </c>
      <c r="C32" s="15">
        <v>21888.0</v>
      </c>
      <c r="D32" s="15">
        <v>21888.0</v>
      </c>
      <c r="E32" s="15">
        <v>21888.0</v>
      </c>
      <c r="F32" s="15">
        <v>21888.0</v>
      </c>
      <c r="G32" s="15">
        <v>21888.0</v>
      </c>
      <c r="H32" s="15">
        <v>21888.0</v>
      </c>
      <c r="I32" s="15">
        <v>21888.0</v>
      </c>
      <c r="J32" s="15">
        <v>21888.0</v>
      </c>
      <c r="K32" s="15">
        <v>21888.0</v>
      </c>
      <c r="L32" s="15">
        <v>21888.0</v>
      </c>
      <c r="M32" s="15">
        <v>21888.0</v>
      </c>
      <c r="N32" s="15">
        <v>21888.0</v>
      </c>
      <c r="O32" s="15">
        <v>21888.0</v>
      </c>
      <c r="P32" s="15">
        <v>21888.0</v>
      </c>
      <c r="Q32" s="15">
        <v>21888.0</v>
      </c>
      <c r="R32" s="15">
        <v>21888.0</v>
      </c>
      <c r="S32" s="15">
        <v>21888.0</v>
      </c>
      <c r="T32" s="15">
        <v>21888.0</v>
      </c>
      <c r="U32" s="15">
        <v>21888.0</v>
      </c>
    </row>
    <row r="33">
      <c r="A33" s="15">
        <v>12.0</v>
      </c>
      <c r="B33" s="15">
        <v>12.0</v>
      </c>
      <c r="C33" s="15">
        <v>12.0</v>
      </c>
      <c r="D33" s="15">
        <v>12.0</v>
      </c>
      <c r="E33" s="15">
        <v>12.0</v>
      </c>
      <c r="F33" s="15">
        <v>12.0</v>
      </c>
      <c r="G33" s="15">
        <v>12.0</v>
      </c>
      <c r="H33" s="15">
        <v>12.0</v>
      </c>
      <c r="I33" s="15">
        <v>12.0</v>
      </c>
      <c r="J33" s="15">
        <v>12.0</v>
      </c>
      <c r="K33" s="15">
        <v>12.0</v>
      </c>
      <c r="L33" s="15">
        <v>12.0</v>
      </c>
      <c r="M33" s="15">
        <v>12.0</v>
      </c>
      <c r="N33" s="15">
        <v>12.0</v>
      </c>
      <c r="O33" s="15">
        <v>12.0</v>
      </c>
      <c r="P33" s="15">
        <v>12.0</v>
      </c>
      <c r="Q33" s="15">
        <v>12.0</v>
      </c>
      <c r="R33" s="15">
        <v>12.0</v>
      </c>
      <c r="S33" s="15">
        <v>12.0</v>
      </c>
      <c r="T33" s="15">
        <v>12.0</v>
      </c>
      <c r="U33" s="15">
        <v>12.0</v>
      </c>
    </row>
    <row r="34">
      <c r="A34" s="52">
        <f t="shared" ref="A34:U34" si="21">$F2</f>
        <v>45230</v>
      </c>
      <c r="B34" s="52">
        <f t="shared" si="21"/>
        <v>45230</v>
      </c>
      <c r="C34" s="52">
        <f t="shared" si="21"/>
        <v>45230</v>
      </c>
      <c r="D34" s="52">
        <f t="shared" si="21"/>
        <v>45230</v>
      </c>
      <c r="E34" s="52">
        <f t="shared" si="21"/>
        <v>45230</v>
      </c>
      <c r="F34" s="52">
        <f t="shared" si="21"/>
        <v>45230</v>
      </c>
      <c r="G34" s="52">
        <f t="shared" si="21"/>
        <v>45230</v>
      </c>
      <c r="H34" s="52">
        <f t="shared" si="21"/>
        <v>45230</v>
      </c>
      <c r="I34" s="52">
        <f t="shared" si="21"/>
        <v>45230</v>
      </c>
      <c r="J34" s="52">
        <f t="shared" si="21"/>
        <v>45230</v>
      </c>
      <c r="K34" s="52">
        <f t="shared" si="21"/>
        <v>45230</v>
      </c>
      <c r="L34" s="52">
        <f t="shared" si="21"/>
        <v>45230</v>
      </c>
      <c r="M34" s="52">
        <f t="shared" si="21"/>
        <v>45230</v>
      </c>
      <c r="N34" s="52">
        <f t="shared" si="21"/>
        <v>45230</v>
      </c>
      <c r="O34" s="52">
        <f t="shared" si="21"/>
        <v>45230</v>
      </c>
      <c r="P34" s="52">
        <f t="shared" si="21"/>
        <v>45230</v>
      </c>
      <c r="Q34" s="52">
        <f t="shared" si="21"/>
        <v>45230</v>
      </c>
      <c r="R34" s="52">
        <f t="shared" si="21"/>
        <v>45230</v>
      </c>
      <c r="S34" s="52">
        <f t="shared" si="21"/>
        <v>45230</v>
      </c>
      <c r="T34" s="52">
        <f t="shared" si="21"/>
        <v>45230</v>
      </c>
      <c r="U34" s="52">
        <f t="shared" si="21"/>
        <v>45230</v>
      </c>
    </row>
    <row r="35">
      <c r="A35" s="52">
        <f t="shared" ref="A35:U35" si="22">$F3</f>
        <v>47717.65</v>
      </c>
      <c r="B35" s="52">
        <f t="shared" si="22"/>
        <v>47717.65</v>
      </c>
      <c r="C35" s="52">
        <f t="shared" si="22"/>
        <v>47717.65</v>
      </c>
      <c r="D35" s="52">
        <f t="shared" si="22"/>
        <v>47717.65</v>
      </c>
      <c r="E35" s="52">
        <f t="shared" si="22"/>
        <v>47717.65</v>
      </c>
      <c r="F35" s="52">
        <f t="shared" si="22"/>
        <v>47717.65</v>
      </c>
      <c r="G35" s="52">
        <f t="shared" si="22"/>
        <v>47717.65</v>
      </c>
      <c r="H35" s="52">
        <f t="shared" si="22"/>
        <v>47717.65</v>
      </c>
      <c r="I35" s="52">
        <f t="shared" si="22"/>
        <v>47717.65</v>
      </c>
      <c r="J35" s="52">
        <f t="shared" si="22"/>
        <v>47717.65</v>
      </c>
      <c r="K35" s="52">
        <f t="shared" si="22"/>
        <v>47717.65</v>
      </c>
      <c r="L35" s="52">
        <f t="shared" si="22"/>
        <v>47717.65</v>
      </c>
      <c r="M35" s="52">
        <f t="shared" si="22"/>
        <v>47717.65</v>
      </c>
      <c r="N35" s="52">
        <f t="shared" si="22"/>
        <v>47717.65</v>
      </c>
      <c r="O35" s="52">
        <f t="shared" si="22"/>
        <v>47717.65</v>
      </c>
      <c r="P35" s="52">
        <f t="shared" si="22"/>
        <v>47717.65</v>
      </c>
      <c r="Q35" s="52">
        <f t="shared" si="22"/>
        <v>47717.65</v>
      </c>
      <c r="R35" s="52">
        <f t="shared" si="22"/>
        <v>47717.65</v>
      </c>
      <c r="S35" s="52">
        <f t="shared" si="22"/>
        <v>47717.65</v>
      </c>
      <c r="T35" s="52">
        <f t="shared" si="22"/>
        <v>47717.65</v>
      </c>
      <c r="U35" s="52">
        <f t="shared" si="22"/>
        <v>47717.65</v>
      </c>
    </row>
    <row r="36">
      <c r="A36" s="52">
        <f t="shared" ref="A36:U36" si="23">$F4</f>
        <v>48503.7474</v>
      </c>
      <c r="B36" s="52">
        <f t="shared" si="23"/>
        <v>48503.7474</v>
      </c>
      <c r="C36" s="52">
        <f t="shared" si="23"/>
        <v>48503.7474</v>
      </c>
      <c r="D36" s="52">
        <f t="shared" si="23"/>
        <v>48503.7474</v>
      </c>
      <c r="E36" s="52">
        <f t="shared" si="23"/>
        <v>48503.7474</v>
      </c>
      <c r="F36" s="52">
        <f t="shared" si="23"/>
        <v>48503.7474</v>
      </c>
      <c r="G36" s="52">
        <f t="shared" si="23"/>
        <v>48503.7474</v>
      </c>
      <c r="H36" s="52">
        <f t="shared" si="23"/>
        <v>48503.7474</v>
      </c>
      <c r="I36" s="52">
        <f t="shared" si="23"/>
        <v>48503.7474</v>
      </c>
      <c r="J36" s="52">
        <f t="shared" si="23"/>
        <v>48503.7474</v>
      </c>
      <c r="K36" s="52">
        <f t="shared" si="23"/>
        <v>48503.7474</v>
      </c>
      <c r="L36" s="52">
        <f t="shared" si="23"/>
        <v>48503.7474</v>
      </c>
      <c r="M36" s="52">
        <f t="shared" si="23"/>
        <v>48503.7474</v>
      </c>
      <c r="N36" s="52">
        <f t="shared" si="23"/>
        <v>48503.7474</v>
      </c>
      <c r="O36" s="52">
        <f t="shared" si="23"/>
        <v>48503.7474</v>
      </c>
      <c r="P36" s="52">
        <f t="shared" si="23"/>
        <v>48503.7474</v>
      </c>
      <c r="Q36" s="52">
        <f t="shared" si="23"/>
        <v>48503.7474</v>
      </c>
      <c r="R36" s="52">
        <f t="shared" si="23"/>
        <v>48503.7474</v>
      </c>
      <c r="S36" s="52">
        <f t="shared" si="23"/>
        <v>48503.7474</v>
      </c>
      <c r="T36" s="52">
        <f t="shared" si="23"/>
        <v>48503.7474</v>
      </c>
      <c r="U36" s="52">
        <f t="shared" si="23"/>
        <v>48503.7474</v>
      </c>
    </row>
    <row r="37">
      <c r="A37" s="52">
        <f t="shared" ref="A37:U37" si="24">$F5</f>
        <v>49016.2033</v>
      </c>
      <c r="B37" s="52">
        <f t="shared" si="24"/>
        <v>49016.2033</v>
      </c>
      <c r="C37" s="52">
        <f t="shared" si="24"/>
        <v>49016.2033</v>
      </c>
      <c r="D37" s="52">
        <f t="shared" si="24"/>
        <v>49016.2033</v>
      </c>
      <c r="E37" s="52">
        <f t="shared" si="24"/>
        <v>49016.2033</v>
      </c>
      <c r="F37" s="52">
        <f t="shared" si="24"/>
        <v>49016.2033</v>
      </c>
      <c r="G37" s="52">
        <f t="shared" si="24"/>
        <v>49016.2033</v>
      </c>
      <c r="H37" s="52">
        <f t="shared" si="24"/>
        <v>49016.2033</v>
      </c>
      <c r="I37" s="52">
        <f t="shared" si="24"/>
        <v>49016.2033</v>
      </c>
      <c r="J37" s="52">
        <f t="shared" si="24"/>
        <v>49016.2033</v>
      </c>
      <c r="K37" s="52">
        <f t="shared" si="24"/>
        <v>49016.2033</v>
      </c>
      <c r="L37" s="52">
        <f t="shared" si="24"/>
        <v>49016.2033</v>
      </c>
      <c r="M37" s="52">
        <f t="shared" si="24"/>
        <v>49016.2033</v>
      </c>
      <c r="N37" s="52">
        <f t="shared" si="24"/>
        <v>49016.2033</v>
      </c>
      <c r="O37" s="52">
        <f t="shared" si="24"/>
        <v>49016.2033</v>
      </c>
      <c r="P37" s="52">
        <f t="shared" si="24"/>
        <v>49016.2033</v>
      </c>
      <c r="Q37" s="52">
        <f t="shared" si="24"/>
        <v>49016.2033</v>
      </c>
      <c r="R37" s="52">
        <f t="shared" si="24"/>
        <v>49016.2033</v>
      </c>
      <c r="S37" s="52">
        <f t="shared" si="24"/>
        <v>49016.2033</v>
      </c>
      <c r="T37" s="52">
        <f t="shared" si="24"/>
        <v>49016.2033</v>
      </c>
      <c r="U37" s="52">
        <f t="shared" si="24"/>
        <v>49016.2033</v>
      </c>
    </row>
    <row r="38">
      <c r="A38" s="52">
        <f t="shared" ref="A38:U38" si="25">$F6</f>
        <v>49233.3073</v>
      </c>
      <c r="B38" s="52">
        <f t="shared" si="25"/>
        <v>49233.3073</v>
      </c>
      <c r="C38" s="52">
        <f t="shared" si="25"/>
        <v>49233.3073</v>
      </c>
      <c r="D38" s="52">
        <f t="shared" si="25"/>
        <v>49233.3073</v>
      </c>
      <c r="E38" s="52">
        <f t="shared" si="25"/>
        <v>49233.3073</v>
      </c>
      <c r="F38" s="52">
        <f t="shared" si="25"/>
        <v>49233.3073</v>
      </c>
      <c r="G38" s="52">
        <f t="shared" si="25"/>
        <v>49233.3073</v>
      </c>
      <c r="H38" s="52">
        <f t="shared" si="25"/>
        <v>49233.3073</v>
      </c>
      <c r="I38" s="52">
        <f t="shared" si="25"/>
        <v>49233.3073</v>
      </c>
      <c r="J38" s="52">
        <f t="shared" si="25"/>
        <v>49233.3073</v>
      </c>
      <c r="K38" s="52">
        <f t="shared" si="25"/>
        <v>49233.3073</v>
      </c>
      <c r="L38" s="52">
        <f t="shared" si="25"/>
        <v>49233.3073</v>
      </c>
      <c r="M38" s="52">
        <f t="shared" si="25"/>
        <v>49233.3073</v>
      </c>
      <c r="N38" s="52">
        <f t="shared" si="25"/>
        <v>49233.3073</v>
      </c>
      <c r="O38" s="52">
        <f t="shared" si="25"/>
        <v>49233.3073</v>
      </c>
      <c r="P38" s="52">
        <f t="shared" si="25"/>
        <v>49233.3073</v>
      </c>
      <c r="Q38" s="52">
        <f t="shared" si="25"/>
        <v>49233.3073</v>
      </c>
      <c r="R38" s="52">
        <f t="shared" si="25"/>
        <v>49233.3073</v>
      </c>
      <c r="S38" s="52">
        <f t="shared" si="25"/>
        <v>49233.3073</v>
      </c>
      <c r="T38" s="52">
        <f t="shared" si="25"/>
        <v>49233.3073</v>
      </c>
      <c r="U38" s="52">
        <f t="shared" si="25"/>
        <v>49233.3073</v>
      </c>
    </row>
    <row r="39">
      <c r="A39" s="52">
        <f t="shared" ref="A39:U39" si="26">$F8</f>
        <v>49224.7136</v>
      </c>
      <c r="B39" s="52">
        <f t="shared" si="26"/>
        <v>49224.7136</v>
      </c>
      <c r="C39" s="52">
        <f t="shared" si="26"/>
        <v>49224.7136</v>
      </c>
      <c r="D39" s="52">
        <f t="shared" si="26"/>
        <v>49224.7136</v>
      </c>
      <c r="E39" s="52">
        <f t="shared" si="26"/>
        <v>49224.7136</v>
      </c>
      <c r="F39" s="52">
        <f t="shared" si="26"/>
        <v>49224.7136</v>
      </c>
      <c r="G39" s="52">
        <f t="shared" si="26"/>
        <v>49224.7136</v>
      </c>
      <c r="H39" s="52">
        <f t="shared" si="26"/>
        <v>49224.7136</v>
      </c>
      <c r="I39" s="52">
        <f t="shared" si="26"/>
        <v>49224.7136</v>
      </c>
      <c r="J39" s="52">
        <f t="shared" si="26"/>
        <v>49224.7136</v>
      </c>
      <c r="K39" s="52">
        <f t="shared" si="26"/>
        <v>49224.7136</v>
      </c>
      <c r="L39" s="52">
        <f t="shared" si="26"/>
        <v>49224.7136</v>
      </c>
      <c r="M39" s="52">
        <f t="shared" si="26"/>
        <v>49224.7136</v>
      </c>
      <c r="N39" s="52">
        <f t="shared" si="26"/>
        <v>49224.7136</v>
      </c>
      <c r="O39" s="52">
        <f t="shared" si="26"/>
        <v>49224.7136</v>
      </c>
      <c r="P39" s="52">
        <f t="shared" si="26"/>
        <v>49224.7136</v>
      </c>
      <c r="Q39" s="52">
        <f t="shared" si="26"/>
        <v>49224.7136</v>
      </c>
      <c r="R39" s="52">
        <f t="shared" si="26"/>
        <v>49224.7136</v>
      </c>
      <c r="S39" s="52">
        <f t="shared" si="26"/>
        <v>49224.7136</v>
      </c>
      <c r="T39" s="52">
        <f t="shared" si="26"/>
        <v>49224.7136</v>
      </c>
      <c r="U39" s="52">
        <f t="shared" si="26"/>
        <v>49224.7136</v>
      </c>
    </row>
    <row r="40">
      <c r="A40" s="52">
        <f t="shared" ref="A40:U40" si="27">$F9</f>
        <v>47943.8</v>
      </c>
      <c r="B40" s="52">
        <f t="shared" si="27"/>
        <v>47943.8</v>
      </c>
      <c r="C40" s="52">
        <f t="shared" si="27"/>
        <v>47943.8</v>
      </c>
      <c r="D40" s="52">
        <f t="shared" si="27"/>
        <v>47943.8</v>
      </c>
      <c r="E40" s="52">
        <f t="shared" si="27"/>
        <v>47943.8</v>
      </c>
      <c r="F40" s="52">
        <f t="shared" si="27"/>
        <v>47943.8</v>
      </c>
      <c r="G40" s="52">
        <f t="shared" si="27"/>
        <v>47943.8</v>
      </c>
      <c r="H40" s="52">
        <f t="shared" si="27"/>
        <v>47943.8</v>
      </c>
      <c r="I40" s="52">
        <f t="shared" si="27"/>
        <v>47943.8</v>
      </c>
      <c r="J40" s="52">
        <f t="shared" si="27"/>
        <v>47943.8</v>
      </c>
      <c r="K40" s="52">
        <f t="shared" si="27"/>
        <v>47943.8</v>
      </c>
      <c r="L40" s="52">
        <f t="shared" si="27"/>
        <v>47943.8</v>
      </c>
      <c r="M40" s="52">
        <f t="shared" si="27"/>
        <v>47943.8</v>
      </c>
      <c r="N40" s="52">
        <f t="shared" si="27"/>
        <v>47943.8</v>
      </c>
      <c r="O40" s="52">
        <f t="shared" si="27"/>
        <v>47943.8</v>
      </c>
      <c r="P40" s="52">
        <f t="shared" si="27"/>
        <v>47943.8</v>
      </c>
      <c r="Q40" s="52">
        <f t="shared" si="27"/>
        <v>47943.8</v>
      </c>
      <c r="R40" s="52">
        <f t="shared" si="27"/>
        <v>47943.8</v>
      </c>
      <c r="S40" s="52">
        <f t="shared" si="27"/>
        <v>47943.8</v>
      </c>
      <c r="T40" s="52">
        <f t="shared" si="27"/>
        <v>47943.8</v>
      </c>
      <c r="U40" s="52">
        <f t="shared" si="27"/>
        <v>47943.8</v>
      </c>
    </row>
    <row r="41">
      <c r="A41" s="53">
        <f t="shared" ref="A41:U41" si="28">A32/$C$21*$C25  * (1 - (1 + A30)^-12) / A30</f>
        <v>32128.73137</v>
      </c>
      <c r="B41" s="53">
        <f t="shared" si="28"/>
        <v>32128.73137</v>
      </c>
      <c r="C41" s="53">
        <f t="shared" si="28"/>
        <v>32128.73137</v>
      </c>
      <c r="D41" s="53">
        <f t="shared" si="28"/>
        <v>32128.73137</v>
      </c>
      <c r="E41" s="53">
        <f t="shared" si="28"/>
        <v>32128.73137</v>
      </c>
      <c r="F41" s="53">
        <f t="shared" si="28"/>
        <v>32128.73137</v>
      </c>
      <c r="G41" s="53">
        <f t="shared" si="28"/>
        <v>32128.73137</v>
      </c>
      <c r="H41" s="53">
        <f t="shared" si="28"/>
        <v>32128.73137</v>
      </c>
      <c r="I41" s="53">
        <f t="shared" si="28"/>
        <v>32128.73137</v>
      </c>
      <c r="J41" s="53">
        <f t="shared" si="28"/>
        <v>32128.73137</v>
      </c>
      <c r="K41" s="53">
        <f t="shared" si="28"/>
        <v>32128.73137</v>
      </c>
      <c r="L41" s="53">
        <f t="shared" si="28"/>
        <v>32128.73137</v>
      </c>
      <c r="M41" s="53">
        <f t="shared" si="28"/>
        <v>32128.73137</v>
      </c>
      <c r="N41" s="53">
        <f t="shared" si="28"/>
        <v>32128.73137</v>
      </c>
      <c r="O41" s="53">
        <f t="shared" si="28"/>
        <v>32128.73137</v>
      </c>
      <c r="P41" s="53">
        <f t="shared" si="28"/>
        <v>32128.73137</v>
      </c>
      <c r="Q41" s="53">
        <f t="shared" si="28"/>
        <v>32128.73137</v>
      </c>
      <c r="R41" s="53">
        <f t="shared" si="28"/>
        <v>32128.73137</v>
      </c>
      <c r="S41" s="53">
        <f t="shared" si="28"/>
        <v>32128.73137</v>
      </c>
      <c r="T41" s="53">
        <f t="shared" si="28"/>
        <v>32128.73137</v>
      </c>
      <c r="U41" s="53">
        <f t="shared" si="28"/>
        <v>32128.73137</v>
      </c>
    </row>
    <row r="42">
      <c r="A42" s="54">
        <f t="shared" ref="A42:U42" si="29">A32/$C$21*$D25  * (1 - (1 + A30)^-12) / A30</f>
        <v>32148.58843</v>
      </c>
      <c r="B42" s="54">
        <f t="shared" si="29"/>
        <v>32148.58843</v>
      </c>
      <c r="C42" s="54">
        <f t="shared" si="29"/>
        <v>32148.58843</v>
      </c>
      <c r="D42" s="54">
        <f t="shared" si="29"/>
        <v>32148.58843</v>
      </c>
      <c r="E42" s="54">
        <f t="shared" si="29"/>
        <v>32148.58843</v>
      </c>
      <c r="F42" s="54">
        <f t="shared" si="29"/>
        <v>32148.58843</v>
      </c>
      <c r="G42" s="54">
        <f t="shared" si="29"/>
        <v>32148.58843</v>
      </c>
      <c r="H42" s="54">
        <f t="shared" si="29"/>
        <v>32148.58843</v>
      </c>
      <c r="I42" s="54">
        <f t="shared" si="29"/>
        <v>32148.58843</v>
      </c>
      <c r="J42" s="54">
        <f t="shared" si="29"/>
        <v>32148.58843</v>
      </c>
      <c r="K42" s="54">
        <f t="shared" si="29"/>
        <v>32148.58843</v>
      </c>
      <c r="L42" s="54">
        <f t="shared" si="29"/>
        <v>32148.58843</v>
      </c>
      <c r="M42" s="54">
        <f t="shared" si="29"/>
        <v>32148.58843</v>
      </c>
      <c r="N42" s="54">
        <f t="shared" si="29"/>
        <v>32148.58843</v>
      </c>
      <c r="O42" s="54">
        <f t="shared" si="29"/>
        <v>32148.58843</v>
      </c>
      <c r="P42" s="54">
        <f t="shared" si="29"/>
        <v>32148.58843</v>
      </c>
      <c r="Q42" s="54">
        <f t="shared" si="29"/>
        <v>32148.58843</v>
      </c>
      <c r="R42" s="54">
        <f t="shared" si="29"/>
        <v>32148.58843</v>
      </c>
      <c r="S42" s="54">
        <f t="shared" si="29"/>
        <v>32148.58843</v>
      </c>
      <c r="T42" s="54">
        <f t="shared" si="29"/>
        <v>32148.58843</v>
      </c>
      <c r="U42" s="54">
        <f t="shared" si="29"/>
        <v>32148.58843</v>
      </c>
    </row>
    <row r="43">
      <c r="A43" s="54">
        <f t="shared" ref="A43:U43" si="30">A32/$C$21*$E25  * (1 - (1 + A30)^-12) / A30</f>
        <v>32684.72919</v>
      </c>
      <c r="B43" s="54">
        <f t="shared" si="30"/>
        <v>32684.72919</v>
      </c>
      <c r="C43" s="54">
        <f t="shared" si="30"/>
        <v>32684.72919</v>
      </c>
      <c r="D43" s="54">
        <f t="shared" si="30"/>
        <v>32684.72919</v>
      </c>
      <c r="E43" s="54">
        <f t="shared" si="30"/>
        <v>32684.72919</v>
      </c>
      <c r="F43" s="54">
        <f t="shared" si="30"/>
        <v>32684.72919</v>
      </c>
      <c r="G43" s="54">
        <f t="shared" si="30"/>
        <v>32684.72919</v>
      </c>
      <c r="H43" s="54">
        <f t="shared" si="30"/>
        <v>32684.72919</v>
      </c>
      <c r="I43" s="54">
        <f t="shared" si="30"/>
        <v>32684.72919</v>
      </c>
      <c r="J43" s="54">
        <f t="shared" si="30"/>
        <v>32684.72919</v>
      </c>
      <c r="K43" s="54">
        <f t="shared" si="30"/>
        <v>32684.72919</v>
      </c>
      <c r="L43" s="54">
        <f t="shared" si="30"/>
        <v>32684.72919</v>
      </c>
      <c r="M43" s="54">
        <f t="shared" si="30"/>
        <v>32684.72919</v>
      </c>
      <c r="N43" s="54">
        <f t="shared" si="30"/>
        <v>32684.72919</v>
      </c>
      <c r="O43" s="54">
        <f t="shared" si="30"/>
        <v>32684.72919</v>
      </c>
      <c r="P43" s="54">
        <f t="shared" si="30"/>
        <v>32684.72919</v>
      </c>
      <c r="Q43" s="54">
        <f t="shared" si="30"/>
        <v>32684.72919</v>
      </c>
      <c r="R43" s="54">
        <f t="shared" si="30"/>
        <v>32684.72919</v>
      </c>
      <c r="S43" s="54">
        <f t="shared" si="30"/>
        <v>32684.72919</v>
      </c>
      <c r="T43" s="54">
        <f t="shared" si="30"/>
        <v>32684.72919</v>
      </c>
      <c r="U43" s="54">
        <f t="shared" si="30"/>
        <v>32684.72919</v>
      </c>
    </row>
    <row r="44">
      <c r="A44" s="54">
        <f t="shared" ref="A44:U44" si="31">A32/$C$21*$F25  * (1 - (1 + A30)^-12) / A30</f>
        <v>35236.36206</v>
      </c>
      <c r="B44" s="54">
        <f t="shared" si="31"/>
        <v>35236.36206</v>
      </c>
      <c r="C44" s="54">
        <f t="shared" si="31"/>
        <v>35236.36206</v>
      </c>
      <c r="D44" s="54">
        <f t="shared" si="31"/>
        <v>35236.36206</v>
      </c>
      <c r="E44" s="54">
        <f t="shared" si="31"/>
        <v>35236.36206</v>
      </c>
      <c r="F44" s="54">
        <f t="shared" si="31"/>
        <v>35236.36206</v>
      </c>
      <c r="G44" s="54">
        <f t="shared" si="31"/>
        <v>35236.36206</v>
      </c>
      <c r="H44" s="54">
        <f t="shared" si="31"/>
        <v>35236.36206</v>
      </c>
      <c r="I44" s="54">
        <f t="shared" si="31"/>
        <v>35236.36206</v>
      </c>
      <c r="J44" s="54">
        <f t="shared" si="31"/>
        <v>35236.36206</v>
      </c>
      <c r="K44" s="54">
        <f t="shared" si="31"/>
        <v>35236.36206</v>
      </c>
      <c r="L44" s="54">
        <f t="shared" si="31"/>
        <v>35236.36206</v>
      </c>
      <c r="M44" s="54">
        <f t="shared" si="31"/>
        <v>35236.36206</v>
      </c>
      <c r="N44" s="54">
        <f t="shared" si="31"/>
        <v>35236.36206</v>
      </c>
      <c r="O44" s="54">
        <f t="shared" si="31"/>
        <v>35236.36206</v>
      </c>
      <c r="P44" s="54">
        <f t="shared" si="31"/>
        <v>35236.36206</v>
      </c>
      <c r="Q44" s="54">
        <f t="shared" si="31"/>
        <v>35236.36206</v>
      </c>
      <c r="R44" s="54">
        <f t="shared" si="31"/>
        <v>35236.36206</v>
      </c>
      <c r="S44" s="54">
        <f t="shared" si="31"/>
        <v>35236.36206</v>
      </c>
      <c r="T44" s="54">
        <f t="shared" si="31"/>
        <v>35236.36206</v>
      </c>
      <c r="U44" s="54">
        <f t="shared" si="31"/>
        <v>35236.36206</v>
      </c>
    </row>
    <row r="45">
      <c r="A45" s="56">
        <f t="shared" ref="A45:U45" si="32">A32/$C$21*$G25  * (1 - (1 + A30)^-12) / A30</f>
        <v>44082.68457</v>
      </c>
      <c r="B45" s="56">
        <f t="shared" si="32"/>
        <v>44082.68457</v>
      </c>
      <c r="C45" s="56">
        <f t="shared" si="32"/>
        <v>44082.68457</v>
      </c>
      <c r="D45" s="56">
        <f t="shared" si="32"/>
        <v>44082.68457</v>
      </c>
      <c r="E45" s="56">
        <f t="shared" si="32"/>
        <v>44082.68457</v>
      </c>
      <c r="F45" s="56">
        <f t="shared" si="32"/>
        <v>44082.68457</v>
      </c>
      <c r="G45" s="56">
        <f t="shared" si="32"/>
        <v>44082.68457</v>
      </c>
      <c r="H45" s="56">
        <f t="shared" si="32"/>
        <v>44082.68457</v>
      </c>
      <c r="I45" s="56">
        <f t="shared" si="32"/>
        <v>44082.68457</v>
      </c>
      <c r="J45" s="56">
        <f t="shared" si="32"/>
        <v>44082.68457</v>
      </c>
      <c r="K45" s="56">
        <f t="shared" si="32"/>
        <v>44082.68457</v>
      </c>
      <c r="L45" s="56">
        <f t="shared" si="32"/>
        <v>44082.68457</v>
      </c>
      <c r="M45" s="56">
        <f t="shared" si="32"/>
        <v>44082.68457</v>
      </c>
      <c r="N45" s="56">
        <f t="shared" si="32"/>
        <v>44082.68457</v>
      </c>
      <c r="O45" s="56">
        <f t="shared" si="32"/>
        <v>44082.68457</v>
      </c>
      <c r="P45" s="56">
        <f t="shared" si="32"/>
        <v>44082.68457</v>
      </c>
      <c r="Q45" s="56">
        <f t="shared" si="32"/>
        <v>44082.68457</v>
      </c>
      <c r="R45" s="56">
        <f t="shared" si="32"/>
        <v>44082.68457</v>
      </c>
      <c r="S45" s="56">
        <f t="shared" si="32"/>
        <v>44082.68457</v>
      </c>
      <c r="T45" s="56">
        <f t="shared" si="32"/>
        <v>44082.68457</v>
      </c>
      <c r="U45" s="56">
        <f t="shared" si="32"/>
        <v>44082.68457</v>
      </c>
    </row>
    <row r="46">
      <c r="A46" s="54">
        <f t="shared" ref="A46:U46" si="33">A32/$C$21*$I25  * (1 - (1 + A30)^-12) / A30</f>
        <v>33161.29876</v>
      </c>
      <c r="B46" s="54">
        <f t="shared" si="33"/>
        <v>33161.29876</v>
      </c>
      <c r="C46" s="54">
        <f t="shared" si="33"/>
        <v>33161.29876</v>
      </c>
      <c r="D46" s="54">
        <f t="shared" si="33"/>
        <v>33161.29876</v>
      </c>
      <c r="E46" s="54">
        <f t="shared" si="33"/>
        <v>33161.29876</v>
      </c>
      <c r="F46" s="54">
        <f t="shared" si="33"/>
        <v>33161.29876</v>
      </c>
      <c r="G46" s="54">
        <f t="shared" si="33"/>
        <v>33161.29876</v>
      </c>
      <c r="H46" s="54">
        <f t="shared" si="33"/>
        <v>33161.29876</v>
      </c>
      <c r="I46" s="54">
        <f t="shared" si="33"/>
        <v>33161.29876</v>
      </c>
      <c r="J46" s="54">
        <f t="shared" si="33"/>
        <v>33161.29876</v>
      </c>
      <c r="K46" s="54">
        <f t="shared" si="33"/>
        <v>33161.29876</v>
      </c>
      <c r="L46" s="54">
        <f t="shared" si="33"/>
        <v>33161.29876</v>
      </c>
      <c r="M46" s="54">
        <f t="shared" si="33"/>
        <v>33161.29876</v>
      </c>
      <c r="N46" s="54">
        <f t="shared" si="33"/>
        <v>33161.29876</v>
      </c>
      <c r="O46" s="54">
        <f t="shared" si="33"/>
        <v>33161.29876</v>
      </c>
      <c r="P46" s="54">
        <f t="shared" si="33"/>
        <v>33161.29876</v>
      </c>
      <c r="Q46" s="54">
        <f t="shared" si="33"/>
        <v>33161.29876</v>
      </c>
      <c r="R46" s="54">
        <f t="shared" si="33"/>
        <v>33161.29876</v>
      </c>
      <c r="S46" s="54">
        <f t="shared" si="33"/>
        <v>33161.29876</v>
      </c>
      <c r="T46" s="54">
        <f t="shared" si="33"/>
        <v>33161.29876</v>
      </c>
      <c r="U46" s="54">
        <f t="shared" si="33"/>
        <v>33161.29876</v>
      </c>
    </row>
    <row r="47">
      <c r="A47" s="54">
        <f t="shared" ref="A47:U47" si="34">A32/$C$21*$J25  * (1 - (1 + A30)^-12) / A30</f>
        <v>35911.50228</v>
      </c>
      <c r="B47" s="54">
        <f t="shared" si="34"/>
        <v>35911.50228</v>
      </c>
      <c r="C47" s="54">
        <f t="shared" si="34"/>
        <v>35911.50228</v>
      </c>
      <c r="D47" s="54">
        <f t="shared" si="34"/>
        <v>35911.50228</v>
      </c>
      <c r="E47" s="54">
        <f t="shared" si="34"/>
        <v>35911.50228</v>
      </c>
      <c r="F47" s="54">
        <f t="shared" si="34"/>
        <v>35911.50228</v>
      </c>
      <c r="G47" s="54">
        <f t="shared" si="34"/>
        <v>35911.50228</v>
      </c>
      <c r="H47" s="54">
        <f t="shared" si="34"/>
        <v>35911.50228</v>
      </c>
      <c r="I47" s="54">
        <f t="shared" si="34"/>
        <v>35911.50228</v>
      </c>
      <c r="J47" s="54">
        <f t="shared" si="34"/>
        <v>35911.50228</v>
      </c>
      <c r="K47" s="54">
        <f t="shared" si="34"/>
        <v>35911.50228</v>
      </c>
      <c r="L47" s="54">
        <f t="shared" si="34"/>
        <v>35911.50228</v>
      </c>
      <c r="M47" s="54">
        <f t="shared" si="34"/>
        <v>35911.50228</v>
      </c>
      <c r="N47" s="54">
        <f t="shared" si="34"/>
        <v>35911.50228</v>
      </c>
      <c r="O47" s="54">
        <f t="shared" si="34"/>
        <v>35911.50228</v>
      </c>
      <c r="P47" s="54">
        <f t="shared" si="34"/>
        <v>35911.50228</v>
      </c>
      <c r="Q47" s="54">
        <f t="shared" si="34"/>
        <v>35911.50228</v>
      </c>
      <c r="R47" s="54">
        <f t="shared" si="34"/>
        <v>35911.50228</v>
      </c>
      <c r="S47" s="54">
        <f t="shared" si="34"/>
        <v>35911.50228</v>
      </c>
      <c r="T47" s="54">
        <f t="shared" si="34"/>
        <v>35911.50228</v>
      </c>
      <c r="U47" s="54">
        <f t="shared" si="34"/>
        <v>35911.50228</v>
      </c>
    </row>
    <row r="48">
      <c r="A48" s="57">
        <f t="shared" ref="A48:U48" si="35">$J2</f>
        <v>0</v>
      </c>
      <c r="B48" s="57">
        <f t="shared" si="35"/>
        <v>0</v>
      </c>
      <c r="C48" s="57">
        <f t="shared" si="35"/>
        <v>0</v>
      </c>
      <c r="D48" s="57">
        <f t="shared" si="35"/>
        <v>0</v>
      </c>
      <c r="E48" s="57">
        <f t="shared" si="35"/>
        <v>0</v>
      </c>
      <c r="F48" s="57">
        <f t="shared" si="35"/>
        <v>0</v>
      </c>
      <c r="G48" s="57">
        <f t="shared" si="35"/>
        <v>0</v>
      </c>
      <c r="H48" s="57">
        <f t="shared" si="35"/>
        <v>0</v>
      </c>
      <c r="I48" s="57">
        <f t="shared" si="35"/>
        <v>0</v>
      </c>
      <c r="J48" s="57">
        <f t="shared" si="35"/>
        <v>0</v>
      </c>
      <c r="K48" s="57">
        <f t="shared" si="35"/>
        <v>0</v>
      </c>
      <c r="L48" s="57">
        <f t="shared" si="35"/>
        <v>0</v>
      </c>
      <c r="M48" s="57">
        <f t="shared" si="35"/>
        <v>0</v>
      </c>
      <c r="N48" s="57">
        <f t="shared" si="35"/>
        <v>0</v>
      </c>
      <c r="O48" s="57">
        <f t="shared" si="35"/>
        <v>0</v>
      </c>
      <c r="P48" s="57">
        <f t="shared" si="35"/>
        <v>0</v>
      </c>
      <c r="Q48" s="57">
        <f t="shared" si="35"/>
        <v>0</v>
      </c>
      <c r="R48" s="57">
        <f t="shared" si="35"/>
        <v>0</v>
      </c>
      <c r="S48" s="57">
        <f t="shared" si="35"/>
        <v>0</v>
      </c>
      <c r="T48" s="57">
        <f t="shared" si="35"/>
        <v>0</v>
      </c>
      <c r="U48" s="57">
        <f t="shared" si="35"/>
        <v>0</v>
      </c>
    </row>
    <row r="49">
      <c r="A49" s="58">
        <f t="shared" ref="A49:U49" si="36">npv(A30,$S15:$S20)</f>
        <v>2299.997957</v>
      </c>
      <c r="B49" s="58">
        <f t="shared" si="36"/>
        <v>2299.997957</v>
      </c>
      <c r="C49" s="58">
        <f t="shared" si="36"/>
        <v>2299.997957</v>
      </c>
      <c r="D49" s="58">
        <f t="shared" si="36"/>
        <v>2299.997957</v>
      </c>
      <c r="E49" s="58">
        <f t="shared" si="36"/>
        <v>2299.997957</v>
      </c>
      <c r="F49" s="58">
        <f t="shared" si="36"/>
        <v>2299.997957</v>
      </c>
      <c r="G49" s="58">
        <f t="shared" si="36"/>
        <v>2299.997957</v>
      </c>
      <c r="H49" s="58">
        <f t="shared" si="36"/>
        <v>2299.997957</v>
      </c>
      <c r="I49" s="58">
        <f t="shared" si="36"/>
        <v>2299.997957</v>
      </c>
      <c r="J49" s="58">
        <f t="shared" si="36"/>
        <v>2299.997957</v>
      </c>
      <c r="K49" s="58">
        <f t="shared" si="36"/>
        <v>2299.997957</v>
      </c>
      <c r="L49" s="58">
        <f t="shared" si="36"/>
        <v>2299.997957</v>
      </c>
      <c r="M49" s="58">
        <f t="shared" si="36"/>
        <v>2299.997957</v>
      </c>
      <c r="N49" s="58">
        <f t="shared" si="36"/>
        <v>2299.997957</v>
      </c>
      <c r="O49" s="58">
        <f t="shared" si="36"/>
        <v>2299.997957</v>
      </c>
      <c r="P49" s="58">
        <f t="shared" si="36"/>
        <v>2299.997957</v>
      </c>
      <c r="Q49" s="58">
        <f t="shared" si="36"/>
        <v>2299.997957</v>
      </c>
      <c r="R49" s="58">
        <f t="shared" si="36"/>
        <v>2299.997957</v>
      </c>
      <c r="S49" s="58">
        <f t="shared" si="36"/>
        <v>2299.997957</v>
      </c>
      <c r="T49" s="58">
        <f t="shared" si="36"/>
        <v>2299.997957</v>
      </c>
      <c r="U49" s="58">
        <f t="shared" si="36"/>
        <v>2299.997957</v>
      </c>
    </row>
    <row r="50">
      <c r="A50" s="57">
        <f t="shared" ref="A50:U50" si="37">$J4</f>
        <v>0</v>
      </c>
      <c r="B50" s="57">
        <f t="shared" si="37"/>
        <v>0</v>
      </c>
      <c r="C50" s="57">
        <f t="shared" si="37"/>
        <v>0</v>
      </c>
      <c r="D50" s="57">
        <f t="shared" si="37"/>
        <v>0</v>
      </c>
      <c r="E50" s="57">
        <f t="shared" si="37"/>
        <v>0</v>
      </c>
      <c r="F50" s="57">
        <f t="shared" si="37"/>
        <v>0</v>
      </c>
      <c r="G50" s="57">
        <f t="shared" si="37"/>
        <v>0</v>
      </c>
      <c r="H50" s="57">
        <f t="shared" si="37"/>
        <v>0</v>
      </c>
      <c r="I50" s="57">
        <f t="shared" si="37"/>
        <v>0</v>
      </c>
      <c r="J50" s="57">
        <f t="shared" si="37"/>
        <v>0</v>
      </c>
      <c r="K50" s="57">
        <f t="shared" si="37"/>
        <v>0</v>
      </c>
      <c r="L50" s="57">
        <f t="shared" si="37"/>
        <v>0</v>
      </c>
      <c r="M50" s="57">
        <f t="shared" si="37"/>
        <v>0</v>
      </c>
      <c r="N50" s="57">
        <f t="shared" si="37"/>
        <v>0</v>
      </c>
      <c r="O50" s="57">
        <f t="shared" si="37"/>
        <v>0</v>
      </c>
      <c r="P50" s="57">
        <f t="shared" si="37"/>
        <v>0</v>
      </c>
      <c r="Q50" s="57">
        <f t="shared" si="37"/>
        <v>0</v>
      </c>
      <c r="R50" s="57">
        <f t="shared" si="37"/>
        <v>0</v>
      </c>
      <c r="S50" s="57">
        <f t="shared" si="37"/>
        <v>0</v>
      </c>
      <c r="T50" s="57">
        <f t="shared" si="37"/>
        <v>0</v>
      </c>
      <c r="U50" s="57">
        <f t="shared" si="37"/>
        <v>0</v>
      </c>
    </row>
    <row r="51">
      <c r="A51" s="58">
        <f t="shared" ref="A51:U51" si="38">NPV(A30,$U15:$U26)</f>
        <v>3274.818737</v>
      </c>
      <c r="B51" s="58">
        <f t="shared" si="38"/>
        <v>3274.818737</v>
      </c>
      <c r="C51" s="58">
        <f t="shared" si="38"/>
        <v>3274.818737</v>
      </c>
      <c r="D51" s="58">
        <f t="shared" si="38"/>
        <v>3274.818737</v>
      </c>
      <c r="E51" s="58">
        <f t="shared" si="38"/>
        <v>3274.818737</v>
      </c>
      <c r="F51" s="58">
        <f t="shared" si="38"/>
        <v>3274.818737</v>
      </c>
      <c r="G51" s="58">
        <f t="shared" si="38"/>
        <v>3274.818737</v>
      </c>
      <c r="H51" s="58">
        <f t="shared" si="38"/>
        <v>3274.818737</v>
      </c>
      <c r="I51" s="58">
        <f t="shared" si="38"/>
        <v>3274.818737</v>
      </c>
      <c r="J51" s="58">
        <f t="shared" si="38"/>
        <v>3274.818737</v>
      </c>
      <c r="K51" s="58">
        <f t="shared" si="38"/>
        <v>3274.818737</v>
      </c>
      <c r="L51" s="58">
        <f t="shared" si="38"/>
        <v>3274.818737</v>
      </c>
      <c r="M51" s="58">
        <f t="shared" si="38"/>
        <v>3274.818737</v>
      </c>
      <c r="N51" s="58">
        <f t="shared" si="38"/>
        <v>3274.818737</v>
      </c>
      <c r="O51" s="58">
        <f t="shared" si="38"/>
        <v>3274.818737</v>
      </c>
      <c r="P51" s="58">
        <f t="shared" si="38"/>
        <v>3274.818737</v>
      </c>
      <c r="Q51" s="58">
        <f t="shared" si="38"/>
        <v>3274.818737</v>
      </c>
      <c r="R51" s="58">
        <f t="shared" si="38"/>
        <v>3274.818737</v>
      </c>
      <c r="S51" s="58">
        <f t="shared" si="38"/>
        <v>3274.818737</v>
      </c>
      <c r="T51" s="58">
        <f t="shared" si="38"/>
        <v>3274.818737</v>
      </c>
      <c r="U51" s="58">
        <f t="shared" si="38"/>
        <v>3274.818737</v>
      </c>
    </row>
    <row r="52">
      <c r="A52" s="57">
        <f t="shared" ref="A52:U52" si="39">$J6</f>
        <v>0</v>
      </c>
      <c r="B52" s="57">
        <f t="shared" si="39"/>
        <v>0</v>
      </c>
      <c r="C52" s="57">
        <f t="shared" si="39"/>
        <v>0</v>
      </c>
      <c r="D52" s="57">
        <f t="shared" si="39"/>
        <v>0</v>
      </c>
      <c r="E52" s="57">
        <f t="shared" si="39"/>
        <v>0</v>
      </c>
      <c r="F52" s="57">
        <f t="shared" si="39"/>
        <v>0</v>
      </c>
      <c r="G52" s="57">
        <f t="shared" si="39"/>
        <v>0</v>
      </c>
      <c r="H52" s="57">
        <f t="shared" si="39"/>
        <v>0</v>
      </c>
      <c r="I52" s="57">
        <f t="shared" si="39"/>
        <v>0</v>
      </c>
      <c r="J52" s="57">
        <f t="shared" si="39"/>
        <v>0</v>
      </c>
      <c r="K52" s="57">
        <f t="shared" si="39"/>
        <v>0</v>
      </c>
      <c r="L52" s="57">
        <f t="shared" si="39"/>
        <v>0</v>
      </c>
      <c r="M52" s="57">
        <f t="shared" si="39"/>
        <v>0</v>
      </c>
      <c r="N52" s="57">
        <f t="shared" si="39"/>
        <v>0</v>
      </c>
      <c r="O52" s="57">
        <f t="shared" si="39"/>
        <v>0</v>
      </c>
      <c r="P52" s="57">
        <f t="shared" si="39"/>
        <v>0</v>
      </c>
      <c r="Q52" s="57">
        <f t="shared" si="39"/>
        <v>0</v>
      </c>
      <c r="R52" s="57">
        <f t="shared" si="39"/>
        <v>0</v>
      </c>
      <c r="S52" s="57">
        <f t="shared" si="39"/>
        <v>0</v>
      </c>
      <c r="T52" s="57">
        <f t="shared" si="39"/>
        <v>0</v>
      </c>
      <c r="U52" s="57">
        <f t="shared" si="39"/>
        <v>0</v>
      </c>
    </row>
    <row r="53">
      <c r="A53" s="57">
        <f t="shared" ref="A53:U53" si="40">$J7</f>
        <v>0</v>
      </c>
      <c r="B53" s="57">
        <f t="shared" si="40"/>
        <v>0</v>
      </c>
      <c r="C53" s="57">
        <f t="shared" si="40"/>
        <v>0</v>
      </c>
      <c r="D53" s="57">
        <f t="shared" si="40"/>
        <v>0</v>
      </c>
      <c r="E53" s="57">
        <f t="shared" si="40"/>
        <v>0</v>
      </c>
      <c r="F53" s="57">
        <f t="shared" si="40"/>
        <v>0</v>
      </c>
      <c r="G53" s="57">
        <f t="shared" si="40"/>
        <v>0</v>
      </c>
      <c r="H53" s="57">
        <f t="shared" si="40"/>
        <v>0</v>
      </c>
      <c r="I53" s="57">
        <f t="shared" si="40"/>
        <v>0</v>
      </c>
      <c r="J53" s="57">
        <f t="shared" si="40"/>
        <v>0</v>
      </c>
      <c r="K53" s="57">
        <f t="shared" si="40"/>
        <v>0</v>
      </c>
      <c r="L53" s="57">
        <f t="shared" si="40"/>
        <v>0</v>
      </c>
      <c r="M53" s="57">
        <f t="shared" si="40"/>
        <v>0</v>
      </c>
      <c r="N53" s="57">
        <f t="shared" si="40"/>
        <v>0</v>
      </c>
      <c r="O53" s="57">
        <f t="shared" si="40"/>
        <v>0</v>
      </c>
      <c r="P53" s="57">
        <f t="shared" si="40"/>
        <v>0</v>
      </c>
      <c r="Q53" s="57">
        <f t="shared" si="40"/>
        <v>0</v>
      </c>
      <c r="R53" s="57">
        <f t="shared" si="40"/>
        <v>0</v>
      </c>
      <c r="S53" s="57">
        <f t="shared" si="40"/>
        <v>0</v>
      </c>
      <c r="T53" s="57">
        <f t="shared" si="40"/>
        <v>0</v>
      </c>
      <c r="U53" s="57">
        <f t="shared" si="40"/>
        <v>0</v>
      </c>
    </row>
    <row r="54">
      <c r="A54" s="57">
        <f t="shared" ref="A54:U54" si="41">$J8</f>
        <v>0</v>
      </c>
      <c r="B54" s="57">
        <f t="shared" si="41"/>
        <v>0</v>
      </c>
      <c r="C54" s="57">
        <f t="shared" si="41"/>
        <v>0</v>
      </c>
      <c r="D54" s="57">
        <f t="shared" si="41"/>
        <v>0</v>
      </c>
      <c r="E54" s="57">
        <f t="shared" si="41"/>
        <v>0</v>
      </c>
      <c r="F54" s="57">
        <f t="shared" si="41"/>
        <v>0</v>
      </c>
      <c r="G54" s="57">
        <f t="shared" si="41"/>
        <v>0</v>
      </c>
      <c r="H54" s="57">
        <f t="shared" si="41"/>
        <v>0</v>
      </c>
      <c r="I54" s="57">
        <f t="shared" si="41"/>
        <v>0</v>
      </c>
      <c r="J54" s="57">
        <f t="shared" si="41"/>
        <v>0</v>
      </c>
      <c r="K54" s="57">
        <f t="shared" si="41"/>
        <v>0</v>
      </c>
      <c r="L54" s="57">
        <f t="shared" si="41"/>
        <v>0</v>
      </c>
      <c r="M54" s="57">
        <f t="shared" si="41"/>
        <v>0</v>
      </c>
      <c r="N54" s="57">
        <f t="shared" si="41"/>
        <v>0</v>
      </c>
      <c r="O54" s="57">
        <f t="shared" si="41"/>
        <v>0</v>
      </c>
      <c r="P54" s="57">
        <f t="shared" si="41"/>
        <v>0</v>
      </c>
      <c r="Q54" s="57">
        <f t="shared" si="41"/>
        <v>0</v>
      </c>
      <c r="R54" s="57">
        <f t="shared" si="41"/>
        <v>0</v>
      </c>
      <c r="S54" s="57">
        <f t="shared" si="41"/>
        <v>0</v>
      </c>
      <c r="T54" s="57">
        <f t="shared" si="41"/>
        <v>0</v>
      </c>
      <c r="U54" s="57">
        <f t="shared" si="41"/>
        <v>0</v>
      </c>
    </row>
    <row r="55">
      <c r="A55" s="54">
        <f t="shared" ref="A55:U55" si="42">$C26  * (1 - (1 + A30)^-12) / A30</f>
        <v>564.5129191</v>
      </c>
      <c r="B55" s="54">
        <f t="shared" si="42"/>
        <v>564.5129191</v>
      </c>
      <c r="C55" s="54">
        <f t="shared" si="42"/>
        <v>564.5129191</v>
      </c>
      <c r="D55" s="54">
        <f t="shared" si="42"/>
        <v>564.5129191</v>
      </c>
      <c r="E55" s="54">
        <f t="shared" si="42"/>
        <v>564.5129191</v>
      </c>
      <c r="F55" s="54">
        <f t="shared" si="42"/>
        <v>564.5129191</v>
      </c>
      <c r="G55" s="54">
        <f t="shared" si="42"/>
        <v>564.5129191</v>
      </c>
      <c r="H55" s="54">
        <f t="shared" si="42"/>
        <v>564.5129191</v>
      </c>
      <c r="I55" s="54">
        <f t="shared" si="42"/>
        <v>564.5129191</v>
      </c>
      <c r="J55" s="54">
        <f t="shared" si="42"/>
        <v>564.5129191</v>
      </c>
      <c r="K55" s="54">
        <f t="shared" si="42"/>
        <v>564.5129191</v>
      </c>
      <c r="L55" s="54">
        <f t="shared" si="42"/>
        <v>564.5129191</v>
      </c>
      <c r="M55" s="54">
        <f t="shared" si="42"/>
        <v>564.5129191</v>
      </c>
      <c r="N55" s="54">
        <f t="shared" si="42"/>
        <v>564.5129191</v>
      </c>
      <c r="O55" s="54">
        <f t="shared" si="42"/>
        <v>564.5129191</v>
      </c>
      <c r="P55" s="54">
        <f t="shared" si="42"/>
        <v>564.5129191</v>
      </c>
      <c r="Q55" s="54">
        <f t="shared" si="42"/>
        <v>564.5129191</v>
      </c>
      <c r="R55" s="54">
        <f t="shared" si="42"/>
        <v>564.5129191</v>
      </c>
      <c r="S55" s="54">
        <f t="shared" si="42"/>
        <v>564.5129191</v>
      </c>
      <c r="T55" s="54">
        <f t="shared" si="42"/>
        <v>564.5129191</v>
      </c>
      <c r="U55" s="54">
        <f t="shared" si="42"/>
        <v>564.5129191</v>
      </c>
    </row>
    <row r="56">
      <c r="A56" s="54">
        <f t="shared" ref="A56:U56" si="43">$D26  * (1 - (1 + A30)^-12) / A30</f>
        <v>318.8851604</v>
      </c>
      <c r="B56" s="54">
        <f t="shared" si="43"/>
        <v>318.8851604</v>
      </c>
      <c r="C56" s="54">
        <f t="shared" si="43"/>
        <v>318.8851604</v>
      </c>
      <c r="D56" s="54">
        <f t="shared" si="43"/>
        <v>318.8851604</v>
      </c>
      <c r="E56" s="54">
        <f t="shared" si="43"/>
        <v>318.8851604</v>
      </c>
      <c r="F56" s="54">
        <f t="shared" si="43"/>
        <v>318.8851604</v>
      </c>
      <c r="G56" s="54">
        <f t="shared" si="43"/>
        <v>318.8851604</v>
      </c>
      <c r="H56" s="54">
        <f t="shared" si="43"/>
        <v>318.8851604</v>
      </c>
      <c r="I56" s="54">
        <f t="shared" si="43"/>
        <v>318.8851604</v>
      </c>
      <c r="J56" s="54">
        <f t="shared" si="43"/>
        <v>318.8851604</v>
      </c>
      <c r="K56" s="54">
        <f t="shared" si="43"/>
        <v>318.8851604</v>
      </c>
      <c r="L56" s="54">
        <f t="shared" si="43"/>
        <v>318.8851604</v>
      </c>
      <c r="M56" s="54">
        <f t="shared" si="43"/>
        <v>318.8851604</v>
      </c>
      <c r="N56" s="54">
        <f t="shared" si="43"/>
        <v>318.8851604</v>
      </c>
      <c r="O56" s="54">
        <f t="shared" si="43"/>
        <v>318.8851604</v>
      </c>
      <c r="P56" s="54">
        <f t="shared" si="43"/>
        <v>318.8851604</v>
      </c>
      <c r="Q56" s="54">
        <f t="shared" si="43"/>
        <v>318.8851604</v>
      </c>
      <c r="R56" s="54">
        <f t="shared" si="43"/>
        <v>318.8851604</v>
      </c>
      <c r="S56" s="54">
        <f t="shared" si="43"/>
        <v>318.8851604</v>
      </c>
      <c r="T56" s="54">
        <f t="shared" si="43"/>
        <v>318.8851604</v>
      </c>
      <c r="U56" s="54">
        <f t="shared" si="43"/>
        <v>318.8851604</v>
      </c>
    </row>
    <row r="57">
      <c r="A57" s="54">
        <f t="shared" ref="A57:U57" si="44">$E26  * (1 - (1 + A30)^-12) / A30</f>
        <v>956.6554812</v>
      </c>
      <c r="B57" s="54">
        <f t="shared" si="44"/>
        <v>956.6554812</v>
      </c>
      <c r="C57" s="54">
        <f t="shared" si="44"/>
        <v>956.6554812</v>
      </c>
      <c r="D57" s="54">
        <f t="shared" si="44"/>
        <v>956.6554812</v>
      </c>
      <c r="E57" s="54">
        <f t="shared" si="44"/>
        <v>956.6554812</v>
      </c>
      <c r="F57" s="54">
        <f t="shared" si="44"/>
        <v>956.6554812</v>
      </c>
      <c r="G57" s="54">
        <f t="shared" si="44"/>
        <v>956.6554812</v>
      </c>
      <c r="H57" s="54">
        <f t="shared" si="44"/>
        <v>956.6554812</v>
      </c>
      <c r="I57" s="54">
        <f t="shared" si="44"/>
        <v>956.6554812</v>
      </c>
      <c r="J57" s="54">
        <f t="shared" si="44"/>
        <v>956.6554812</v>
      </c>
      <c r="K57" s="54">
        <f t="shared" si="44"/>
        <v>956.6554812</v>
      </c>
      <c r="L57" s="54">
        <f t="shared" si="44"/>
        <v>956.6554812</v>
      </c>
      <c r="M57" s="54">
        <f t="shared" si="44"/>
        <v>956.6554812</v>
      </c>
      <c r="N57" s="54">
        <f t="shared" si="44"/>
        <v>956.6554812</v>
      </c>
      <c r="O57" s="54">
        <f t="shared" si="44"/>
        <v>956.6554812</v>
      </c>
      <c r="P57" s="54">
        <f t="shared" si="44"/>
        <v>956.6554812</v>
      </c>
      <c r="Q57" s="54">
        <f t="shared" si="44"/>
        <v>956.6554812</v>
      </c>
      <c r="R57" s="54">
        <f t="shared" si="44"/>
        <v>956.6554812</v>
      </c>
      <c r="S57" s="54">
        <f t="shared" si="44"/>
        <v>956.6554812</v>
      </c>
      <c r="T57" s="54">
        <f t="shared" si="44"/>
        <v>956.6554812</v>
      </c>
      <c r="U57" s="54">
        <f t="shared" si="44"/>
        <v>956.6554812</v>
      </c>
    </row>
    <row r="58">
      <c r="A58" s="54">
        <f t="shared" ref="A58:U58" si="45">$F26  * (1 - (1 + A30)^-12) / A30</f>
        <v>0</v>
      </c>
      <c r="B58" s="54">
        <f t="shared" si="45"/>
        <v>0</v>
      </c>
      <c r="C58" s="54">
        <f t="shared" si="45"/>
        <v>0</v>
      </c>
      <c r="D58" s="54">
        <f t="shared" si="45"/>
        <v>0</v>
      </c>
      <c r="E58" s="54">
        <f t="shared" si="45"/>
        <v>0</v>
      </c>
      <c r="F58" s="54">
        <f t="shared" si="45"/>
        <v>0</v>
      </c>
      <c r="G58" s="54">
        <f t="shared" si="45"/>
        <v>0</v>
      </c>
      <c r="H58" s="54">
        <f t="shared" si="45"/>
        <v>0</v>
      </c>
      <c r="I58" s="54">
        <f t="shared" si="45"/>
        <v>0</v>
      </c>
      <c r="J58" s="54">
        <f t="shared" si="45"/>
        <v>0</v>
      </c>
      <c r="K58" s="54">
        <f t="shared" si="45"/>
        <v>0</v>
      </c>
      <c r="L58" s="54">
        <f t="shared" si="45"/>
        <v>0</v>
      </c>
      <c r="M58" s="54">
        <f t="shared" si="45"/>
        <v>0</v>
      </c>
      <c r="N58" s="54">
        <f t="shared" si="45"/>
        <v>0</v>
      </c>
      <c r="O58" s="54">
        <f t="shared" si="45"/>
        <v>0</v>
      </c>
      <c r="P58" s="54">
        <f t="shared" si="45"/>
        <v>0</v>
      </c>
      <c r="Q58" s="54">
        <f t="shared" si="45"/>
        <v>0</v>
      </c>
      <c r="R58" s="54">
        <f t="shared" si="45"/>
        <v>0</v>
      </c>
      <c r="S58" s="54">
        <f t="shared" si="45"/>
        <v>0</v>
      </c>
      <c r="T58" s="54">
        <f t="shared" si="45"/>
        <v>0</v>
      </c>
      <c r="U58" s="54">
        <f t="shared" si="45"/>
        <v>0</v>
      </c>
    </row>
    <row r="59">
      <c r="A59" s="54">
        <f t="shared" ref="A59:U59" si="46">$G26  * (1 - (1 + A30)^-12) / A30</f>
        <v>2654.503497</v>
      </c>
      <c r="B59" s="54">
        <f t="shared" si="46"/>
        <v>2654.503497</v>
      </c>
      <c r="C59" s="54">
        <f t="shared" si="46"/>
        <v>2654.503497</v>
      </c>
      <c r="D59" s="54">
        <f t="shared" si="46"/>
        <v>2654.503497</v>
      </c>
      <c r="E59" s="54">
        <f t="shared" si="46"/>
        <v>2654.503497</v>
      </c>
      <c r="F59" s="54">
        <f t="shared" si="46"/>
        <v>2654.503497</v>
      </c>
      <c r="G59" s="54">
        <f t="shared" si="46"/>
        <v>2654.503497</v>
      </c>
      <c r="H59" s="54">
        <f t="shared" si="46"/>
        <v>2654.503497</v>
      </c>
      <c r="I59" s="54">
        <f t="shared" si="46"/>
        <v>2654.503497</v>
      </c>
      <c r="J59" s="54">
        <f t="shared" si="46"/>
        <v>2654.503497</v>
      </c>
      <c r="K59" s="54">
        <f t="shared" si="46"/>
        <v>2654.503497</v>
      </c>
      <c r="L59" s="54">
        <f t="shared" si="46"/>
        <v>2654.503497</v>
      </c>
      <c r="M59" s="54">
        <f t="shared" si="46"/>
        <v>2654.503497</v>
      </c>
      <c r="N59" s="54">
        <f t="shared" si="46"/>
        <v>2654.503497</v>
      </c>
      <c r="O59" s="54">
        <f t="shared" si="46"/>
        <v>2654.503497</v>
      </c>
      <c r="P59" s="54">
        <f t="shared" si="46"/>
        <v>2654.503497</v>
      </c>
      <c r="Q59" s="54">
        <f t="shared" si="46"/>
        <v>2654.503497</v>
      </c>
      <c r="R59" s="54">
        <f t="shared" si="46"/>
        <v>2654.503497</v>
      </c>
      <c r="S59" s="54">
        <f t="shared" si="46"/>
        <v>2654.503497</v>
      </c>
      <c r="T59" s="54">
        <f t="shared" si="46"/>
        <v>2654.503497</v>
      </c>
      <c r="U59" s="54">
        <f t="shared" si="46"/>
        <v>2654.503497</v>
      </c>
    </row>
    <row r="60">
      <c r="A60" s="54">
        <f t="shared" ref="A60:U60" si="47">$I26  * (1 - (1 + A30)^-12) / A30</f>
        <v>1116.098061</v>
      </c>
      <c r="B60" s="54">
        <f t="shared" si="47"/>
        <v>1116.098061</v>
      </c>
      <c r="C60" s="54">
        <f t="shared" si="47"/>
        <v>1116.098061</v>
      </c>
      <c r="D60" s="54">
        <f t="shared" si="47"/>
        <v>1116.098061</v>
      </c>
      <c r="E60" s="54">
        <f t="shared" si="47"/>
        <v>1116.098061</v>
      </c>
      <c r="F60" s="54">
        <f t="shared" si="47"/>
        <v>1116.098061</v>
      </c>
      <c r="G60" s="54">
        <f t="shared" si="47"/>
        <v>1116.098061</v>
      </c>
      <c r="H60" s="54">
        <f t="shared" si="47"/>
        <v>1116.098061</v>
      </c>
      <c r="I60" s="54">
        <f t="shared" si="47"/>
        <v>1116.098061</v>
      </c>
      <c r="J60" s="54">
        <f t="shared" si="47"/>
        <v>1116.098061</v>
      </c>
      <c r="K60" s="54">
        <f t="shared" si="47"/>
        <v>1116.098061</v>
      </c>
      <c r="L60" s="54">
        <f t="shared" si="47"/>
        <v>1116.098061</v>
      </c>
      <c r="M60" s="54">
        <f t="shared" si="47"/>
        <v>1116.098061</v>
      </c>
      <c r="N60" s="54">
        <f t="shared" si="47"/>
        <v>1116.098061</v>
      </c>
      <c r="O60" s="54">
        <f t="shared" si="47"/>
        <v>1116.098061</v>
      </c>
      <c r="P60" s="54">
        <f t="shared" si="47"/>
        <v>1116.098061</v>
      </c>
      <c r="Q60" s="54">
        <f t="shared" si="47"/>
        <v>1116.098061</v>
      </c>
      <c r="R60" s="54">
        <f t="shared" si="47"/>
        <v>1116.098061</v>
      </c>
      <c r="S60" s="54">
        <f t="shared" si="47"/>
        <v>1116.098061</v>
      </c>
      <c r="T60" s="54">
        <f t="shared" si="47"/>
        <v>1116.098061</v>
      </c>
      <c r="U60" s="54">
        <f t="shared" si="47"/>
        <v>1116.098061</v>
      </c>
    </row>
    <row r="61">
      <c r="A61" s="54">
        <f t="shared" ref="A61:U61" si="48">$J26  * (1 - (1 + A30)^-12) / A30</f>
        <v>4309.258924</v>
      </c>
      <c r="B61" s="54">
        <f t="shared" si="48"/>
        <v>4309.258924</v>
      </c>
      <c r="C61" s="54">
        <f t="shared" si="48"/>
        <v>4309.258924</v>
      </c>
      <c r="D61" s="54">
        <f t="shared" si="48"/>
        <v>4309.258924</v>
      </c>
      <c r="E61" s="54">
        <f t="shared" si="48"/>
        <v>4309.258924</v>
      </c>
      <c r="F61" s="54">
        <f t="shared" si="48"/>
        <v>4309.258924</v>
      </c>
      <c r="G61" s="54">
        <f t="shared" si="48"/>
        <v>4309.258924</v>
      </c>
      <c r="H61" s="54">
        <f t="shared" si="48"/>
        <v>4309.258924</v>
      </c>
      <c r="I61" s="54">
        <f t="shared" si="48"/>
        <v>4309.258924</v>
      </c>
      <c r="J61" s="54">
        <f t="shared" si="48"/>
        <v>4309.258924</v>
      </c>
      <c r="K61" s="54">
        <f t="shared" si="48"/>
        <v>4309.258924</v>
      </c>
      <c r="L61" s="54">
        <f t="shared" si="48"/>
        <v>4309.258924</v>
      </c>
      <c r="M61" s="54">
        <f t="shared" si="48"/>
        <v>4309.258924</v>
      </c>
      <c r="N61" s="54">
        <f t="shared" si="48"/>
        <v>4309.258924</v>
      </c>
      <c r="O61" s="54">
        <f t="shared" si="48"/>
        <v>4309.258924</v>
      </c>
      <c r="P61" s="54">
        <f t="shared" si="48"/>
        <v>4309.258924</v>
      </c>
      <c r="Q61" s="54">
        <f t="shared" si="48"/>
        <v>4309.258924</v>
      </c>
      <c r="R61" s="54">
        <f t="shared" si="48"/>
        <v>4309.258924</v>
      </c>
      <c r="S61" s="54">
        <f t="shared" si="48"/>
        <v>4309.258924</v>
      </c>
      <c r="T61" s="54">
        <f t="shared" si="48"/>
        <v>4309.258924</v>
      </c>
      <c r="U61" s="54">
        <f t="shared" si="48"/>
        <v>4309.258924</v>
      </c>
    </row>
    <row r="62">
      <c r="A62" s="59">
        <f t="shared" ref="A62:U62" si="49">$C22*A32  * (1 - (1 + A30)^-12) / A30</f>
        <v>27209.7392</v>
      </c>
      <c r="B62" s="59">
        <f t="shared" si="49"/>
        <v>27209.7392</v>
      </c>
      <c r="C62" s="59">
        <f t="shared" si="49"/>
        <v>27209.7392</v>
      </c>
      <c r="D62" s="59">
        <f t="shared" si="49"/>
        <v>27209.7392</v>
      </c>
      <c r="E62" s="59">
        <f t="shared" si="49"/>
        <v>27209.7392</v>
      </c>
      <c r="F62" s="59">
        <f t="shared" si="49"/>
        <v>27209.7392</v>
      </c>
      <c r="G62" s="59">
        <f t="shared" si="49"/>
        <v>27209.7392</v>
      </c>
      <c r="H62" s="59">
        <f t="shared" si="49"/>
        <v>27209.7392</v>
      </c>
      <c r="I62" s="59">
        <f t="shared" si="49"/>
        <v>27209.7392</v>
      </c>
      <c r="J62" s="59">
        <f t="shared" si="49"/>
        <v>27209.7392</v>
      </c>
      <c r="K62" s="59">
        <f t="shared" si="49"/>
        <v>27209.7392</v>
      </c>
      <c r="L62" s="59">
        <f t="shared" si="49"/>
        <v>27209.7392</v>
      </c>
      <c r="M62" s="59">
        <f t="shared" si="49"/>
        <v>27209.7392</v>
      </c>
      <c r="N62" s="59">
        <f t="shared" si="49"/>
        <v>27209.7392</v>
      </c>
      <c r="O62" s="59">
        <f t="shared" si="49"/>
        <v>27209.7392</v>
      </c>
      <c r="P62" s="59">
        <f t="shared" si="49"/>
        <v>27209.7392</v>
      </c>
      <c r="Q62" s="59">
        <f t="shared" si="49"/>
        <v>27209.7392</v>
      </c>
      <c r="R62" s="59">
        <f t="shared" si="49"/>
        <v>27209.7392</v>
      </c>
      <c r="S62" s="59">
        <f t="shared" si="49"/>
        <v>27209.7392</v>
      </c>
      <c r="T62" s="59">
        <f t="shared" si="49"/>
        <v>27209.7392</v>
      </c>
      <c r="U62" s="59">
        <f t="shared" si="49"/>
        <v>27209.7392</v>
      </c>
    </row>
    <row r="63">
      <c r="A63" s="59">
        <f t="shared" ref="A63:U63" si="50">$D22*A32  * (1 - (1 + A30)^-12) / A30</f>
        <v>27700.20871</v>
      </c>
      <c r="B63" s="59">
        <f t="shared" si="50"/>
        <v>27700.20871</v>
      </c>
      <c r="C63" s="59">
        <f t="shared" si="50"/>
        <v>27700.20871</v>
      </c>
      <c r="D63" s="59">
        <f t="shared" si="50"/>
        <v>27700.20871</v>
      </c>
      <c r="E63" s="59">
        <f t="shared" si="50"/>
        <v>27700.20871</v>
      </c>
      <c r="F63" s="59">
        <f t="shared" si="50"/>
        <v>27700.20871</v>
      </c>
      <c r="G63" s="59">
        <f t="shared" si="50"/>
        <v>27700.20871</v>
      </c>
      <c r="H63" s="59">
        <f t="shared" si="50"/>
        <v>27700.20871</v>
      </c>
      <c r="I63" s="59">
        <f t="shared" si="50"/>
        <v>27700.20871</v>
      </c>
      <c r="J63" s="59">
        <f t="shared" si="50"/>
        <v>27700.20871</v>
      </c>
      <c r="K63" s="59">
        <f t="shared" si="50"/>
        <v>27700.20871</v>
      </c>
      <c r="L63" s="59">
        <f t="shared" si="50"/>
        <v>27700.20871</v>
      </c>
      <c r="M63" s="59">
        <f t="shared" si="50"/>
        <v>27700.20871</v>
      </c>
      <c r="N63" s="59">
        <f t="shared" si="50"/>
        <v>27700.20871</v>
      </c>
      <c r="O63" s="59">
        <f t="shared" si="50"/>
        <v>27700.20871</v>
      </c>
      <c r="P63" s="59">
        <f t="shared" si="50"/>
        <v>27700.20871</v>
      </c>
      <c r="Q63" s="59">
        <f t="shared" si="50"/>
        <v>27700.20871</v>
      </c>
      <c r="R63" s="59">
        <f t="shared" si="50"/>
        <v>27700.20871</v>
      </c>
      <c r="S63" s="59">
        <f t="shared" si="50"/>
        <v>27700.20871</v>
      </c>
      <c r="T63" s="59">
        <f t="shared" si="50"/>
        <v>27700.20871</v>
      </c>
      <c r="U63" s="59">
        <f t="shared" si="50"/>
        <v>27700.20871</v>
      </c>
    </row>
    <row r="64">
      <c r="A64" s="59">
        <f t="shared" ref="A64:U64" si="51">$E22*A32  * (1 - (1 + A30)^-12) / A30</f>
        <v>27556.8407</v>
      </c>
      <c r="B64" s="59">
        <f t="shared" si="51"/>
        <v>27556.8407</v>
      </c>
      <c r="C64" s="59">
        <f t="shared" si="51"/>
        <v>27556.8407</v>
      </c>
      <c r="D64" s="59">
        <f t="shared" si="51"/>
        <v>27556.8407</v>
      </c>
      <c r="E64" s="59">
        <f t="shared" si="51"/>
        <v>27556.8407</v>
      </c>
      <c r="F64" s="59">
        <f t="shared" si="51"/>
        <v>27556.8407</v>
      </c>
      <c r="G64" s="59">
        <f t="shared" si="51"/>
        <v>27556.8407</v>
      </c>
      <c r="H64" s="59">
        <f t="shared" si="51"/>
        <v>27556.8407</v>
      </c>
      <c r="I64" s="59">
        <f t="shared" si="51"/>
        <v>27556.8407</v>
      </c>
      <c r="J64" s="59">
        <f t="shared" si="51"/>
        <v>27556.8407</v>
      </c>
      <c r="K64" s="59">
        <f t="shared" si="51"/>
        <v>27556.8407</v>
      </c>
      <c r="L64" s="59">
        <f t="shared" si="51"/>
        <v>27556.8407</v>
      </c>
      <c r="M64" s="59">
        <f t="shared" si="51"/>
        <v>27556.8407</v>
      </c>
      <c r="N64" s="59">
        <f t="shared" si="51"/>
        <v>27556.8407</v>
      </c>
      <c r="O64" s="59">
        <f t="shared" si="51"/>
        <v>27556.8407</v>
      </c>
      <c r="P64" s="59">
        <f t="shared" si="51"/>
        <v>27556.8407</v>
      </c>
      <c r="Q64" s="59">
        <f t="shared" si="51"/>
        <v>27556.8407</v>
      </c>
      <c r="R64" s="59">
        <f t="shared" si="51"/>
        <v>27556.8407</v>
      </c>
      <c r="S64" s="59">
        <f t="shared" si="51"/>
        <v>27556.8407</v>
      </c>
      <c r="T64" s="59">
        <f t="shared" si="51"/>
        <v>27556.8407</v>
      </c>
      <c r="U64" s="59">
        <f t="shared" si="51"/>
        <v>27556.8407</v>
      </c>
    </row>
    <row r="65">
      <c r="A65" s="59">
        <f t="shared" ref="A65:U65" si="52">$F22*A32  * (1 - (1 + A30)^-12) / A30</f>
        <v>29837.52391</v>
      </c>
      <c r="B65" s="59">
        <f t="shared" si="52"/>
        <v>29837.52391</v>
      </c>
      <c r="C65" s="59">
        <f t="shared" si="52"/>
        <v>29837.52391</v>
      </c>
      <c r="D65" s="59">
        <f t="shared" si="52"/>
        <v>29837.52391</v>
      </c>
      <c r="E65" s="59">
        <f t="shared" si="52"/>
        <v>29837.52391</v>
      </c>
      <c r="F65" s="59">
        <f t="shared" si="52"/>
        <v>29837.52391</v>
      </c>
      <c r="G65" s="59">
        <f t="shared" si="52"/>
        <v>29837.52391</v>
      </c>
      <c r="H65" s="59">
        <f t="shared" si="52"/>
        <v>29837.52391</v>
      </c>
      <c r="I65" s="59">
        <f t="shared" si="52"/>
        <v>29837.52391</v>
      </c>
      <c r="J65" s="59">
        <f t="shared" si="52"/>
        <v>29837.52391</v>
      </c>
      <c r="K65" s="59">
        <f t="shared" si="52"/>
        <v>29837.52391</v>
      </c>
      <c r="L65" s="59">
        <f t="shared" si="52"/>
        <v>29837.52391</v>
      </c>
      <c r="M65" s="59">
        <f t="shared" si="52"/>
        <v>29837.52391</v>
      </c>
      <c r="N65" s="59">
        <f t="shared" si="52"/>
        <v>29837.52391</v>
      </c>
      <c r="O65" s="59">
        <f t="shared" si="52"/>
        <v>29837.52391</v>
      </c>
      <c r="P65" s="59">
        <f t="shared" si="52"/>
        <v>29837.52391</v>
      </c>
      <c r="Q65" s="59">
        <f t="shared" si="52"/>
        <v>29837.52391</v>
      </c>
      <c r="R65" s="59">
        <f t="shared" si="52"/>
        <v>29837.52391</v>
      </c>
      <c r="S65" s="59">
        <f t="shared" si="52"/>
        <v>29837.52391</v>
      </c>
      <c r="T65" s="59">
        <f t="shared" si="52"/>
        <v>29837.52391</v>
      </c>
      <c r="U65" s="59">
        <f t="shared" si="52"/>
        <v>29837.52391</v>
      </c>
    </row>
    <row r="66">
      <c r="A66" s="59">
        <f t="shared" ref="A66:U66" si="53">$G22*A32  * (1 - (1 + A30)^-12) / A30</f>
        <v>33606.59344</v>
      </c>
      <c r="B66" s="59">
        <f t="shared" si="53"/>
        <v>33606.59344</v>
      </c>
      <c r="C66" s="59">
        <f t="shared" si="53"/>
        <v>33606.59344</v>
      </c>
      <c r="D66" s="59">
        <f t="shared" si="53"/>
        <v>33606.59344</v>
      </c>
      <c r="E66" s="59">
        <f t="shared" si="53"/>
        <v>33606.59344</v>
      </c>
      <c r="F66" s="59">
        <f t="shared" si="53"/>
        <v>33606.59344</v>
      </c>
      <c r="G66" s="59">
        <f t="shared" si="53"/>
        <v>33606.59344</v>
      </c>
      <c r="H66" s="59">
        <f t="shared" si="53"/>
        <v>33606.59344</v>
      </c>
      <c r="I66" s="59">
        <f t="shared" si="53"/>
        <v>33606.59344</v>
      </c>
      <c r="J66" s="59">
        <f t="shared" si="53"/>
        <v>33606.59344</v>
      </c>
      <c r="K66" s="59">
        <f t="shared" si="53"/>
        <v>33606.59344</v>
      </c>
      <c r="L66" s="59">
        <f t="shared" si="53"/>
        <v>33606.59344</v>
      </c>
      <c r="M66" s="59">
        <f t="shared" si="53"/>
        <v>33606.59344</v>
      </c>
      <c r="N66" s="59">
        <f t="shared" si="53"/>
        <v>33606.59344</v>
      </c>
      <c r="O66" s="59">
        <f t="shared" si="53"/>
        <v>33606.59344</v>
      </c>
      <c r="P66" s="59">
        <f t="shared" si="53"/>
        <v>33606.59344</v>
      </c>
      <c r="Q66" s="59">
        <f t="shared" si="53"/>
        <v>33606.59344</v>
      </c>
      <c r="R66" s="59">
        <f t="shared" si="53"/>
        <v>33606.59344</v>
      </c>
      <c r="S66" s="59">
        <f t="shared" si="53"/>
        <v>33606.59344</v>
      </c>
      <c r="T66" s="59">
        <f t="shared" si="53"/>
        <v>33606.59344</v>
      </c>
      <c r="U66" s="59">
        <f t="shared" si="53"/>
        <v>33606.59344</v>
      </c>
    </row>
    <row r="67">
      <c r="A67" s="59">
        <f t="shared" ref="A67:U67" si="54">$I22*A32  * (1 - (1 + A30)^-12) / A30</f>
        <v>30522.2948</v>
      </c>
      <c r="B67" s="59">
        <f t="shared" si="54"/>
        <v>30522.2948</v>
      </c>
      <c r="C67" s="59">
        <f t="shared" si="54"/>
        <v>30522.2948</v>
      </c>
      <c r="D67" s="59">
        <f t="shared" si="54"/>
        <v>30522.2948</v>
      </c>
      <c r="E67" s="59">
        <f t="shared" si="54"/>
        <v>30522.2948</v>
      </c>
      <c r="F67" s="59">
        <f t="shared" si="54"/>
        <v>30522.2948</v>
      </c>
      <c r="G67" s="59">
        <f t="shared" si="54"/>
        <v>30522.2948</v>
      </c>
      <c r="H67" s="59">
        <f t="shared" si="54"/>
        <v>30522.2948</v>
      </c>
      <c r="I67" s="59">
        <f t="shared" si="54"/>
        <v>30522.2948</v>
      </c>
      <c r="J67" s="59">
        <f t="shared" si="54"/>
        <v>30522.2948</v>
      </c>
      <c r="K67" s="59">
        <f t="shared" si="54"/>
        <v>30522.2948</v>
      </c>
      <c r="L67" s="59">
        <f t="shared" si="54"/>
        <v>30522.2948</v>
      </c>
      <c r="M67" s="59">
        <f t="shared" si="54"/>
        <v>30522.2948</v>
      </c>
      <c r="N67" s="59">
        <f t="shared" si="54"/>
        <v>30522.2948</v>
      </c>
      <c r="O67" s="59">
        <f t="shared" si="54"/>
        <v>30522.2948</v>
      </c>
      <c r="P67" s="59">
        <f t="shared" si="54"/>
        <v>30522.2948</v>
      </c>
      <c r="Q67" s="59">
        <f t="shared" si="54"/>
        <v>30522.2948</v>
      </c>
      <c r="R67" s="59">
        <f t="shared" si="54"/>
        <v>30522.2948</v>
      </c>
      <c r="S67" s="59">
        <f t="shared" si="54"/>
        <v>30522.2948</v>
      </c>
      <c r="T67" s="59">
        <f t="shared" si="54"/>
        <v>30522.2948</v>
      </c>
      <c r="U67" s="59">
        <f t="shared" si="54"/>
        <v>30522.2948</v>
      </c>
    </row>
    <row r="68">
      <c r="A68" s="59">
        <f t="shared" ref="A68:U68" si="55">$J22*A32  * (1 - (1 + A30)^-12) / A30</f>
        <v>33604.70702</v>
      </c>
      <c r="B68" s="59">
        <f t="shared" si="55"/>
        <v>33604.70702</v>
      </c>
      <c r="C68" s="59">
        <f t="shared" si="55"/>
        <v>33604.70702</v>
      </c>
      <c r="D68" s="59">
        <f t="shared" si="55"/>
        <v>33604.70702</v>
      </c>
      <c r="E68" s="59">
        <f t="shared" si="55"/>
        <v>33604.70702</v>
      </c>
      <c r="F68" s="59">
        <f t="shared" si="55"/>
        <v>33604.70702</v>
      </c>
      <c r="G68" s="59">
        <f t="shared" si="55"/>
        <v>33604.70702</v>
      </c>
      <c r="H68" s="59">
        <f t="shared" si="55"/>
        <v>33604.70702</v>
      </c>
      <c r="I68" s="59">
        <f t="shared" si="55"/>
        <v>33604.70702</v>
      </c>
      <c r="J68" s="59">
        <f t="shared" si="55"/>
        <v>33604.70702</v>
      </c>
      <c r="K68" s="59">
        <f t="shared" si="55"/>
        <v>33604.70702</v>
      </c>
      <c r="L68" s="59">
        <f t="shared" si="55"/>
        <v>33604.70702</v>
      </c>
      <c r="M68" s="59">
        <f t="shared" si="55"/>
        <v>33604.70702</v>
      </c>
      <c r="N68" s="59">
        <f t="shared" si="55"/>
        <v>33604.70702</v>
      </c>
      <c r="O68" s="59">
        <f t="shared" si="55"/>
        <v>33604.70702</v>
      </c>
      <c r="P68" s="59">
        <f t="shared" si="55"/>
        <v>33604.70702</v>
      </c>
      <c r="Q68" s="59">
        <f t="shared" si="55"/>
        <v>33604.70702</v>
      </c>
      <c r="R68" s="59">
        <f t="shared" si="55"/>
        <v>33604.70702</v>
      </c>
      <c r="S68" s="59">
        <f t="shared" si="55"/>
        <v>33604.70702</v>
      </c>
      <c r="T68" s="59">
        <f t="shared" si="55"/>
        <v>33604.70702</v>
      </c>
      <c r="U68" s="59">
        <f t="shared" si="55"/>
        <v>33604.70702</v>
      </c>
    </row>
    <row r="69">
      <c r="A69" s="54">
        <f t="shared" ref="A69:U69" si="56">$C23  * (1 - (1 + A30)^-12) / A30</f>
        <v>15035.86624</v>
      </c>
      <c r="B69" s="54">
        <f t="shared" si="56"/>
        <v>15035.86624</v>
      </c>
      <c r="C69" s="54">
        <f t="shared" si="56"/>
        <v>15035.86624</v>
      </c>
      <c r="D69" s="54">
        <f t="shared" si="56"/>
        <v>15035.86624</v>
      </c>
      <c r="E69" s="54">
        <f t="shared" si="56"/>
        <v>15035.86624</v>
      </c>
      <c r="F69" s="54">
        <f t="shared" si="56"/>
        <v>15035.86624</v>
      </c>
      <c r="G69" s="54">
        <f t="shared" si="56"/>
        <v>15035.86624</v>
      </c>
      <c r="H69" s="54">
        <f t="shared" si="56"/>
        <v>15035.86624</v>
      </c>
      <c r="I69" s="54">
        <f t="shared" si="56"/>
        <v>15035.86624</v>
      </c>
      <c r="J69" s="54">
        <f t="shared" si="56"/>
        <v>15035.86624</v>
      </c>
      <c r="K69" s="54">
        <f t="shared" si="56"/>
        <v>15035.86624</v>
      </c>
      <c r="L69" s="54">
        <f t="shared" si="56"/>
        <v>15035.86624</v>
      </c>
      <c r="M69" s="54">
        <f t="shared" si="56"/>
        <v>15035.86624</v>
      </c>
      <c r="N69" s="54">
        <f t="shared" si="56"/>
        <v>15035.86624</v>
      </c>
      <c r="O69" s="54">
        <f t="shared" si="56"/>
        <v>15035.86624</v>
      </c>
      <c r="P69" s="54">
        <f t="shared" si="56"/>
        <v>15035.86624</v>
      </c>
      <c r="Q69" s="54">
        <f t="shared" si="56"/>
        <v>15035.86624</v>
      </c>
      <c r="R69" s="54">
        <f t="shared" si="56"/>
        <v>15035.86624</v>
      </c>
      <c r="S69" s="54">
        <f t="shared" si="56"/>
        <v>15035.86624</v>
      </c>
      <c r="T69" s="54">
        <f t="shared" si="56"/>
        <v>15035.86624</v>
      </c>
      <c r="U69" s="54">
        <f t="shared" si="56"/>
        <v>15035.86624</v>
      </c>
    </row>
    <row r="70">
      <c r="A70" s="54">
        <f t="shared" ref="A70:U70" si="57">$D23  * (1 - (1 + A30)^-12) / A30</f>
        <v>9554.488887</v>
      </c>
      <c r="B70" s="54">
        <f t="shared" si="57"/>
        <v>9554.488887</v>
      </c>
      <c r="C70" s="54">
        <f t="shared" si="57"/>
        <v>9554.488887</v>
      </c>
      <c r="D70" s="54">
        <f t="shared" si="57"/>
        <v>9554.488887</v>
      </c>
      <c r="E70" s="54">
        <f t="shared" si="57"/>
        <v>9554.488887</v>
      </c>
      <c r="F70" s="54">
        <f t="shared" si="57"/>
        <v>9554.488887</v>
      </c>
      <c r="G70" s="54">
        <f t="shared" si="57"/>
        <v>9554.488887</v>
      </c>
      <c r="H70" s="54">
        <f t="shared" si="57"/>
        <v>9554.488887</v>
      </c>
      <c r="I70" s="54">
        <f t="shared" si="57"/>
        <v>9554.488887</v>
      </c>
      <c r="J70" s="54">
        <f t="shared" si="57"/>
        <v>9554.488887</v>
      </c>
      <c r="K70" s="54">
        <f t="shared" si="57"/>
        <v>9554.488887</v>
      </c>
      <c r="L70" s="54">
        <f t="shared" si="57"/>
        <v>9554.488887</v>
      </c>
      <c r="M70" s="54">
        <f t="shared" si="57"/>
        <v>9554.488887</v>
      </c>
      <c r="N70" s="54">
        <f t="shared" si="57"/>
        <v>9554.488887</v>
      </c>
      <c r="O70" s="54">
        <f t="shared" si="57"/>
        <v>9554.488887</v>
      </c>
      <c r="P70" s="54">
        <f t="shared" si="57"/>
        <v>9554.488887</v>
      </c>
      <c r="Q70" s="54">
        <f t="shared" si="57"/>
        <v>9554.488887</v>
      </c>
      <c r="R70" s="54">
        <f t="shared" si="57"/>
        <v>9554.488887</v>
      </c>
      <c r="S70" s="54">
        <f t="shared" si="57"/>
        <v>9554.488887</v>
      </c>
      <c r="T70" s="54">
        <f t="shared" si="57"/>
        <v>9554.488887</v>
      </c>
      <c r="U70" s="54">
        <f t="shared" si="57"/>
        <v>9554.488887</v>
      </c>
    </row>
    <row r="71">
      <c r="A71" s="54">
        <f t="shared" ref="A71:U71" si="58">$E23  * (1 - (1 + A30)^-12) / A30</f>
        <v>9554.488887</v>
      </c>
      <c r="B71" s="54">
        <f t="shared" si="58"/>
        <v>9554.488887</v>
      </c>
      <c r="C71" s="54">
        <f t="shared" si="58"/>
        <v>9554.488887</v>
      </c>
      <c r="D71" s="54">
        <f t="shared" si="58"/>
        <v>9554.488887</v>
      </c>
      <c r="E71" s="54">
        <f t="shared" si="58"/>
        <v>9554.488887</v>
      </c>
      <c r="F71" s="54">
        <f t="shared" si="58"/>
        <v>9554.488887</v>
      </c>
      <c r="G71" s="54">
        <f t="shared" si="58"/>
        <v>9554.488887</v>
      </c>
      <c r="H71" s="54">
        <f t="shared" si="58"/>
        <v>9554.488887</v>
      </c>
      <c r="I71" s="54">
        <f t="shared" si="58"/>
        <v>9554.488887</v>
      </c>
      <c r="J71" s="54">
        <f t="shared" si="58"/>
        <v>9554.488887</v>
      </c>
      <c r="K71" s="54">
        <f t="shared" si="58"/>
        <v>9554.488887</v>
      </c>
      <c r="L71" s="54">
        <f t="shared" si="58"/>
        <v>9554.488887</v>
      </c>
      <c r="M71" s="54">
        <f t="shared" si="58"/>
        <v>9554.488887</v>
      </c>
      <c r="N71" s="54">
        <f t="shared" si="58"/>
        <v>9554.488887</v>
      </c>
      <c r="O71" s="54">
        <f t="shared" si="58"/>
        <v>9554.488887</v>
      </c>
      <c r="P71" s="54">
        <f t="shared" si="58"/>
        <v>9554.488887</v>
      </c>
      <c r="Q71" s="54">
        <f t="shared" si="58"/>
        <v>9554.488887</v>
      </c>
      <c r="R71" s="54">
        <f t="shared" si="58"/>
        <v>9554.488887</v>
      </c>
      <c r="S71" s="54">
        <f t="shared" si="58"/>
        <v>9554.488887</v>
      </c>
      <c r="T71" s="54">
        <f t="shared" si="58"/>
        <v>9554.488887</v>
      </c>
      <c r="U71" s="54">
        <f t="shared" si="58"/>
        <v>9554.488887</v>
      </c>
    </row>
    <row r="72">
      <c r="A72" s="54">
        <f t="shared" ref="A72:U72" si="59">$F23  * (1 - (1 + A30)^-12) / A30</f>
        <v>13772.39152</v>
      </c>
      <c r="B72" s="54">
        <f t="shared" si="59"/>
        <v>13772.39152</v>
      </c>
      <c r="C72" s="54">
        <f t="shared" si="59"/>
        <v>13772.39152</v>
      </c>
      <c r="D72" s="54">
        <f t="shared" si="59"/>
        <v>13772.39152</v>
      </c>
      <c r="E72" s="54">
        <f t="shared" si="59"/>
        <v>13772.39152</v>
      </c>
      <c r="F72" s="54">
        <f t="shared" si="59"/>
        <v>13772.39152</v>
      </c>
      <c r="G72" s="54">
        <f t="shared" si="59"/>
        <v>13772.39152</v>
      </c>
      <c r="H72" s="54">
        <f t="shared" si="59"/>
        <v>13772.39152</v>
      </c>
      <c r="I72" s="54">
        <f t="shared" si="59"/>
        <v>13772.39152</v>
      </c>
      <c r="J72" s="54">
        <f t="shared" si="59"/>
        <v>13772.39152</v>
      </c>
      <c r="K72" s="54">
        <f t="shared" si="59"/>
        <v>13772.39152</v>
      </c>
      <c r="L72" s="54">
        <f t="shared" si="59"/>
        <v>13772.39152</v>
      </c>
      <c r="M72" s="54">
        <f t="shared" si="59"/>
        <v>13772.39152</v>
      </c>
      <c r="N72" s="54">
        <f t="shared" si="59"/>
        <v>13772.39152</v>
      </c>
      <c r="O72" s="54">
        <f t="shared" si="59"/>
        <v>13772.39152</v>
      </c>
      <c r="P72" s="54">
        <f t="shared" si="59"/>
        <v>13772.39152</v>
      </c>
      <c r="Q72" s="54">
        <f t="shared" si="59"/>
        <v>13772.39152</v>
      </c>
      <c r="R72" s="54">
        <f t="shared" si="59"/>
        <v>13772.39152</v>
      </c>
      <c r="S72" s="54">
        <f t="shared" si="59"/>
        <v>13772.39152</v>
      </c>
      <c r="T72" s="54">
        <f t="shared" si="59"/>
        <v>13772.39152</v>
      </c>
      <c r="U72" s="54">
        <f t="shared" si="59"/>
        <v>13772.39152</v>
      </c>
    </row>
    <row r="73">
      <c r="A73" s="54">
        <f t="shared" ref="A73:U73" si="60">$G23  * (1 - (1 + A30)^-12) / A30</f>
        <v>16862.99202</v>
      </c>
      <c r="B73" s="54">
        <f t="shared" si="60"/>
        <v>16862.99202</v>
      </c>
      <c r="C73" s="54">
        <f t="shared" si="60"/>
        <v>16862.99202</v>
      </c>
      <c r="D73" s="54">
        <f t="shared" si="60"/>
        <v>16862.99202</v>
      </c>
      <c r="E73" s="54">
        <f t="shared" si="60"/>
        <v>16862.99202</v>
      </c>
      <c r="F73" s="54">
        <f t="shared" si="60"/>
        <v>16862.99202</v>
      </c>
      <c r="G73" s="54">
        <f t="shared" si="60"/>
        <v>16862.99202</v>
      </c>
      <c r="H73" s="54">
        <f t="shared" si="60"/>
        <v>16862.99202</v>
      </c>
      <c r="I73" s="54">
        <f t="shared" si="60"/>
        <v>16862.99202</v>
      </c>
      <c r="J73" s="54">
        <f t="shared" si="60"/>
        <v>16862.99202</v>
      </c>
      <c r="K73" s="54">
        <f t="shared" si="60"/>
        <v>16862.99202</v>
      </c>
      <c r="L73" s="54">
        <f t="shared" si="60"/>
        <v>16862.99202</v>
      </c>
      <c r="M73" s="54">
        <f t="shared" si="60"/>
        <v>16862.99202</v>
      </c>
      <c r="N73" s="54">
        <f t="shared" si="60"/>
        <v>16862.99202</v>
      </c>
      <c r="O73" s="54">
        <f t="shared" si="60"/>
        <v>16862.99202</v>
      </c>
      <c r="P73" s="54">
        <f t="shared" si="60"/>
        <v>16862.99202</v>
      </c>
      <c r="Q73" s="54">
        <f t="shared" si="60"/>
        <v>16862.99202</v>
      </c>
      <c r="R73" s="54">
        <f t="shared" si="60"/>
        <v>16862.99202</v>
      </c>
      <c r="S73" s="54">
        <f t="shared" si="60"/>
        <v>16862.99202</v>
      </c>
      <c r="T73" s="54">
        <f t="shared" si="60"/>
        <v>16862.99202</v>
      </c>
      <c r="U73" s="54">
        <f t="shared" si="60"/>
        <v>16862.99202</v>
      </c>
    </row>
    <row r="74">
      <c r="A74" s="54">
        <f t="shared" ref="A74:U74" si="61">$I23  * (1 - (1 + A30)^-12) / A30</f>
        <v>14894.52255</v>
      </c>
      <c r="B74" s="54">
        <f t="shared" si="61"/>
        <v>14894.52255</v>
      </c>
      <c r="C74" s="54">
        <f t="shared" si="61"/>
        <v>14894.52255</v>
      </c>
      <c r="D74" s="54">
        <f t="shared" si="61"/>
        <v>14894.52255</v>
      </c>
      <c r="E74" s="54">
        <f t="shared" si="61"/>
        <v>14894.52255</v>
      </c>
      <c r="F74" s="54">
        <f t="shared" si="61"/>
        <v>14894.52255</v>
      </c>
      <c r="G74" s="54">
        <f t="shared" si="61"/>
        <v>14894.52255</v>
      </c>
      <c r="H74" s="54">
        <f t="shared" si="61"/>
        <v>14894.52255</v>
      </c>
      <c r="I74" s="54">
        <f t="shared" si="61"/>
        <v>14894.52255</v>
      </c>
      <c r="J74" s="54">
        <f t="shared" si="61"/>
        <v>14894.52255</v>
      </c>
      <c r="K74" s="54">
        <f t="shared" si="61"/>
        <v>14894.52255</v>
      </c>
      <c r="L74" s="54">
        <f t="shared" si="61"/>
        <v>14894.52255</v>
      </c>
      <c r="M74" s="54">
        <f t="shared" si="61"/>
        <v>14894.52255</v>
      </c>
      <c r="N74" s="54">
        <f t="shared" si="61"/>
        <v>14894.52255</v>
      </c>
      <c r="O74" s="54">
        <f t="shared" si="61"/>
        <v>14894.52255</v>
      </c>
      <c r="P74" s="54">
        <f t="shared" si="61"/>
        <v>14894.52255</v>
      </c>
      <c r="Q74" s="54">
        <f t="shared" si="61"/>
        <v>14894.52255</v>
      </c>
      <c r="R74" s="54">
        <f t="shared" si="61"/>
        <v>14894.52255</v>
      </c>
      <c r="S74" s="54">
        <f t="shared" si="61"/>
        <v>14894.52255</v>
      </c>
      <c r="T74" s="54">
        <f t="shared" si="61"/>
        <v>14894.52255</v>
      </c>
      <c r="U74" s="54">
        <f t="shared" si="61"/>
        <v>14894.52255</v>
      </c>
    </row>
    <row r="75">
      <c r="A75" s="54">
        <f t="shared" ref="A75:U75" si="62">$J23  * (1 - (1 + A30)^-12) / A30</f>
        <v>13491.42784</v>
      </c>
      <c r="B75" s="54">
        <f t="shared" si="62"/>
        <v>13491.42784</v>
      </c>
      <c r="C75" s="54">
        <f t="shared" si="62"/>
        <v>13491.42784</v>
      </c>
      <c r="D75" s="54">
        <f t="shared" si="62"/>
        <v>13491.42784</v>
      </c>
      <c r="E75" s="54">
        <f t="shared" si="62"/>
        <v>13491.42784</v>
      </c>
      <c r="F75" s="54">
        <f t="shared" si="62"/>
        <v>13491.42784</v>
      </c>
      <c r="G75" s="54">
        <f t="shared" si="62"/>
        <v>13491.42784</v>
      </c>
      <c r="H75" s="54">
        <f t="shared" si="62"/>
        <v>13491.42784</v>
      </c>
      <c r="I75" s="54">
        <f t="shared" si="62"/>
        <v>13491.42784</v>
      </c>
      <c r="J75" s="54">
        <f t="shared" si="62"/>
        <v>13491.42784</v>
      </c>
      <c r="K75" s="54">
        <f t="shared" si="62"/>
        <v>13491.42784</v>
      </c>
      <c r="L75" s="54">
        <f t="shared" si="62"/>
        <v>13491.42784</v>
      </c>
      <c r="M75" s="54">
        <f t="shared" si="62"/>
        <v>13491.42784</v>
      </c>
      <c r="N75" s="54">
        <f t="shared" si="62"/>
        <v>13491.42784</v>
      </c>
      <c r="O75" s="54">
        <f t="shared" si="62"/>
        <v>13491.42784</v>
      </c>
      <c r="P75" s="54">
        <f t="shared" si="62"/>
        <v>13491.42784</v>
      </c>
      <c r="Q75" s="54">
        <f t="shared" si="62"/>
        <v>13491.42784</v>
      </c>
      <c r="R75" s="54">
        <f t="shared" si="62"/>
        <v>13491.42784</v>
      </c>
      <c r="S75" s="54">
        <f t="shared" si="62"/>
        <v>13491.42784</v>
      </c>
      <c r="T75" s="54">
        <f t="shared" si="62"/>
        <v>13491.42784</v>
      </c>
      <c r="U75" s="54">
        <f t="shared" si="62"/>
        <v>13491.42784</v>
      </c>
    </row>
    <row r="76">
      <c r="A76" s="59">
        <f t="shared" ref="A76:U76" si="63">$B2*((1-A31)^12)/((1+A30)^$K24)</f>
        <v>7089.214341</v>
      </c>
      <c r="B76" s="59">
        <f t="shared" si="63"/>
        <v>7089.214341</v>
      </c>
      <c r="C76" s="59">
        <f t="shared" si="63"/>
        <v>7089.214341</v>
      </c>
      <c r="D76" s="59">
        <f t="shared" si="63"/>
        <v>7089.214341</v>
      </c>
      <c r="E76" s="59">
        <f t="shared" si="63"/>
        <v>7089.214341</v>
      </c>
      <c r="F76" s="59">
        <f t="shared" si="63"/>
        <v>7089.214341</v>
      </c>
      <c r="G76" s="59">
        <f t="shared" si="63"/>
        <v>7089.214341</v>
      </c>
      <c r="H76" s="59">
        <f t="shared" si="63"/>
        <v>7089.214341</v>
      </c>
      <c r="I76" s="59">
        <f t="shared" si="63"/>
        <v>7089.214341</v>
      </c>
      <c r="J76" s="59">
        <f t="shared" si="63"/>
        <v>7089.214341</v>
      </c>
      <c r="K76" s="59">
        <f t="shared" si="63"/>
        <v>7089.214341</v>
      </c>
      <c r="L76" s="59">
        <f t="shared" si="63"/>
        <v>7089.214341</v>
      </c>
      <c r="M76" s="59">
        <f t="shared" si="63"/>
        <v>7089.214341</v>
      </c>
      <c r="N76" s="59">
        <f t="shared" si="63"/>
        <v>7089.214341</v>
      </c>
      <c r="O76" s="59">
        <f t="shared" si="63"/>
        <v>7089.214341</v>
      </c>
      <c r="P76" s="59">
        <f t="shared" si="63"/>
        <v>7089.214341</v>
      </c>
      <c r="Q76" s="59">
        <f t="shared" si="63"/>
        <v>7089.214341</v>
      </c>
      <c r="R76" s="59">
        <f t="shared" si="63"/>
        <v>7089.214341</v>
      </c>
      <c r="S76" s="59">
        <f t="shared" si="63"/>
        <v>7089.214341</v>
      </c>
      <c r="T76" s="59">
        <f t="shared" si="63"/>
        <v>7089.214341</v>
      </c>
      <c r="U76" s="59">
        <f t="shared" si="63"/>
        <v>7089.214341</v>
      </c>
    </row>
    <row r="77">
      <c r="A77" s="59">
        <f t="shared" ref="A77:U77" si="64">$B2*((1-A31)^12)/((1+A30)^$K24)</f>
        <v>7089.214341</v>
      </c>
      <c r="B77" s="59">
        <f t="shared" si="64"/>
        <v>7089.214341</v>
      </c>
      <c r="C77" s="59">
        <f t="shared" si="64"/>
        <v>7089.214341</v>
      </c>
      <c r="D77" s="59">
        <f t="shared" si="64"/>
        <v>7089.214341</v>
      </c>
      <c r="E77" s="59">
        <f t="shared" si="64"/>
        <v>7089.214341</v>
      </c>
      <c r="F77" s="59">
        <f t="shared" si="64"/>
        <v>7089.214341</v>
      </c>
      <c r="G77" s="59">
        <f t="shared" si="64"/>
        <v>7089.214341</v>
      </c>
      <c r="H77" s="59">
        <f t="shared" si="64"/>
        <v>7089.214341</v>
      </c>
      <c r="I77" s="59">
        <f t="shared" si="64"/>
        <v>7089.214341</v>
      </c>
      <c r="J77" s="59">
        <f t="shared" si="64"/>
        <v>7089.214341</v>
      </c>
      <c r="K77" s="59">
        <f t="shared" si="64"/>
        <v>7089.214341</v>
      </c>
      <c r="L77" s="59">
        <f t="shared" si="64"/>
        <v>7089.214341</v>
      </c>
      <c r="M77" s="59">
        <f t="shared" si="64"/>
        <v>7089.214341</v>
      </c>
      <c r="N77" s="59">
        <f t="shared" si="64"/>
        <v>7089.214341</v>
      </c>
      <c r="O77" s="59">
        <f t="shared" si="64"/>
        <v>7089.214341</v>
      </c>
      <c r="P77" s="59">
        <f t="shared" si="64"/>
        <v>7089.214341</v>
      </c>
      <c r="Q77" s="59">
        <f t="shared" si="64"/>
        <v>7089.214341</v>
      </c>
      <c r="R77" s="59">
        <f t="shared" si="64"/>
        <v>7089.214341</v>
      </c>
      <c r="S77" s="59">
        <f t="shared" si="64"/>
        <v>7089.214341</v>
      </c>
      <c r="T77" s="59">
        <f t="shared" si="64"/>
        <v>7089.214341</v>
      </c>
      <c r="U77" s="59">
        <f t="shared" si="64"/>
        <v>7089.214341</v>
      </c>
    </row>
    <row r="78">
      <c r="A78" s="59">
        <f t="shared" ref="A78:U78" si="65">$B2*((1-A31)^12)/((1+A30)^$K24)</f>
        <v>7089.214341</v>
      </c>
      <c r="B78" s="59">
        <f t="shared" si="65"/>
        <v>7089.214341</v>
      </c>
      <c r="C78" s="59">
        <f t="shared" si="65"/>
        <v>7089.214341</v>
      </c>
      <c r="D78" s="59">
        <f t="shared" si="65"/>
        <v>7089.214341</v>
      </c>
      <c r="E78" s="59">
        <f t="shared" si="65"/>
        <v>7089.214341</v>
      </c>
      <c r="F78" s="59">
        <f t="shared" si="65"/>
        <v>7089.214341</v>
      </c>
      <c r="G78" s="59">
        <f t="shared" si="65"/>
        <v>7089.214341</v>
      </c>
      <c r="H78" s="59">
        <f t="shared" si="65"/>
        <v>7089.214341</v>
      </c>
      <c r="I78" s="59">
        <f t="shared" si="65"/>
        <v>7089.214341</v>
      </c>
      <c r="J78" s="59">
        <f t="shared" si="65"/>
        <v>7089.214341</v>
      </c>
      <c r="K78" s="59">
        <f t="shared" si="65"/>
        <v>7089.214341</v>
      </c>
      <c r="L78" s="59">
        <f t="shared" si="65"/>
        <v>7089.214341</v>
      </c>
      <c r="M78" s="59">
        <f t="shared" si="65"/>
        <v>7089.214341</v>
      </c>
      <c r="N78" s="59">
        <f t="shared" si="65"/>
        <v>7089.214341</v>
      </c>
      <c r="O78" s="59">
        <f t="shared" si="65"/>
        <v>7089.214341</v>
      </c>
      <c r="P78" s="59">
        <f t="shared" si="65"/>
        <v>7089.214341</v>
      </c>
      <c r="Q78" s="59">
        <f t="shared" si="65"/>
        <v>7089.214341</v>
      </c>
      <c r="R78" s="59">
        <f t="shared" si="65"/>
        <v>7089.214341</v>
      </c>
      <c r="S78" s="59">
        <f t="shared" si="65"/>
        <v>7089.214341</v>
      </c>
      <c r="T78" s="59">
        <f t="shared" si="65"/>
        <v>7089.214341</v>
      </c>
      <c r="U78" s="59">
        <f t="shared" si="65"/>
        <v>7089.214341</v>
      </c>
    </row>
    <row r="79">
      <c r="A79" s="59">
        <f t="shared" ref="A79:U79" si="66">$B2*((1-A31)^12)/((1+A30)^$K24)</f>
        <v>7089.214341</v>
      </c>
      <c r="B79" s="59">
        <f t="shared" si="66"/>
        <v>7089.214341</v>
      </c>
      <c r="C79" s="59">
        <f t="shared" si="66"/>
        <v>7089.214341</v>
      </c>
      <c r="D79" s="59">
        <f t="shared" si="66"/>
        <v>7089.214341</v>
      </c>
      <c r="E79" s="59">
        <f t="shared" si="66"/>
        <v>7089.214341</v>
      </c>
      <c r="F79" s="59">
        <f t="shared" si="66"/>
        <v>7089.214341</v>
      </c>
      <c r="G79" s="59">
        <f t="shared" si="66"/>
        <v>7089.214341</v>
      </c>
      <c r="H79" s="59">
        <f t="shared" si="66"/>
        <v>7089.214341</v>
      </c>
      <c r="I79" s="59">
        <f t="shared" si="66"/>
        <v>7089.214341</v>
      </c>
      <c r="J79" s="59">
        <f t="shared" si="66"/>
        <v>7089.214341</v>
      </c>
      <c r="K79" s="59">
        <f t="shared" si="66"/>
        <v>7089.214341</v>
      </c>
      <c r="L79" s="59">
        <f t="shared" si="66"/>
        <v>7089.214341</v>
      </c>
      <c r="M79" s="59">
        <f t="shared" si="66"/>
        <v>7089.214341</v>
      </c>
      <c r="N79" s="59">
        <f t="shared" si="66"/>
        <v>7089.214341</v>
      </c>
      <c r="O79" s="59">
        <f t="shared" si="66"/>
        <v>7089.214341</v>
      </c>
      <c r="P79" s="59">
        <f t="shared" si="66"/>
        <v>7089.214341</v>
      </c>
      <c r="Q79" s="59">
        <f t="shared" si="66"/>
        <v>7089.214341</v>
      </c>
      <c r="R79" s="59">
        <f t="shared" si="66"/>
        <v>7089.214341</v>
      </c>
      <c r="S79" s="59">
        <f t="shared" si="66"/>
        <v>7089.214341</v>
      </c>
      <c r="T79" s="59">
        <f t="shared" si="66"/>
        <v>7089.214341</v>
      </c>
      <c r="U79" s="59">
        <f t="shared" si="66"/>
        <v>7089.214341</v>
      </c>
    </row>
    <row r="80">
      <c r="A80" s="59">
        <f t="shared" ref="A80:U80" si="67">$B2*((1-A31)^12)/((1+A30)^$K24)</f>
        <v>7089.214341</v>
      </c>
      <c r="B80" s="59">
        <f t="shared" si="67"/>
        <v>7089.214341</v>
      </c>
      <c r="C80" s="59">
        <f t="shared" si="67"/>
        <v>7089.214341</v>
      </c>
      <c r="D80" s="59">
        <f t="shared" si="67"/>
        <v>7089.214341</v>
      </c>
      <c r="E80" s="59">
        <f t="shared" si="67"/>
        <v>7089.214341</v>
      </c>
      <c r="F80" s="59">
        <f t="shared" si="67"/>
        <v>7089.214341</v>
      </c>
      <c r="G80" s="59">
        <f t="shared" si="67"/>
        <v>7089.214341</v>
      </c>
      <c r="H80" s="59">
        <f t="shared" si="67"/>
        <v>7089.214341</v>
      </c>
      <c r="I80" s="59">
        <f t="shared" si="67"/>
        <v>7089.214341</v>
      </c>
      <c r="J80" s="59">
        <f t="shared" si="67"/>
        <v>7089.214341</v>
      </c>
      <c r="K80" s="59">
        <f t="shared" si="67"/>
        <v>7089.214341</v>
      </c>
      <c r="L80" s="59">
        <f t="shared" si="67"/>
        <v>7089.214341</v>
      </c>
      <c r="M80" s="59">
        <f t="shared" si="67"/>
        <v>7089.214341</v>
      </c>
      <c r="N80" s="59">
        <f t="shared" si="67"/>
        <v>7089.214341</v>
      </c>
      <c r="O80" s="59">
        <f t="shared" si="67"/>
        <v>7089.214341</v>
      </c>
      <c r="P80" s="59">
        <f t="shared" si="67"/>
        <v>7089.214341</v>
      </c>
      <c r="Q80" s="59">
        <f t="shared" si="67"/>
        <v>7089.214341</v>
      </c>
      <c r="R80" s="59">
        <f t="shared" si="67"/>
        <v>7089.214341</v>
      </c>
      <c r="S80" s="59">
        <f t="shared" si="67"/>
        <v>7089.214341</v>
      </c>
      <c r="T80" s="59">
        <f t="shared" si="67"/>
        <v>7089.214341</v>
      </c>
      <c r="U80" s="59">
        <f t="shared" si="67"/>
        <v>7089.214341</v>
      </c>
    </row>
    <row r="81">
      <c r="A81" s="59">
        <f t="shared" ref="A81:U81" si="68">$B2*((1-A31)^12)/((1+A30)^$K24)</f>
        <v>7089.214341</v>
      </c>
      <c r="B81" s="59">
        <f t="shared" si="68"/>
        <v>7089.214341</v>
      </c>
      <c r="C81" s="59">
        <f t="shared" si="68"/>
        <v>7089.214341</v>
      </c>
      <c r="D81" s="59">
        <f t="shared" si="68"/>
        <v>7089.214341</v>
      </c>
      <c r="E81" s="59">
        <f t="shared" si="68"/>
        <v>7089.214341</v>
      </c>
      <c r="F81" s="59">
        <f t="shared" si="68"/>
        <v>7089.214341</v>
      </c>
      <c r="G81" s="59">
        <f t="shared" si="68"/>
        <v>7089.214341</v>
      </c>
      <c r="H81" s="59">
        <f t="shared" si="68"/>
        <v>7089.214341</v>
      </c>
      <c r="I81" s="59">
        <f t="shared" si="68"/>
        <v>7089.214341</v>
      </c>
      <c r="J81" s="59">
        <f t="shared" si="68"/>
        <v>7089.214341</v>
      </c>
      <c r="K81" s="59">
        <f t="shared" si="68"/>
        <v>7089.214341</v>
      </c>
      <c r="L81" s="59">
        <f t="shared" si="68"/>
        <v>7089.214341</v>
      </c>
      <c r="M81" s="59">
        <f t="shared" si="68"/>
        <v>7089.214341</v>
      </c>
      <c r="N81" s="59">
        <f t="shared" si="68"/>
        <v>7089.214341</v>
      </c>
      <c r="O81" s="59">
        <f t="shared" si="68"/>
        <v>7089.214341</v>
      </c>
      <c r="P81" s="59">
        <f t="shared" si="68"/>
        <v>7089.214341</v>
      </c>
      <c r="Q81" s="59">
        <f t="shared" si="68"/>
        <v>7089.214341</v>
      </c>
      <c r="R81" s="59">
        <f t="shared" si="68"/>
        <v>7089.214341</v>
      </c>
      <c r="S81" s="59">
        <f t="shared" si="68"/>
        <v>7089.214341</v>
      </c>
      <c r="T81" s="59">
        <f t="shared" si="68"/>
        <v>7089.214341</v>
      </c>
      <c r="U81" s="59">
        <f t="shared" si="68"/>
        <v>7089.214341</v>
      </c>
    </row>
    <row r="82">
      <c r="A82" s="59">
        <f t="shared" ref="A82:U82" si="69">$B2*((1-A31)^12)/((1+A30)^$K24)</f>
        <v>7089.214341</v>
      </c>
      <c r="B82" s="59">
        <f t="shared" si="69"/>
        <v>7089.214341</v>
      </c>
      <c r="C82" s="59">
        <f t="shared" si="69"/>
        <v>7089.214341</v>
      </c>
      <c r="D82" s="59">
        <f t="shared" si="69"/>
        <v>7089.214341</v>
      </c>
      <c r="E82" s="59">
        <f t="shared" si="69"/>
        <v>7089.214341</v>
      </c>
      <c r="F82" s="59">
        <f t="shared" si="69"/>
        <v>7089.214341</v>
      </c>
      <c r="G82" s="59">
        <f t="shared" si="69"/>
        <v>7089.214341</v>
      </c>
      <c r="H82" s="59">
        <f t="shared" si="69"/>
        <v>7089.214341</v>
      </c>
      <c r="I82" s="59">
        <f t="shared" si="69"/>
        <v>7089.214341</v>
      </c>
      <c r="J82" s="59">
        <f t="shared" si="69"/>
        <v>7089.214341</v>
      </c>
      <c r="K82" s="59">
        <f t="shared" si="69"/>
        <v>7089.214341</v>
      </c>
      <c r="L82" s="59">
        <f t="shared" si="69"/>
        <v>7089.214341</v>
      </c>
      <c r="M82" s="59">
        <f t="shared" si="69"/>
        <v>7089.214341</v>
      </c>
      <c r="N82" s="59">
        <f t="shared" si="69"/>
        <v>7089.214341</v>
      </c>
      <c r="O82" s="59">
        <f t="shared" si="69"/>
        <v>7089.214341</v>
      </c>
      <c r="P82" s="59">
        <f t="shared" si="69"/>
        <v>7089.214341</v>
      </c>
      <c r="Q82" s="59">
        <f t="shared" si="69"/>
        <v>7089.214341</v>
      </c>
      <c r="R82" s="59">
        <f t="shared" si="69"/>
        <v>7089.214341</v>
      </c>
      <c r="S82" s="59">
        <f t="shared" si="69"/>
        <v>7089.214341</v>
      </c>
      <c r="T82" s="59">
        <f t="shared" si="69"/>
        <v>7089.214341</v>
      </c>
      <c r="U82" s="59">
        <f t="shared" si="69"/>
        <v>7089.214341</v>
      </c>
    </row>
    <row r="83">
      <c r="A83" s="50">
        <f t="shared" ref="A83:U83" si="70">A34+A41+A48+A55+A62+A69-A76</f>
        <v>113079.6354</v>
      </c>
      <c r="B83" s="50">
        <f t="shared" si="70"/>
        <v>113079.6354</v>
      </c>
      <c r="C83" s="50">
        <f t="shared" si="70"/>
        <v>113079.6354</v>
      </c>
      <c r="D83" s="50">
        <f t="shared" si="70"/>
        <v>113079.6354</v>
      </c>
      <c r="E83" s="50">
        <f t="shared" si="70"/>
        <v>113079.6354</v>
      </c>
      <c r="F83" s="50">
        <f t="shared" si="70"/>
        <v>113079.6354</v>
      </c>
      <c r="G83" s="50">
        <f t="shared" si="70"/>
        <v>113079.6354</v>
      </c>
      <c r="H83" s="50">
        <f t="shared" si="70"/>
        <v>113079.6354</v>
      </c>
      <c r="I83" s="50">
        <f t="shared" si="70"/>
        <v>113079.6354</v>
      </c>
      <c r="J83" s="50">
        <f t="shared" si="70"/>
        <v>113079.6354</v>
      </c>
      <c r="K83" s="50">
        <f t="shared" si="70"/>
        <v>113079.6354</v>
      </c>
      <c r="L83" s="50">
        <f t="shared" si="70"/>
        <v>113079.6354</v>
      </c>
      <c r="M83" s="50">
        <f t="shared" si="70"/>
        <v>113079.6354</v>
      </c>
      <c r="N83" s="50">
        <f t="shared" si="70"/>
        <v>113079.6354</v>
      </c>
      <c r="O83" s="50">
        <f t="shared" si="70"/>
        <v>113079.6354</v>
      </c>
      <c r="P83" s="50">
        <f t="shared" si="70"/>
        <v>113079.6354</v>
      </c>
      <c r="Q83" s="50">
        <f t="shared" si="70"/>
        <v>113079.6354</v>
      </c>
      <c r="R83" s="50">
        <f t="shared" si="70"/>
        <v>113079.6354</v>
      </c>
      <c r="S83" s="50">
        <f t="shared" si="70"/>
        <v>113079.6354</v>
      </c>
      <c r="T83" s="50">
        <f t="shared" si="70"/>
        <v>113079.6354</v>
      </c>
      <c r="U83" s="50">
        <f t="shared" si="70"/>
        <v>113079.6354</v>
      </c>
    </row>
    <row r="84">
      <c r="A84" s="50">
        <f t="shared" ref="A84:U84" si="71">A35+A42+A49+A56+A63+A70-A77</f>
        <v>112650.6048</v>
      </c>
      <c r="B84" s="50">
        <f t="shared" si="71"/>
        <v>112650.6048</v>
      </c>
      <c r="C84" s="50">
        <f t="shared" si="71"/>
        <v>112650.6048</v>
      </c>
      <c r="D84" s="50">
        <f t="shared" si="71"/>
        <v>112650.6048</v>
      </c>
      <c r="E84" s="50">
        <f t="shared" si="71"/>
        <v>112650.6048</v>
      </c>
      <c r="F84" s="50">
        <f t="shared" si="71"/>
        <v>112650.6048</v>
      </c>
      <c r="G84" s="50">
        <f t="shared" si="71"/>
        <v>112650.6048</v>
      </c>
      <c r="H84" s="50">
        <f t="shared" si="71"/>
        <v>112650.6048</v>
      </c>
      <c r="I84" s="50">
        <f t="shared" si="71"/>
        <v>112650.6048</v>
      </c>
      <c r="J84" s="50">
        <f t="shared" si="71"/>
        <v>112650.6048</v>
      </c>
      <c r="K84" s="50">
        <f t="shared" si="71"/>
        <v>112650.6048</v>
      </c>
      <c r="L84" s="50">
        <f t="shared" si="71"/>
        <v>112650.6048</v>
      </c>
      <c r="M84" s="50">
        <f t="shared" si="71"/>
        <v>112650.6048</v>
      </c>
      <c r="N84" s="50">
        <f t="shared" si="71"/>
        <v>112650.6048</v>
      </c>
      <c r="O84" s="50">
        <f t="shared" si="71"/>
        <v>112650.6048</v>
      </c>
      <c r="P84" s="50">
        <f t="shared" si="71"/>
        <v>112650.6048</v>
      </c>
      <c r="Q84" s="50">
        <f t="shared" si="71"/>
        <v>112650.6048</v>
      </c>
      <c r="R84" s="50">
        <f t="shared" si="71"/>
        <v>112650.6048</v>
      </c>
      <c r="S84" s="50">
        <f t="shared" si="71"/>
        <v>112650.6048</v>
      </c>
      <c r="T84" s="50">
        <f t="shared" si="71"/>
        <v>112650.6048</v>
      </c>
      <c r="U84" s="50">
        <f t="shared" si="71"/>
        <v>112650.6048</v>
      </c>
    </row>
    <row r="85">
      <c r="A85" s="50">
        <f t="shared" ref="A85:U85" si="72">A36+A43+A50+A57+A64+A71-A78</f>
        <v>112167.2473</v>
      </c>
      <c r="B85" s="50">
        <f t="shared" si="72"/>
        <v>112167.2473</v>
      </c>
      <c r="C85" s="50">
        <f t="shared" si="72"/>
        <v>112167.2473</v>
      </c>
      <c r="D85" s="50">
        <f t="shared" si="72"/>
        <v>112167.2473</v>
      </c>
      <c r="E85" s="50">
        <f t="shared" si="72"/>
        <v>112167.2473</v>
      </c>
      <c r="F85" s="50">
        <f t="shared" si="72"/>
        <v>112167.2473</v>
      </c>
      <c r="G85" s="50">
        <f t="shared" si="72"/>
        <v>112167.2473</v>
      </c>
      <c r="H85" s="50">
        <f t="shared" si="72"/>
        <v>112167.2473</v>
      </c>
      <c r="I85" s="50">
        <f t="shared" si="72"/>
        <v>112167.2473</v>
      </c>
      <c r="J85" s="50">
        <f t="shared" si="72"/>
        <v>112167.2473</v>
      </c>
      <c r="K85" s="50">
        <f t="shared" si="72"/>
        <v>112167.2473</v>
      </c>
      <c r="L85" s="50">
        <f t="shared" si="72"/>
        <v>112167.2473</v>
      </c>
      <c r="M85" s="50">
        <f t="shared" si="72"/>
        <v>112167.2473</v>
      </c>
      <c r="N85" s="50">
        <f t="shared" si="72"/>
        <v>112167.2473</v>
      </c>
      <c r="O85" s="50">
        <f t="shared" si="72"/>
        <v>112167.2473</v>
      </c>
      <c r="P85" s="50">
        <f t="shared" si="72"/>
        <v>112167.2473</v>
      </c>
      <c r="Q85" s="50">
        <f t="shared" si="72"/>
        <v>112167.2473</v>
      </c>
      <c r="R85" s="50">
        <f t="shared" si="72"/>
        <v>112167.2473</v>
      </c>
      <c r="S85" s="50">
        <f t="shared" si="72"/>
        <v>112167.2473</v>
      </c>
      <c r="T85" s="50">
        <f t="shared" si="72"/>
        <v>112167.2473</v>
      </c>
      <c r="U85" s="50">
        <f t="shared" si="72"/>
        <v>112167.2473</v>
      </c>
    </row>
    <row r="86">
      <c r="A86" s="50">
        <f t="shared" ref="A86:U86" si="73">A37+A44+A51+A58+A65+A72-A79</f>
        <v>124048.0852</v>
      </c>
      <c r="B86" s="50">
        <f t="shared" si="73"/>
        <v>124048.0852</v>
      </c>
      <c r="C86" s="50">
        <f t="shared" si="73"/>
        <v>124048.0852</v>
      </c>
      <c r="D86" s="50">
        <f t="shared" si="73"/>
        <v>124048.0852</v>
      </c>
      <c r="E86" s="50">
        <f t="shared" si="73"/>
        <v>124048.0852</v>
      </c>
      <c r="F86" s="50">
        <f t="shared" si="73"/>
        <v>124048.0852</v>
      </c>
      <c r="G86" s="50">
        <f t="shared" si="73"/>
        <v>124048.0852</v>
      </c>
      <c r="H86" s="50">
        <f t="shared" si="73"/>
        <v>124048.0852</v>
      </c>
      <c r="I86" s="50">
        <f t="shared" si="73"/>
        <v>124048.0852</v>
      </c>
      <c r="J86" s="50">
        <f t="shared" si="73"/>
        <v>124048.0852</v>
      </c>
      <c r="K86" s="50">
        <f t="shared" si="73"/>
        <v>124048.0852</v>
      </c>
      <c r="L86" s="50">
        <f t="shared" si="73"/>
        <v>124048.0852</v>
      </c>
      <c r="M86" s="50">
        <f t="shared" si="73"/>
        <v>124048.0852</v>
      </c>
      <c r="N86" s="50">
        <f t="shared" si="73"/>
        <v>124048.0852</v>
      </c>
      <c r="O86" s="50">
        <f t="shared" si="73"/>
        <v>124048.0852</v>
      </c>
      <c r="P86" s="50">
        <f t="shared" si="73"/>
        <v>124048.0852</v>
      </c>
      <c r="Q86" s="50">
        <f t="shared" si="73"/>
        <v>124048.0852</v>
      </c>
      <c r="R86" s="50">
        <f t="shared" si="73"/>
        <v>124048.0852</v>
      </c>
      <c r="S86" s="50">
        <f t="shared" si="73"/>
        <v>124048.0852</v>
      </c>
      <c r="T86" s="50">
        <f t="shared" si="73"/>
        <v>124048.0852</v>
      </c>
      <c r="U86" s="50">
        <f t="shared" si="73"/>
        <v>124048.0852</v>
      </c>
    </row>
    <row r="87">
      <c r="A87" s="50">
        <f t="shared" ref="A87:U87" si="74">A38+A45+A52+A59+A66+A73-A80</f>
        <v>139350.8665</v>
      </c>
      <c r="B87" s="50">
        <f t="shared" si="74"/>
        <v>139350.8665</v>
      </c>
      <c r="C87" s="50">
        <f t="shared" si="74"/>
        <v>139350.8665</v>
      </c>
      <c r="D87" s="50">
        <f t="shared" si="74"/>
        <v>139350.8665</v>
      </c>
      <c r="E87" s="50">
        <f t="shared" si="74"/>
        <v>139350.8665</v>
      </c>
      <c r="F87" s="50">
        <f t="shared" si="74"/>
        <v>139350.8665</v>
      </c>
      <c r="G87" s="50">
        <f t="shared" si="74"/>
        <v>139350.8665</v>
      </c>
      <c r="H87" s="50">
        <f t="shared" si="74"/>
        <v>139350.8665</v>
      </c>
      <c r="I87" s="50">
        <f t="shared" si="74"/>
        <v>139350.8665</v>
      </c>
      <c r="J87" s="50">
        <f t="shared" si="74"/>
        <v>139350.8665</v>
      </c>
      <c r="K87" s="50">
        <f t="shared" si="74"/>
        <v>139350.8665</v>
      </c>
      <c r="L87" s="50">
        <f t="shared" si="74"/>
        <v>139350.8665</v>
      </c>
      <c r="M87" s="50">
        <f t="shared" si="74"/>
        <v>139350.8665</v>
      </c>
      <c r="N87" s="50">
        <f t="shared" si="74"/>
        <v>139350.8665</v>
      </c>
      <c r="O87" s="50">
        <f t="shared" si="74"/>
        <v>139350.8665</v>
      </c>
      <c r="P87" s="50">
        <f t="shared" si="74"/>
        <v>139350.8665</v>
      </c>
      <c r="Q87" s="50">
        <f t="shared" si="74"/>
        <v>139350.8665</v>
      </c>
      <c r="R87" s="50">
        <f t="shared" si="74"/>
        <v>139350.8665</v>
      </c>
      <c r="S87" s="50">
        <f t="shared" si="74"/>
        <v>139350.8665</v>
      </c>
      <c r="T87" s="50">
        <f t="shared" si="74"/>
        <v>139350.8665</v>
      </c>
      <c r="U87" s="50">
        <f t="shared" si="74"/>
        <v>139350.8665</v>
      </c>
    </row>
    <row r="88">
      <c r="A88" s="50">
        <f t="shared" ref="A88:U88" si="75">A39+A46+A53+A60+A67+A74-A81</f>
        <v>121829.7134</v>
      </c>
      <c r="B88" s="50">
        <f t="shared" si="75"/>
        <v>121829.7134</v>
      </c>
      <c r="C88" s="50">
        <f t="shared" si="75"/>
        <v>121829.7134</v>
      </c>
      <c r="D88" s="50">
        <f t="shared" si="75"/>
        <v>121829.7134</v>
      </c>
      <c r="E88" s="50">
        <f t="shared" si="75"/>
        <v>121829.7134</v>
      </c>
      <c r="F88" s="50">
        <f t="shared" si="75"/>
        <v>121829.7134</v>
      </c>
      <c r="G88" s="50">
        <f t="shared" si="75"/>
        <v>121829.7134</v>
      </c>
      <c r="H88" s="50">
        <f t="shared" si="75"/>
        <v>121829.7134</v>
      </c>
      <c r="I88" s="50">
        <f t="shared" si="75"/>
        <v>121829.7134</v>
      </c>
      <c r="J88" s="50">
        <f t="shared" si="75"/>
        <v>121829.7134</v>
      </c>
      <c r="K88" s="50">
        <f t="shared" si="75"/>
        <v>121829.7134</v>
      </c>
      <c r="L88" s="50">
        <f t="shared" si="75"/>
        <v>121829.7134</v>
      </c>
      <c r="M88" s="50">
        <f t="shared" si="75"/>
        <v>121829.7134</v>
      </c>
      <c r="N88" s="50">
        <f t="shared" si="75"/>
        <v>121829.7134</v>
      </c>
      <c r="O88" s="50">
        <f t="shared" si="75"/>
        <v>121829.7134</v>
      </c>
      <c r="P88" s="50">
        <f t="shared" si="75"/>
        <v>121829.7134</v>
      </c>
      <c r="Q88" s="50">
        <f t="shared" si="75"/>
        <v>121829.7134</v>
      </c>
      <c r="R88" s="50">
        <f t="shared" si="75"/>
        <v>121829.7134</v>
      </c>
      <c r="S88" s="50">
        <f t="shared" si="75"/>
        <v>121829.7134</v>
      </c>
      <c r="T88" s="50">
        <f t="shared" si="75"/>
        <v>121829.7134</v>
      </c>
      <c r="U88" s="50">
        <f t="shared" si="75"/>
        <v>121829.7134</v>
      </c>
    </row>
    <row r="89">
      <c r="A89" s="50">
        <f t="shared" ref="A89:U89" si="76">A40+A47+A54+A61+A68+A75-A82</f>
        <v>128171.4817</v>
      </c>
      <c r="B89" s="50">
        <f t="shared" si="76"/>
        <v>128171.4817</v>
      </c>
      <c r="C89" s="50">
        <f t="shared" si="76"/>
        <v>128171.4817</v>
      </c>
      <c r="D89" s="50">
        <f t="shared" si="76"/>
        <v>128171.4817</v>
      </c>
      <c r="E89" s="50">
        <f t="shared" si="76"/>
        <v>128171.4817</v>
      </c>
      <c r="F89" s="50">
        <f t="shared" si="76"/>
        <v>128171.4817</v>
      </c>
      <c r="G89" s="50">
        <f t="shared" si="76"/>
        <v>128171.4817</v>
      </c>
      <c r="H89" s="50">
        <f t="shared" si="76"/>
        <v>128171.4817</v>
      </c>
      <c r="I89" s="50">
        <f t="shared" si="76"/>
        <v>128171.4817</v>
      </c>
      <c r="J89" s="50">
        <f t="shared" si="76"/>
        <v>128171.4817</v>
      </c>
      <c r="K89" s="50">
        <f t="shared" si="76"/>
        <v>128171.4817</v>
      </c>
      <c r="L89" s="50">
        <f t="shared" si="76"/>
        <v>128171.4817</v>
      </c>
      <c r="M89" s="50">
        <f t="shared" si="76"/>
        <v>128171.4817</v>
      </c>
      <c r="N89" s="50">
        <f t="shared" si="76"/>
        <v>128171.4817</v>
      </c>
      <c r="O89" s="50">
        <f t="shared" si="76"/>
        <v>128171.4817</v>
      </c>
      <c r="P89" s="50">
        <f t="shared" si="76"/>
        <v>128171.4817</v>
      </c>
      <c r="Q89" s="50">
        <f t="shared" si="76"/>
        <v>128171.4817</v>
      </c>
      <c r="R89" s="50">
        <f t="shared" si="76"/>
        <v>128171.4817</v>
      </c>
      <c r="S89" s="50">
        <f t="shared" si="76"/>
        <v>128171.4817</v>
      </c>
      <c r="T89" s="50">
        <f t="shared" si="76"/>
        <v>128171.4817</v>
      </c>
      <c r="U89" s="50">
        <f t="shared" si="76"/>
        <v>128171.4817</v>
      </c>
    </row>
    <row r="90">
      <c r="J90" s="8"/>
    </row>
    <row r="91">
      <c r="J91" s="8"/>
    </row>
    <row r="92">
      <c r="J92" s="8"/>
    </row>
    <row r="93">
      <c r="J93" s="8"/>
    </row>
    <row r="94">
      <c r="J94" s="8"/>
    </row>
    <row r="95">
      <c r="J95" s="8"/>
    </row>
    <row r="96">
      <c r="J96" s="8"/>
    </row>
    <row r="97">
      <c r="J97" s="8"/>
    </row>
    <row r="98">
      <c r="J98" s="8"/>
    </row>
    <row r="99">
      <c r="J99" s="8"/>
    </row>
    <row r="100">
      <c r="J100" s="8"/>
    </row>
    <row r="101">
      <c r="J101" s="8"/>
    </row>
    <row r="102">
      <c r="J102" s="8"/>
    </row>
    <row r="103">
      <c r="J103" s="8"/>
    </row>
    <row r="104">
      <c r="J104" s="8"/>
    </row>
    <row r="105">
      <c r="J105" s="8"/>
    </row>
    <row r="106">
      <c r="J106" s="8"/>
    </row>
    <row r="107">
      <c r="J107" s="8"/>
    </row>
    <row r="108">
      <c r="J108" s="8"/>
    </row>
    <row r="109">
      <c r="J109" s="8"/>
    </row>
    <row r="110">
      <c r="J110" s="8"/>
    </row>
    <row r="111">
      <c r="J111" s="8"/>
    </row>
    <row r="112">
      <c r="J112" s="8"/>
    </row>
    <row r="113">
      <c r="J113" s="8"/>
    </row>
    <row r="114">
      <c r="J114" s="8"/>
    </row>
    <row r="115">
      <c r="J115" s="8"/>
    </row>
    <row r="116">
      <c r="J116" s="8"/>
    </row>
    <row r="117">
      <c r="J117" s="8"/>
    </row>
    <row r="118">
      <c r="J118" s="8"/>
    </row>
    <row r="119">
      <c r="J119" s="8"/>
    </row>
    <row r="120">
      <c r="J120" s="8"/>
    </row>
    <row r="121">
      <c r="J121" s="8"/>
    </row>
    <row r="122">
      <c r="J122" s="8"/>
    </row>
    <row r="123">
      <c r="J123" s="8"/>
    </row>
    <row r="124">
      <c r="J124" s="8"/>
    </row>
    <row r="125">
      <c r="J125" s="8"/>
    </row>
    <row r="126">
      <c r="J126" s="8"/>
    </row>
    <row r="127">
      <c r="J127" s="8"/>
    </row>
    <row r="128">
      <c r="J128" s="8"/>
    </row>
    <row r="129">
      <c r="J129" s="8"/>
    </row>
    <row r="130">
      <c r="J130" s="8"/>
    </row>
    <row r="131">
      <c r="J131" s="8"/>
    </row>
    <row r="132">
      <c r="J132" s="8"/>
    </row>
    <row r="133">
      <c r="J133" s="8"/>
    </row>
    <row r="134">
      <c r="J134" s="8"/>
    </row>
    <row r="135">
      <c r="J135" s="8"/>
    </row>
    <row r="136">
      <c r="J136" s="8"/>
    </row>
    <row r="137">
      <c r="J137" s="8"/>
    </row>
    <row r="138">
      <c r="J138" s="8"/>
    </row>
    <row r="139">
      <c r="J139" s="8"/>
    </row>
    <row r="140">
      <c r="J140" s="8"/>
    </row>
    <row r="141">
      <c r="J141" s="8"/>
    </row>
    <row r="142">
      <c r="J142" s="8"/>
    </row>
    <row r="143">
      <c r="J143" s="8"/>
    </row>
    <row r="144">
      <c r="J144" s="8"/>
    </row>
    <row r="145">
      <c r="J145" s="8"/>
    </row>
    <row r="146">
      <c r="J146" s="8"/>
    </row>
    <row r="147">
      <c r="J147" s="8"/>
    </row>
    <row r="148">
      <c r="J148" s="8"/>
    </row>
    <row r="149">
      <c r="J149" s="8"/>
    </row>
    <row r="150">
      <c r="J150" s="8"/>
    </row>
    <row r="151">
      <c r="J151" s="8"/>
    </row>
    <row r="152">
      <c r="J152" s="8"/>
    </row>
    <row r="153">
      <c r="J153" s="8"/>
    </row>
    <row r="154">
      <c r="J154" s="8"/>
    </row>
    <row r="155">
      <c r="J155" s="8"/>
    </row>
    <row r="156">
      <c r="J156" s="8"/>
    </row>
    <row r="157">
      <c r="J157" s="8"/>
    </row>
    <row r="158">
      <c r="J158" s="8"/>
    </row>
    <row r="159">
      <c r="J159" s="8"/>
    </row>
    <row r="160">
      <c r="J160" s="8"/>
    </row>
    <row r="161">
      <c r="J161" s="8"/>
    </row>
    <row r="162">
      <c r="J162" s="8"/>
    </row>
    <row r="163">
      <c r="J163" s="8"/>
    </row>
    <row r="164">
      <c r="J164" s="8"/>
    </row>
    <row r="165">
      <c r="J165" s="8"/>
    </row>
    <row r="166">
      <c r="J166" s="8"/>
    </row>
    <row r="167">
      <c r="J167" s="8"/>
    </row>
    <row r="168">
      <c r="J168" s="8"/>
    </row>
    <row r="169">
      <c r="J169" s="8"/>
    </row>
    <row r="170">
      <c r="J170" s="8"/>
    </row>
    <row r="171">
      <c r="J171" s="8"/>
    </row>
    <row r="172">
      <c r="J172" s="8"/>
    </row>
    <row r="173">
      <c r="J173" s="8"/>
    </row>
    <row r="174">
      <c r="J174" s="8"/>
    </row>
    <row r="175">
      <c r="J175" s="8"/>
    </row>
    <row r="176">
      <c r="J176" s="8"/>
    </row>
    <row r="177">
      <c r="J177" s="8"/>
    </row>
    <row r="178">
      <c r="J178" s="8"/>
    </row>
    <row r="179">
      <c r="J179" s="8"/>
    </row>
    <row r="180">
      <c r="J180" s="8"/>
    </row>
    <row r="181">
      <c r="J181" s="8"/>
    </row>
    <row r="182">
      <c r="J182" s="8"/>
    </row>
    <row r="183">
      <c r="J183" s="8"/>
    </row>
    <row r="184">
      <c r="J184" s="8"/>
    </row>
    <row r="185">
      <c r="J185" s="8"/>
    </row>
    <row r="186">
      <c r="J186" s="8"/>
    </row>
    <row r="187">
      <c r="J187" s="8"/>
    </row>
    <row r="188">
      <c r="J188" s="8"/>
    </row>
    <row r="189">
      <c r="J189" s="8"/>
    </row>
    <row r="190">
      <c r="J190" s="8"/>
    </row>
    <row r="191">
      <c r="J191" s="8"/>
    </row>
    <row r="192">
      <c r="J192" s="8"/>
    </row>
    <row r="193">
      <c r="J193" s="8"/>
    </row>
    <row r="194">
      <c r="J194" s="8"/>
    </row>
    <row r="195">
      <c r="J195" s="8"/>
    </row>
    <row r="196">
      <c r="J196" s="8"/>
    </row>
    <row r="197">
      <c r="J197" s="8"/>
    </row>
    <row r="198">
      <c r="J198" s="8"/>
    </row>
    <row r="199">
      <c r="J199" s="8"/>
    </row>
    <row r="200">
      <c r="J200" s="8"/>
    </row>
    <row r="201">
      <c r="J201" s="8"/>
    </row>
    <row r="202">
      <c r="J202" s="8"/>
    </row>
    <row r="203">
      <c r="J203" s="8"/>
    </row>
    <row r="204">
      <c r="J204" s="8"/>
    </row>
    <row r="205">
      <c r="J205" s="8"/>
    </row>
    <row r="206">
      <c r="J206" s="8"/>
    </row>
    <row r="207">
      <c r="J207" s="8"/>
    </row>
    <row r="208">
      <c r="J208" s="8"/>
    </row>
    <row r="209">
      <c r="J209" s="8"/>
    </row>
    <row r="210">
      <c r="J210" s="8"/>
    </row>
    <row r="211">
      <c r="J211" s="8"/>
    </row>
    <row r="212">
      <c r="J212" s="8"/>
    </row>
    <row r="213">
      <c r="J213" s="8"/>
    </row>
    <row r="214">
      <c r="J214" s="8"/>
    </row>
    <row r="215">
      <c r="J215" s="8"/>
    </row>
    <row r="216">
      <c r="J216" s="8"/>
    </row>
    <row r="217">
      <c r="J217" s="8"/>
    </row>
    <row r="218">
      <c r="J218" s="8"/>
    </row>
    <row r="219">
      <c r="J219" s="8"/>
    </row>
    <row r="220">
      <c r="J220" s="8"/>
    </row>
    <row r="221">
      <c r="J221" s="8"/>
    </row>
    <row r="222">
      <c r="J222" s="8"/>
    </row>
    <row r="223">
      <c r="J223" s="8"/>
    </row>
    <row r="224">
      <c r="J224" s="8"/>
    </row>
    <row r="225">
      <c r="J225" s="8"/>
    </row>
    <row r="226">
      <c r="J226" s="8"/>
    </row>
    <row r="227">
      <c r="J227" s="8"/>
    </row>
    <row r="228">
      <c r="J228" s="8"/>
    </row>
    <row r="229">
      <c r="J229" s="8"/>
    </row>
    <row r="230">
      <c r="J230" s="8"/>
    </row>
    <row r="231">
      <c r="J231" s="8"/>
    </row>
    <row r="232">
      <c r="J232" s="8"/>
    </row>
    <row r="233">
      <c r="J233" s="8"/>
    </row>
    <row r="234">
      <c r="J234" s="8"/>
    </row>
    <row r="235">
      <c r="J235" s="8"/>
    </row>
    <row r="236">
      <c r="J236" s="8"/>
    </row>
    <row r="237">
      <c r="J237" s="8"/>
    </row>
    <row r="238">
      <c r="J238" s="8"/>
    </row>
    <row r="239">
      <c r="J239" s="8"/>
    </row>
    <row r="240">
      <c r="J240" s="8"/>
    </row>
    <row r="241">
      <c r="J241" s="8"/>
    </row>
    <row r="242">
      <c r="J242" s="8"/>
    </row>
    <row r="243">
      <c r="J243" s="8"/>
    </row>
    <row r="244">
      <c r="J244" s="8"/>
    </row>
    <row r="245">
      <c r="J245" s="8"/>
    </row>
    <row r="246">
      <c r="J246" s="8"/>
    </row>
    <row r="247">
      <c r="J247" s="8"/>
    </row>
    <row r="248">
      <c r="J248" s="8"/>
    </row>
    <row r="249">
      <c r="J249" s="8"/>
    </row>
    <row r="250">
      <c r="J250" s="8"/>
    </row>
    <row r="251">
      <c r="J251" s="8"/>
    </row>
    <row r="252">
      <c r="J252" s="8"/>
    </row>
    <row r="253">
      <c r="J253" s="8"/>
    </row>
    <row r="254">
      <c r="J254" s="8"/>
    </row>
    <row r="255">
      <c r="J255" s="8"/>
    </row>
    <row r="256">
      <c r="J256" s="8"/>
    </row>
    <row r="257">
      <c r="J257" s="8"/>
    </row>
    <row r="258">
      <c r="J258" s="8"/>
    </row>
    <row r="259">
      <c r="J259" s="8"/>
    </row>
    <row r="260">
      <c r="J260" s="8"/>
    </row>
    <row r="261">
      <c r="J261" s="8"/>
    </row>
    <row r="262">
      <c r="J262" s="8"/>
    </row>
    <row r="263">
      <c r="J263" s="8"/>
    </row>
    <row r="264">
      <c r="J264" s="8"/>
    </row>
    <row r="265">
      <c r="J265" s="8"/>
    </row>
    <row r="266">
      <c r="J266" s="8"/>
    </row>
    <row r="267">
      <c r="J267" s="8"/>
    </row>
    <row r="268">
      <c r="J268" s="8"/>
    </row>
    <row r="269">
      <c r="J269" s="8"/>
    </row>
    <row r="270">
      <c r="J270" s="8"/>
    </row>
    <row r="271">
      <c r="J271" s="8"/>
    </row>
    <row r="272">
      <c r="J272" s="8"/>
    </row>
    <row r="273">
      <c r="J273" s="8"/>
    </row>
    <row r="274">
      <c r="J274" s="8"/>
    </row>
    <row r="275">
      <c r="J275" s="8"/>
    </row>
    <row r="276">
      <c r="J276" s="8"/>
    </row>
    <row r="277">
      <c r="J277" s="8"/>
    </row>
    <row r="278">
      <c r="J278" s="8"/>
    </row>
    <row r="279">
      <c r="J279" s="8"/>
    </row>
    <row r="280">
      <c r="J280" s="8"/>
    </row>
    <row r="281">
      <c r="J281" s="8"/>
    </row>
    <row r="282">
      <c r="J282" s="8"/>
    </row>
    <row r="283">
      <c r="J283" s="8"/>
    </row>
    <row r="284">
      <c r="J284" s="8"/>
    </row>
    <row r="285">
      <c r="J285" s="8"/>
    </row>
    <row r="286">
      <c r="J286" s="8"/>
    </row>
    <row r="287">
      <c r="J287" s="8"/>
    </row>
    <row r="288">
      <c r="J288" s="8"/>
    </row>
    <row r="289">
      <c r="J289" s="8"/>
    </row>
    <row r="290">
      <c r="J290" s="8"/>
    </row>
    <row r="291">
      <c r="J291" s="8"/>
    </row>
    <row r="292">
      <c r="J292" s="8"/>
    </row>
    <row r="293">
      <c r="J293" s="8"/>
    </row>
    <row r="294">
      <c r="J294" s="8"/>
    </row>
    <row r="295">
      <c r="J295" s="8"/>
    </row>
    <row r="296">
      <c r="J296" s="8"/>
    </row>
    <row r="297">
      <c r="J297" s="8"/>
    </row>
    <row r="298">
      <c r="J298" s="8"/>
    </row>
    <row r="299">
      <c r="J299" s="8"/>
    </row>
    <row r="300">
      <c r="J300" s="8"/>
    </row>
    <row r="301">
      <c r="J301" s="8"/>
    </row>
    <row r="302">
      <c r="J302" s="8"/>
    </row>
    <row r="303">
      <c r="J303" s="8"/>
    </row>
    <row r="304">
      <c r="J304" s="8"/>
    </row>
    <row r="305">
      <c r="J305" s="8"/>
    </row>
    <row r="306">
      <c r="J306" s="8"/>
    </row>
    <row r="307">
      <c r="J307" s="8"/>
    </row>
    <row r="308">
      <c r="J308" s="8"/>
    </row>
    <row r="309">
      <c r="J309" s="8"/>
    </row>
    <row r="310">
      <c r="J310" s="8"/>
    </row>
    <row r="311">
      <c r="J311" s="8"/>
    </row>
    <row r="312">
      <c r="J312" s="8"/>
    </row>
    <row r="313">
      <c r="J313" s="8"/>
    </row>
    <row r="314">
      <c r="J314" s="8"/>
    </row>
    <row r="315">
      <c r="J315" s="8"/>
    </row>
    <row r="316">
      <c r="J316" s="8"/>
    </row>
    <row r="317">
      <c r="J317" s="8"/>
    </row>
    <row r="318">
      <c r="J318" s="8"/>
    </row>
    <row r="319">
      <c r="J319" s="8"/>
    </row>
    <row r="320">
      <c r="J320" s="8"/>
    </row>
    <row r="321">
      <c r="J321" s="8"/>
    </row>
    <row r="322">
      <c r="J322" s="8"/>
    </row>
    <row r="323">
      <c r="J323" s="8"/>
    </row>
    <row r="324">
      <c r="J324" s="8"/>
    </row>
    <row r="325">
      <c r="J325" s="8"/>
    </row>
    <row r="326">
      <c r="J326" s="8"/>
    </row>
    <row r="327">
      <c r="J327" s="8"/>
    </row>
    <row r="328">
      <c r="J328" s="8"/>
    </row>
    <row r="329">
      <c r="J329" s="8"/>
    </row>
    <row r="330">
      <c r="J330" s="8"/>
    </row>
    <row r="331">
      <c r="J331" s="8"/>
    </row>
    <row r="332">
      <c r="J332" s="8"/>
    </row>
    <row r="333">
      <c r="J333" s="8"/>
    </row>
    <row r="334">
      <c r="J334" s="8"/>
    </row>
    <row r="335">
      <c r="J335" s="8"/>
    </row>
    <row r="336">
      <c r="J336" s="8"/>
    </row>
    <row r="337">
      <c r="J337" s="8"/>
    </row>
    <row r="338">
      <c r="J338" s="8"/>
    </row>
    <row r="339">
      <c r="J339" s="8"/>
    </row>
    <row r="340">
      <c r="J340" s="8"/>
    </row>
    <row r="341">
      <c r="J341" s="8"/>
    </row>
    <row r="342">
      <c r="J342" s="8"/>
    </row>
    <row r="343">
      <c r="J343" s="8"/>
    </row>
    <row r="344">
      <c r="J344" s="8"/>
    </row>
    <row r="345">
      <c r="J345" s="8"/>
    </row>
    <row r="346">
      <c r="J346" s="8"/>
    </row>
    <row r="347">
      <c r="J347" s="8"/>
    </row>
    <row r="348">
      <c r="J348" s="8"/>
    </row>
    <row r="349">
      <c r="J349" s="8"/>
    </row>
    <row r="350">
      <c r="J350" s="8"/>
    </row>
    <row r="351">
      <c r="J351" s="8"/>
    </row>
    <row r="352">
      <c r="J352" s="8"/>
    </row>
    <row r="353">
      <c r="J353" s="8"/>
    </row>
    <row r="354">
      <c r="J354" s="8"/>
    </row>
    <row r="355">
      <c r="J355" s="8"/>
    </row>
    <row r="356">
      <c r="J356" s="8"/>
    </row>
    <row r="357">
      <c r="J357" s="8"/>
    </row>
    <row r="358">
      <c r="J358" s="8"/>
    </row>
    <row r="359">
      <c r="J359" s="8"/>
    </row>
    <row r="360">
      <c r="J360" s="8"/>
    </row>
    <row r="361">
      <c r="J361" s="8"/>
    </row>
    <row r="362">
      <c r="J362" s="8"/>
    </row>
    <row r="363">
      <c r="J363" s="8"/>
    </row>
    <row r="364">
      <c r="J364" s="8"/>
    </row>
    <row r="365">
      <c r="J365" s="8"/>
    </row>
    <row r="366">
      <c r="J366" s="8"/>
    </row>
    <row r="367">
      <c r="J367" s="8"/>
    </row>
    <row r="368">
      <c r="J368" s="8"/>
    </row>
    <row r="369">
      <c r="J369" s="8"/>
    </row>
    <row r="370">
      <c r="J370" s="8"/>
    </row>
    <row r="371">
      <c r="J371" s="8"/>
    </row>
    <row r="372">
      <c r="J372" s="8"/>
    </row>
    <row r="373">
      <c r="J373" s="8"/>
    </row>
    <row r="374">
      <c r="J374" s="8"/>
    </row>
    <row r="375">
      <c r="J375" s="8"/>
    </row>
    <row r="376">
      <c r="J376" s="8"/>
    </row>
    <row r="377">
      <c r="J377" s="8"/>
    </row>
    <row r="378">
      <c r="J378" s="8"/>
    </row>
    <row r="379">
      <c r="J379" s="8"/>
    </row>
    <row r="380">
      <c r="J380" s="8"/>
    </row>
    <row r="381">
      <c r="J381" s="8"/>
    </row>
    <row r="382">
      <c r="J382" s="8"/>
    </row>
    <row r="383">
      <c r="J383" s="8"/>
    </row>
    <row r="384">
      <c r="J384" s="8"/>
    </row>
    <row r="385">
      <c r="J385" s="8"/>
    </row>
    <row r="386">
      <c r="J386" s="8"/>
    </row>
    <row r="387">
      <c r="J387" s="8"/>
    </row>
    <row r="388">
      <c r="J388" s="8"/>
    </row>
    <row r="389">
      <c r="J389" s="8"/>
    </row>
    <row r="390">
      <c r="J390" s="8"/>
    </row>
    <row r="391">
      <c r="J391" s="8"/>
    </row>
    <row r="392">
      <c r="J392" s="8"/>
    </row>
    <row r="393">
      <c r="J393" s="8"/>
    </row>
    <row r="394">
      <c r="J394" s="8"/>
    </row>
    <row r="395">
      <c r="J395" s="8"/>
    </row>
    <row r="396">
      <c r="J396" s="8"/>
    </row>
    <row r="397">
      <c r="J397" s="8"/>
    </row>
    <row r="398">
      <c r="J398" s="8"/>
    </row>
    <row r="399">
      <c r="J399" s="8"/>
    </row>
    <row r="400">
      <c r="J400" s="8"/>
    </row>
    <row r="401">
      <c r="J401" s="8"/>
    </row>
    <row r="402">
      <c r="J402" s="8"/>
    </row>
    <row r="403">
      <c r="J403" s="8"/>
    </row>
    <row r="404">
      <c r="J404" s="8"/>
    </row>
    <row r="405">
      <c r="J405" s="8"/>
    </row>
    <row r="406">
      <c r="J406" s="8"/>
    </row>
    <row r="407">
      <c r="J407" s="8"/>
    </row>
    <row r="408">
      <c r="J408" s="8"/>
    </row>
    <row r="409">
      <c r="J409" s="8"/>
    </row>
    <row r="410">
      <c r="J410" s="8"/>
    </row>
    <row r="411">
      <c r="J411" s="8"/>
    </row>
    <row r="412">
      <c r="J412" s="8"/>
    </row>
    <row r="413">
      <c r="J413" s="8"/>
    </row>
    <row r="414">
      <c r="J414" s="8"/>
    </row>
    <row r="415">
      <c r="J415" s="8"/>
    </row>
    <row r="416">
      <c r="J416" s="8"/>
    </row>
    <row r="417">
      <c r="J417" s="8"/>
    </row>
    <row r="418">
      <c r="J418" s="8"/>
    </row>
    <row r="419">
      <c r="J419" s="8"/>
    </row>
    <row r="420">
      <c r="J420" s="8"/>
    </row>
    <row r="421">
      <c r="J421" s="8"/>
    </row>
    <row r="422">
      <c r="J422" s="8"/>
    </row>
    <row r="423">
      <c r="J423" s="8"/>
    </row>
    <row r="424">
      <c r="J424" s="8"/>
    </row>
    <row r="425">
      <c r="J425" s="8"/>
    </row>
    <row r="426">
      <c r="J426" s="8"/>
    </row>
    <row r="427">
      <c r="J427" s="8"/>
    </row>
    <row r="428">
      <c r="J428" s="8"/>
    </row>
    <row r="429">
      <c r="J429" s="8"/>
    </row>
    <row r="430">
      <c r="J430" s="8"/>
    </row>
    <row r="431">
      <c r="J431" s="8"/>
    </row>
    <row r="432">
      <c r="J432" s="8"/>
    </row>
    <row r="433">
      <c r="J433" s="8"/>
    </row>
    <row r="434">
      <c r="J434" s="8"/>
    </row>
    <row r="435">
      <c r="J435" s="8"/>
    </row>
    <row r="436">
      <c r="J436" s="8"/>
    </row>
    <row r="437">
      <c r="J437" s="8"/>
    </row>
    <row r="438">
      <c r="J438" s="8"/>
    </row>
    <row r="439">
      <c r="J439" s="8"/>
    </row>
    <row r="440">
      <c r="J440" s="8"/>
    </row>
    <row r="441">
      <c r="J441" s="8"/>
    </row>
    <row r="442">
      <c r="J442" s="8"/>
    </row>
    <row r="443">
      <c r="J443" s="8"/>
    </row>
    <row r="444">
      <c r="J444" s="8"/>
    </row>
    <row r="445">
      <c r="J445" s="8"/>
    </row>
    <row r="446">
      <c r="J446" s="8"/>
    </row>
    <row r="447">
      <c r="J447" s="8"/>
    </row>
    <row r="448">
      <c r="J448" s="8"/>
    </row>
    <row r="449">
      <c r="J449" s="8"/>
    </row>
    <row r="450">
      <c r="J450" s="8"/>
    </row>
    <row r="451">
      <c r="J451" s="8"/>
    </row>
    <row r="452">
      <c r="J452" s="8"/>
    </row>
    <row r="453">
      <c r="J453" s="8"/>
    </row>
    <row r="454">
      <c r="J454" s="8"/>
    </row>
    <row r="455">
      <c r="J455" s="8"/>
    </row>
    <row r="456">
      <c r="J456" s="8"/>
    </row>
    <row r="457">
      <c r="J457" s="8"/>
    </row>
    <row r="458">
      <c r="J458" s="8"/>
    </row>
    <row r="459">
      <c r="J459" s="8"/>
    </row>
    <row r="460">
      <c r="J460" s="8"/>
    </row>
    <row r="461">
      <c r="J461" s="8"/>
    </row>
    <row r="462">
      <c r="J462" s="8"/>
    </row>
    <row r="463">
      <c r="J463" s="8"/>
    </row>
    <row r="464">
      <c r="J464" s="8"/>
    </row>
    <row r="465">
      <c r="J465" s="8"/>
    </row>
    <row r="466">
      <c r="J466" s="8"/>
    </row>
    <row r="467">
      <c r="J467" s="8"/>
    </row>
    <row r="468">
      <c r="J468" s="8"/>
    </row>
    <row r="469">
      <c r="J469" s="8"/>
    </row>
    <row r="470">
      <c r="J470" s="8"/>
    </row>
    <row r="471">
      <c r="J471" s="8"/>
    </row>
    <row r="472">
      <c r="J472" s="8"/>
    </row>
    <row r="473">
      <c r="J473" s="8"/>
    </row>
    <row r="474">
      <c r="J474" s="8"/>
    </row>
    <row r="475">
      <c r="J475" s="8"/>
    </row>
    <row r="476">
      <c r="J476" s="8"/>
    </row>
    <row r="477">
      <c r="J477" s="8"/>
    </row>
    <row r="478">
      <c r="J478" s="8"/>
    </row>
    <row r="479">
      <c r="J479" s="8"/>
    </row>
    <row r="480">
      <c r="J480" s="8"/>
    </row>
    <row r="481">
      <c r="J481" s="8"/>
    </row>
    <row r="482">
      <c r="J482" s="8"/>
    </row>
    <row r="483">
      <c r="J483" s="8"/>
    </row>
    <row r="484">
      <c r="J484" s="8"/>
    </row>
    <row r="485">
      <c r="J485" s="8"/>
    </row>
    <row r="486">
      <c r="J486" s="8"/>
    </row>
    <row r="487">
      <c r="J487" s="8"/>
    </row>
    <row r="488">
      <c r="J488" s="8"/>
    </row>
    <row r="489">
      <c r="J489" s="8"/>
    </row>
    <row r="490">
      <c r="J490" s="8"/>
    </row>
    <row r="491">
      <c r="J491" s="8"/>
    </row>
    <row r="492">
      <c r="J492" s="8"/>
    </row>
    <row r="493">
      <c r="J493" s="8"/>
    </row>
    <row r="494">
      <c r="J494" s="8"/>
    </row>
    <row r="495">
      <c r="J495" s="8"/>
    </row>
    <row r="496">
      <c r="J496" s="8"/>
    </row>
    <row r="497">
      <c r="J497" s="8"/>
    </row>
    <row r="498">
      <c r="J498" s="8"/>
    </row>
    <row r="499">
      <c r="J499" s="8"/>
    </row>
    <row r="500">
      <c r="J500" s="8"/>
    </row>
    <row r="501">
      <c r="J501" s="8"/>
    </row>
    <row r="502">
      <c r="J502" s="8"/>
    </row>
    <row r="503">
      <c r="J503" s="8"/>
    </row>
    <row r="504">
      <c r="J504" s="8"/>
    </row>
    <row r="505">
      <c r="J505" s="8"/>
    </row>
    <row r="506">
      <c r="J506" s="8"/>
    </row>
    <row r="507">
      <c r="J507" s="8"/>
    </row>
    <row r="508">
      <c r="J508" s="8"/>
    </row>
    <row r="509">
      <c r="J509" s="8"/>
    </row>
    <row r="510">
      <c r="J510" s="8"/>
    </row>
    <row r="511">
      <c r="J511" s="8"/>
    </row>
    <row r="512">
      <c r="J512" s="8"/>
    </row>
    <row r="513">
      <c r="J513" s="8"/>
    </row>
    <row r="514">
      <c r="J514" s="8"/>
    </row>
    <row r="515">
      <c r="J515" s="8"/>
    </row>
    <row r="516">
      <c r="J516" s="8"/>
    </row>
    <row r="517">
      <c r="J517" s="8"/>
    </row>
    <row r="518">
      <c r="J518" s="8"/>
    </row>
    <row r="519">
      <c r="J519" s="8"/>
    </row>
    <row r="520">
      <c r="J520" s="8"/>
    </row>
    <row r="521">
      <c r="J521" s="8"/>
    </row>
    <row r="522">
      <c r="J522" s="8"/>
    </row>
    <row r="523">
      <c r="J523" s="8"/>
    </row>
    <row r="524">
      <c r="J524" s="8"/>
    </row>
    <row r="525">
      <c r="J525" s="8"/>
    </row>
    <row r="526">
      <c r="J526" s="8"/>
    </row>
    <row r="527">
      <c r="J527" s="8"/>
    </row>
    <row r="528">
      <c r="J528" s="8"/>
    </row>
    <row r="529">
      <c r="J529" s="8"/>
    </row>
    <row r="530">
      <c r="J530" s="8"/>
    </row>
    <row r="531">
      <c r="J531" s="8"/>
    </row>
    <row r="532">
      <c r="J532" s="8"/>
    </row>
    <row r="533">
      <c r="J533" s="8"/>
    </row>
    <row r="534">
      <c r="J534" s="8"/>
    </row>
    <row r="535">
      <c r="J535" s="8"/>
    </row>
    <row r="536">
      <c r="J536" s="8"/>
    </row>
    <row r="537">
      <c r="J537" s="8"/>
    </row>
    <row r="538">
      <c r="J538" s="8"/>
    </row>
    <row r="539">
      <c r="J539" s="8"/>
    </row>
    <row r="540">
      <c r="J540" s="8"/>
    </row>
    <row r="541">
      <c r="J541" s="8"/>
    </row>
    <row r="542">
      <c r="J542" s="8"/>
    </row>
    <row r="543">
      <c r="J543" s="8"/>
    </row>
    <row r="544">
      <c r="J544" s="8"/>
    </row>
    <row r="545">
      <c r="J545" s="8"/>
    </row>
    <row r="546">
      <c r="J546" s="8"/>
    </row>
    <row r="547">
      <c r="J547" s="8"/>
    </row>
    <row r="548">
      <c r="J548" s="8"/>
    </row>
    <row r="549">
      <c r="J549" s="8"/>
    </row>
    <row r="550">
      <c r="J550" s="8"/>
    </row>
    <row r="551">
      <c r="J551" s="8"/>
    </row>
    <row r="552">
      <c r="J552" s="8"/>
    </row>
    <row r="553">
      <c r="J553" s="8"/>
    </row>
    <row r="554">
      <c r="J554" s="8"/>
    </row>
    <row r="555">
      <c r="J555" s="8"/>
    </row>
    <row r="556">
      <c r="J556" s="8"/>
    </row>
    <row r="557">
      <c r="J557" s="8"/>
    </row>
    <row r="558">
      <c r="J558" s="8"/>
    </row>
    <row r="559">
      <c r="J559" s="8"/>
    </row>
    <row r="560">
      <c r="J560" s="8"/>
    </row>
    <row r="561">
      <c r="J561" s="8"/>
    </row>
    <row r="562">
      <c r="J562" s="8"/>
    </row>
    <row r="563">
      <c r="J563" s="8"/>
    </row>
    <row r="564">
      <c r="J564" s="8"/>
    </row>
    <row r="565">
      <c r="J565" s="8"/>
    </row>
    <row r="566">
      <c r="J566" s="8"/>
    </row>
    <row r="567">
      <c r="J567" s="8"/>
    </row>
    <row r="568">
      <c r="J568" s="8"/>
    </row>
    <row r="569">
      <c r="J569" s="8"/>
    </row>
    <row r="570">
      <c r="J570" s="8"/>
    </row>
    <row r="571">
      <c r="J571" s="8"/>
    </row>
    <row r="572">
      <c r="J572" s="8"/>
    </row>
    <row r="573">
      <c r="J573" s="8"/>
    </row>
    <row r="574">
      <c r="J574" s="8"/>
    </row>
    <row r="575">
      <c r="J575" s="8"/>
    </row>
    <row r="576">
      <c r="J576" s="8"/>
    </row>
    <row r="577">
      <c r="J577" s="8"/>
    </row>
    <row r="578">
      <c r="J578" s="8"/>
    </row>
    <row r="579">
      <c r="J579" s="8"/>
    </row>
    <row r="580">
      <c r="J580" s="8"/>
    </row>
    <row r="581">
      <c r="J581" s="8"/>
    </row>
    <row r="582">
      <c r="J582" s="8"/>
    </row>
    <row r="583">
      <c r="J583" s="8"/>
    </row>
    <row r="584">
      <c r="J584" s="8"/>
    </row>
    <row r="585">
      <c r="J585" s="8"/>
    </row>
    <row r="586">
      <c r="J586" s="8"/>
    </row>
    <row r="587">
      <c r="J587" s="8"/>
    </row>
    <row r="588">
      <c r="J588" s="8"/>
    </row>
    <row r="589">
      <c r="J589" s="8"/>
    </row>
    <row r="590">
      <c r="J590" s="8"/>
    </row>
    <row r="591">
      <c r="J591" s="8"/>
    </row>
    <row r="592">
      <c r="J592" s="8"/>
    </row>
    <row r="593">
      <c r="J593" s="8"/>
    </row>
    <row r="594">
      <c r="J594" s="8"/>
    </row>
    <row r="595">
      <c r="J595" s="8"/>
    </row>
    <row r="596">
      <c r="J596" s="8"/>
    </row>
    <row r="597">
      <c r="J597" s="8"/>
    </row>
    <row r="598">
      <c r="J598" s="8"/>
    </row>
    <row r="599">
      <c r="J599" s="8"/>
    </row>
    <row r="600">
      <c r="J600" s="8"/>
    </row>
    <row r="601">
      <c r="J601" s="8"/>
    </row>
    <row r="602">
      <c r="J602" s="8"/>
    </row>
    <row r="603">
      <c r="J603" s="8"/>
    </row>
    <row r="604">
      <c r="J604" s="8"/>
    </row>
    <row r="605">
      <c r="J605" s="8"/>
    </row>
    <row r="606">
      <c r="J606" s="8"/>
    </row>
    <row r="607">
      <c r="J607" s="8"/>
    </row>
    <row r="608">
      <c r="J608" s="8"/>
    </row>
    <row r="609">
      <c r="J609" s="8"/>
    </row>
    <row r="610">
      <c r="J610" s="8"/>
    </row>
    <row r="611">
      <c r="J611" s="8"/>
    </row>
    <row r="612">
      <c r="J612" s="8"/>
    </row>
    <row r="613">
      <c r="J613" s="8"/>
    </row>
    <row r="614">
      <c r="J614" s="8"/>
    </row>
    <row r="615">
      <c r="J615" s="8"/>
    </row>
    <row r="616">
      <c r="J616" s="8"/>
    </row>
    <row r="617">
      <c r="J617" s="8"/>
    </row>
    <row r="618">
      <c r="J618" s="8"/>
    </row>
    <row r="619">
      <c r="J619" s="8"/>
    </row>
    <row r="620">
      <c r="J620" s="8"/>
    </row>
    <row r="621">
      <c r="J621" s="8"/>
    </row>
    <row r="622">
      <c r="J622" s="8"/>
    </row>
    <row r="623">
      <c r="J623" s="8"/>
    </row>
    <row r="624">
      <c r="J624" s="8"/>
    </row>
    <row r="625">
      <c r="J625" s="8"/>
    </row>
    <row r="626">
      <c r="J626" s="8"/>
    </row>
    <row r="627">
      <c r="J627" s="8"/>
    </row>
    <row r="628">
      <c r="J628" s="8"/>
    </row>
    <row r="629">
      <c r="J629" s="8"/>
    </row>
    <row r="630">
      <c r="J630" s="8"/>
    </row>
    <row r="631">
      <c r="J631" s="8"/>
    </row>
    <row r="632">
      <c r="J632" s="8"/>
    </row>
    <row r="633">
      <c r="J633" s="8"/>
    </row>
    <row r="634">
      <c r="J634" s="8"/>
    </row>
    <row r="635">
      <c r="J635" s="8"/>
    </row>
    <row r="636">
      <c r="J636" s="8"/>
    </row>
    <row r="637">
      <c r="J637" s="8"/>
    </row>
    <row r="638">
      <c r="J638" s="8"/>
    </row>
    <row r="639">
      <c r="J639" s="8"/>
    </row>
    <row r="640">
      <c r="J640" s="8"/>
    </row>
    <row r="641">
      <c r="J641" s="8"/>
    </row>
    <row r="642">
      <c r="J642" s="8"/>
    </row>
    <row r="643">
      <c r="J643" s="8"/>
    </row>
    <row r="644">
      <c r="J644" s="8"/>
    </row>
    <row r="645">
      <c r="J645" s="8"/>
    </row>
    <row r="646">
      <c r="J646" s="8"/>
    </row>
    <row r="647">
      <c r="J647" s="8"/>
    </row>
    <row r="648">
      <c r="J648" s="8"/>
    </row>
    <row r="649">
      <c r="J649" s="8"/>
    </row>
    <row r="650">
      <c r="J650" s="8"/>
    </row>
    <row r="651">
      <c r="J651" s="8"/>
    </row>
    <row r="652">
      <c r="J652" s="8"/>
    </row>
    <row r="653">
      <c r="J653" s="8"/>
    </row>
    <row r="654">
      <c r="J654" s="8"/>
    </row>
    <row r="655">
      <c r="J655" s="8"/>
    </row>
    <row r="656">
      <c r="J656" s="8"/>
    </row>
    <row r="657">
      <c r="J657" s="8"/>
    </row>
    <row r="658">
      <c r="J658" s="8"/>
    </row>
    <row r="659">
      <c r="J659" s="8"/>
    </row>
    <row r="660">
      <c r="J660" s="8"/>
    </row>
    <row r="661">
      <c r="J661" s="8"/>
    </row>
    <row r="662">
      <c r="J662" s="8"/>
    </row>
    <row r="663">
      <c r="J663" s="8"/>
    </row>
    <row r="664">
      <c r="J664" s="8"/>
    </row>
    <row r="665">
      <c r="J665" s="8"/>
    </row>
    <row r="666">
      <c r="J666" s="8"/>
    </row>
    <row r="667">
      <c r="J667" s="8"/>
    </row>
    <row r="668">
      <c r="J668" s="8"/>
    </row>
    <row r="669">
      <c r="J669" s="8"/>
    </row>
    <row r="670">
      <c r="J670" s="8"/>
    </row>
    <row r="671">
      <c r="J671" s="8"/>
    </row>
    <row r="672">
      <c r="J672" s="8"/>
    </row>
    <row r="673">
      <c r="J673" s="8"/>
    </row>
    <row r="674">
      <c r="J674" s="8"/>
    </row>
    <row r="675">
      <c r="J675" s="8"/>
    </row>
    <row r="676">
      <c r="J676" s="8"/>
    </row>
    <row r="677">
      <c r="J677" s="8"/>
    </row>
    <row r="678">
      <c r="J678" s="8"/>
    </row>
    <row r="679">
      <c r="J679" s="8"/>
    </row>
    <row r="680">
      <c r="J680" s="8"/>
    </row>
    <row r="681">
      <c r="J681" s="8"/>
    </row>
    <row r="682">
      <c r="J682" s="8"/>
    </row>
    <row r="683">
      <c r="J683" s="8"/>
    </row>
    <row r="684">
      <c r="J684" s="8"/>
    </row>
    <row r="685">
      <c r="J685" s="8"/>
    </row>
    <row r="686">
      <c r="J686" s="8"/>
    </row>
    <row r="687">
      <c r="J687" s="8"/>
    </row>
    <row r="688">
      <c r="J688" s="8"/>
    </row>
    <row r="689">
      <c r="J689" s="8"/>
    </row>
    <row r="690">
      <c r="J690" s="8"/>
    </row>
    <row r="691">
      <c r="J691" s="8"/>
    </row>
    <row r="692">
      <c r="J692" s="8"/>
    </row>
    <row r="693">
      <c r="J693" s="8"/>
    </row>
    <row r="694">
      <c r="J694" s="8"/>
    </row>
    <row r="695">
      <c r="J695" s="8"/>
    </row>
    <row r="696">
      <c r="J696" s="8"/>
    </row>
    <row r="697">
      <c r="J697" s="8"/>
    </row>
    <row r="698">
      <c r="J698" s="8"/>
    </row>
    <row r="699">
      <c r="J699" s="8"/>
    </row>
    <row r="700">
      <c r="J700" s="8"/>
    </row>
    <row r="701">
      <c r="J701" s="8"/>
    </row>
    <row r="702">
      <c r="J702" s="8"/>
    </row>
    <row r="703">
      <c r="J703" s="8"/>
    </row>
    <row r="704">
      <c r="J704" s="8"/>
    </row>
    <row r="705">
      <c r="J705" s="8"/>
    </row>
    <row r="706">
      <c r="J706" s="8"/>
    </row>
    <row r="707">
      <c r="J707" s="8"/>
    </row>
    <row r="708">
      <c r="J708" s="8"/>
    </row>
    <row r="709">
      <c r="J709" s="8"/>
    </row>
    <row r="710">
      <c r="J710" s="8"/>
    </row>
    <row r="711">
      <c r="J711" s="8"/>
    </row>
    <row r="712">
      <c r="J712" s="8"/>
    </row>
    <row r="713">
      <c r="J713" s="8"/>
    </row>
    <row r="714">
      <c r="J714" s="8"/>
    </row>
    <row r="715">
      <c r="J715" s="8"/>
    </row>
    <row r="716">
      <c r="J716" s="8"/>
    </row>
    <row r="717">
      <c r="J717" s="8"/>
    </row>
    <row r="718">
      <c r="J718" s="8"/>
    </row>
    <row r="719">
      <c r="J719" s="8"/>
    </row>
    <row r="720">
      <c r="J720" s="8"/>
    </row>
    <row r="721">
      <c r="J721" s="8"/>
    </row>
    <row r="722">
      <c r="J722" s="8"/>
    </row>
    <row r="723">
      <c r="J723" s="8"/>
    </row>
    <row r="724">
      <c r="J724" s="8"/>
    </row>
    <row r="725">
      <c r="J725" s="8"/>
    </row>
    <row r="726">
      <c r="J726" s="8"/>
    </row>
    <row r="727">
      <c r="J727" s="8"/>
    </row>
    <row r="728">
      <c r="J728" s="8"/>
    </row>
    <row r="729">
      <c r="J729" s="8"/>
    </row>
    <row r="730">
      <c r="J730" s="8"/>
    </row>
    <row r="731">
      <c r="J731" s="8"/>
    </row>
    <row r="732">
      <c r="J732" s="8"/>
    </row>
    <row r="733">
      <c r="J733" s="8"/>
    </row>
    <row r="734">
      <c r="J734" s="8"/>
    </row>
    <row r="735">
      <c r="J735" s="8"/>
    </row>
    <row r="736">
      <c r="J736" s="8"/>
    </row>
    <row r="737">
      <c r="J737" s="8"/>
    </row>
    <row r="738">
      <c r="J738" s="8"/>
    </row>
    <row r="739">
      <c r="J739" s="8"/>
    </row>
    <row r="740">
      <c r="J740" s="8"/>
    </row>
    <row r="741">
      <c r="J741" s="8"/>
    </row>
    <row r="742">
      <c r="J742" s="8"/>
    </row>
    <row r="743">
      <c r="J743" s="8"/>
    </row>
    <row r="744">
      <c r="J744" s="8"/>
    </row>
    <row r="745">
      <c r="J745" s="8"/>
    </row>
    <row r="746">
      <c r="J746" s="8"/>
    </row>
    <row r="747">
      <c r="J747" s="8"/>
    </row>
    <row r="748">
      <c r="J748" s="8"/>
    </row>
    <row r="749">
      <c r="J749" s="8"/>
    </row>
    <row r="750">
      <c r="J750" s="8"/>
    </row>
    <row r="751">
      <c r="J751" s="8"/>
    </row>
    <row r="752">
      <c r="J752" s="8"/>
    </row>
    <row r="753">
      <c r="J753" s="8"/>
    </row>
    <row r="754">
      <c r="J754" s="8"/>
    </row>
    <row r="755">
      <c r="J755" s="8"/>
    </row>
    <row r="756">
      <c r="J756" s="8"/>
    </row>
    <row r="757">
      <c r="J757" s="8"/>
    </row>
    <row r="758">
      <c r="J758" s="8"/>
    </row>
    <row r="759">
      <c r="J759" s="8"/>
    </row>
    <row r="760">
      <c r="J760" s="8"/>
    </row>
    <row r="761">
      <c r="J761" s="8"/>
    </row>
    <row r="762">
      <c r="J762" s="8"/>
    </row>
    <row r="763">
      <c r="J763" s="8"/>
    </row>
    <row r="764">
      <c r="J764" s="8"/>
    </row>
    <row r="765">
      <c r="J765" s="8"/>
    </row>
    <row r="766">
      <c r="J766" s="8"/>
    </row>
    <row r="767">
      <c r="J767" s="8"/>
    </row>
    <row r="768">
      <c r="J768" s="8"/>
    </row>
    <row r="769">
      <c r="J769" s="8"/>
    </row>
    <row r="770">
      <c r="J770" s="8"/>
    </row>
    <row r="771">
      <c r="J771" s="8"/>
    </row>
    <row r="772">
      <c r="J772" s="8"/>
    </row>
    <row r="773">
      <c r="J773" s="8"/>
    </row>
    <row r="774">
      <c r="J774" s="8"/>
    </row>
    <row r="775">
      <c r="J775" s="8"/>
    </row>
    <row r="776">
      <c r="J776" s="8"/>
    </row>
    <row r="777">
      <c r="J777" s="8"/>
    </row>
    <row r="778">
      <c r="J778" s="8"/>
    </row>
    <row r="779">
      <c r="J779" s="8"/>
    </row>
    <row r="780">
      <c r="J780" s="8"/>
    </row>
    <row r="781">
      <c r="J781" s="8"/>
    </row>
    <row r="782">
      <c r="J782" s="8"/>
    </row>
    <row r="783">
      <c r="J783" s="8"/>
    </row>
    <row r="784">
      <c r="J784" s="8"/>
    </row>
    <row r="785">
      <c r="J785" s="8"/>
    </row>
    <row r="786">
      <c r="J786" s="8"/>
    </row>
    <row r="787">
      <c r="J787" s="8"/>
    </row>
    <row r="788">
      <c r="J788" s="8"/>
    </row>
    <row r="789">
      <c r="J789" s="8"/>
    </row>
    <row r="790">
      <c r="J790" s="8"/>
    </row>
    <row r="791">
      <c r="J791" s="8"/>
    </row>
    <row r="792">
      <c r="J792" s="8"/>
    </row>
    <row r="793">
      <c r="J793" s="8"/>
    </row>
    <row r="794">
      <c r="J794" s="8"/>
    </row>
    <row r="795">
      <c r="J795" s="8"/>
    </row>
    <row r="796">
      <c r="J796" s="8"/>
    </row>
    <row r="797">
      <c r="J797" s="8"/>
    </row>
    <row r="798">
      <c r="J798" s="8"/>
    </row>
    <row r="799">
      <c r="J799" s="8"/>
    </row>
    <row r="800">
      <c r="J800" s="8"/>
    </row>
    <row r="801">
      <c r="J801" s="8"/>
    </row>
    <row r="802">
      <c r="J802" s="8"/>
    </row>
    <row r="803">
      <c r="J803" s="8"/>
    </row>
    <row r="804">
      <c r="J804" s="8"/>
    </row>
    <row r="805">
      <c r="J805" s="8"/>
    </row>
    <row r="806">
      <c r="J806" s="8"/>
    </row>
    <row r="807">
      <c r="J807" s="8"/>
    </row>
    <row r="808">
      <c r="J808" s="8"/>
    </row>
    <row r="809">
      <c r="J809" s="8"/>
    </row>
    <row r="810">
      <c r="J810" s="8"/>
    </row>
    <row r="811">
      <c r="J811" s="8"/>
    </row>
    <row r="812">
      <c r="J812" s="8"/>
    </row>
    <row r="813">
      <c r="J813" s="8"/>
    </row>
    <row r="814">
      <c r="J814" s="8"/>
    </row>
    <row r="815">
      <c r="J815" s="8"/>
    </row>
    <row r="816">
      <c r="J816" s="8"/>
    </row>
    <row r="817">
      <c r="J817" s="8"/>
    </row>
    <row r="818">
      <c r="J818" s="8"/>
    </row>
    <row r="819">
      <c r="J819" s="8"/>
    </row>
    <row r="820">
      <c r="J820" s="8"/>
    </row>
    <row r="821">
      <c r="J821" s="8"/>
    </row>
    <row r="822">
      <c r="J822" s="8"/>
    </row>
    <row r="823">
      <c r="J823" s="8"/>
    </row>
    <row r="824">
      <c r="J824" s="8"/>
    </row>
    <row r="825">
      <c r="J825" s="8"/>
    </row>
    <row r="826">
      <c r="J826" s="8"/>
    </row>
    <row r="827">
      <c r="J827" s="8"/>
    </row>
    <row r="828">
      <c r="J828" s="8"/>
    </row>
    <row r="829">
      <c r="J829" s="8"/>
    </row>
    <row r="830">
      <c r="J830" s="8"/>
    </row>
    <row r="831">
      <c r="J831" s="8"/>
    </row>
    <row r="832">
      <c r="J832" s="8"/>
    </row>
    <row r="833">
      <c r="J833" s="8"/>
    </row>
    <row r="834">
      <c r="J834" s="8"/>
    </row>
    <row r="835">
      <c r="J835" s="8"/>
    </row>
    <row r="836">
      <c r="J836" s="8"/>
    </row>
    <row r="837">
      <c r="J837" s="8"/>
    </row>
    <row r="838">
      <c r="J838" s="8"/>
    </row>
    <row r="839">
      <c r="J839" s="8"/>
    </row>
    <row r="840">
      <c r="J840" s="8"/>
    </row>
    <row r="841">
      <c r="J841" s="8"/>
    </row>
    <row r="842">
      <c r="J842" s="8"/>
    </row>
    <row r="843">
      <c r="J843" s="8"/>
    </row>
    <row r="844">
      <c r="J844" s="8"/>
    </row>
    <row r="845">
      <c r="J845" s="8"/>
    </row>
    <row r="846">
      <c r="J846" s="8"/>
    </row>
    <row r="847">
      <c r="J847" s="8"/>
    </row>
    <row r="848">
      <c r="J848" s="8"/>
    </row>
    <row r="849">
      <c r="J849" s="8"/>
    </row>
    <row r="850">
      <c r="J850" s="8"/>
    </row>
    <row r="851">
      <c r="J851" s="8"/>
    </row>
    <row r="852">
      <c r="J852" s="8"/>
    </row>
    <row r="853">
      <c r="J853" s="8"/>
    </row>
    <row r="854">
      <c r="J854" s="8"/>
    </row>
    <row r="855">
      <c r="J855" s="8"/>
    </row>
    <row r="856">
      <c r="J856" s="8"/>
    </row>
    <row r="857">
      <c r="J857" s="8"/>
    </row>
    <row r="858">
      <c r="J858" s="8"/>
    </row>
    <row r="859">
      <c r="J859" s="8"/>
    </row>
    <row r="860">
      <c r="J860" s="8"/>
    </row>
    <row r="861">
      <c r="J861" s="8"/>
    </row>
    <row r="862">
      <c r="J862" s="8"/>
    </row>
    <row r="863">
      <c r="J863" s="8"/>
    </row>
    <row r="864">
      <c r="J864" s="8"/>
    </row>
    <row r="865">
      <c r="J865" s="8"/>
    </row>
    <row r="866">
      <c r="J866" s="8"/>
    </row>
    <row r="867">
      <c r="J867" s="8"/>
    </row>
    <row r="868">
      <c r="J868" s="8"/>
    </row>
    <row r="869">
      <c r="J869" s="8"/>
    </row>
    <row r="870">
      <c r="J870" s="8"/>
    </row>
    <row r="871">
      <c r="J871" s="8"/>
    </row>
    <row r="872">
      <c r="J872" s="8"/>
    </row>
    <row r="873">
      <c r="J873" s="8"/>
    </row>
    <row r="874">
      <c r="J874" s="8"/>
    </row>
    <row r="875">
      <c r="J875" s="8"/>
    </row>
    <row r="876">
      <c r="J876" s="8"/>
    </row>
    <row r="877">
      <c r="J877" s="8"/>
    </row>
    <row r="878">
      <c r="J878" s="8"/>
    </row>
    <row r="879">
      <c r="J879" s="8"/>
    </row>
    <row r="880">
      <c r="J880" s="8"/>
    </row>
    <row r="881">
      <c r="J881" s="8"/>
    </row>
    <row r="882">
      <c r="J882" s="8"/>
    </row>
    <row r="883">
      <c r="J883" s="8"/>
    </row>
    <row r="884">
      <c r="J884" s="8"/>
    </row>
    <row r="885">
      <c r="J885" s="8"/>
    </row>
    <row r="886">
      <c r="J886" s="8"/>
    </row>
    <row r="887">
      <c r="J887" s="8"/>
    </row>
    <row r="888">
      <c r="J888" s="8"/>
    </row>
    <row r="889">
      <c r="J889" s="8"/>
    </row>
    <row r="890">
      <c r="J890" s="8"/>
    </row>
    <row r="891">
      <c r="J891" s="8"/>
    </row>
    <row r="892">
      <c r="J892" s="8"/>
    </row>
    <row r="893">
      <c r="J893" s="8"/>
    </row>
    <row r="894">
      <c r="J894" s="8"/>
    </row>
    <row r="895">
      <c r="J895" s="8"/>
    </row>
    <row r="896">
      <c r="J896" s="8"/>
    </row>
    <row r="897">
      <c r="J897" s="8"/>
    </row>
    <row r="898">
      <c r="J898" s="8"/>
    </row>
    <row r="899">
      <c r="J899" s="8"/>
    </row>
    <row r="900">
      <c r="J900" s="8"/>
    </row>
    <row r="901">
      <c r="J901" s="8"/>
    </row>
    <row r="902">
      <c r="J902" s="8"/>
    </row>
    <row r="903">
      <c r="J903" s="8"/>
    </row>
    <row r="904">
      <c r="J904" s="8"/>
    </row>
    <row r="905">
      <c r="J905" s="8"/>
    </row>
    <row r="906">
      <c r="J906" s="8"/>
    </row>
    <row r="907">
      <c r="J907" s="8"/>
    </row>
    <row r="908">
      <c r="J908" s="8"/>
    </row>
    <row r="909">
      <c r="J909" s="8"/>
    </row>
    <row r="910">
      <c r="J910" s="8"/>
    </row>
    <row r="911">
      <c r="J911" s="8"/>
    </row>
    <row r="912">
      <c r="J912" s="8"/>
    </row>
    <row r="913">
      <c r="J913" s="8"/>
    </row>
    <row r="914">
      <c r="J914" s="8"/>
    </row>
    <row r="915">
      <c r="J915" s="8"/>
    </row>
    <row r="916">
      <c r="J916" s="8"/>
    </row>
    <row r="917">
      <c r="J917" s="8"/>
    </row>
    <row r="918">
      <c r="J918" s="8"/>
    </row>
    <row r="919">
      <c r="J919" s="8"/>
    </row>
    <row r="920">
      <c r="J920" s="8"/>
    </row>
    <row r="921">
      <c r="J921" s="8"/>
    </row>
    <row r="922">
      <c r="J922" s="8"/>
    </row>
    <row r="923">
      <c r="J923" s="8"/>
    </row>
    <row r="924">
      <c r="J924" s="8"/>
    </row>
    <row r="925">
      <c r="J925" s="8"/>
    </row>
    <row r="926">
      <c r="J926" s="8"/>
    </row>
    <row r="927">
      <c r="J927" s="8"/>
    </row>
    <row r="928">
      <c r="J928" s="8"/>
    </row>
    <row r="929">
      <c r="J929" s="8"/>
    </row>
    <row r="930">
      <c r="J930" s="8"/>
    </row>
    <row r="931">
      <c r="J931" s="8"/>
    </row>
    <row r="932">
      <c r="J932" s="8"/>
    </row>
    <row r="933">
      <c r="J933" s="8"/>
    </row>
    <row r="934">
      <c r="J934" s="8"/>
    </row>
    <row r="935">
      <c r="J935" s="8"/>
    </row>
    <row r="936">
      <c r="J936" s="8"/>
    </row>
    <row r="937">
      <c r="J937" s="8"/>
    </row>
    <row r="938">
      <c r="J938" s="8"/>
    </row>
    <row r="939">
      <c r="J939" s="8"/>
    </row>
    <row r="940">
      <c r="J940" s="8"/>
    </row>
    <row r="941">
      <c r="J941" s="8"/>
    </row>
    <row r="942">
      <c r="J942" s="8"/>
    </row>
    <row r="943">
      <c r="J943" s="8"/>
    </row>
    <row r="944">
      <c r="J944" s="8"/>
    </row>
    <row r="945">
      <c r="J945" s="8"/>
    </row>
    <row r="946">
      <c r="J946" s="8"/>
    </row>
    <row r="947">
      <c r="J947" s="8"/>
    </row>
    <row r="948">
      <c r="J948" s="8"/>
    </row>
    <row r="949">
      <c r="J949" s="8"/>
    </row>
    <row r="950">
      <c r="J950" s="8"/>
    </row>
    <row r="951">
      <c r="J951" s="8"/>
    </row>
    <row r="952">
      <c r="J952" s="8"/>
    </row>
    <row r="953">
      <c r="J953" s="8"/>
    </row>
    <row r="954">
      <c r="J954" s="8"/>
    </row>
    <row r="955">
      <c r="J955" s="8"/>
    </row>
    <row r="956">
      <c r="J956" s="8"/>
    </row>
    <row r="957">
      <c r="J957" s="8"/>
    </row>
    <row r="958">
      <c r="J958" s="8"/>
    </row>
    <row r="959">
      <c r="J959" s="8"/>
    </row>
    <row r="960">
      <c r="J960" s="8"/>
    </row>
    <row r="961">
      <c r="J961" s="8"/>
    </row>
    <row r="962">
      <c r="J962" s="8"/>
    </row>
    <row r="963">
      <c r="J963" s="8"/>
    </row>
    <row r="964">
      <c r="J964" s="8"/>
    </row>
    <row r="965">
      <c r="J965" s="8"/>
    </row>
    <row r="966">
      <c r="J966" s="8"/>
    </row>
    <row r="967">
      <c r="J967" s="8"/>
    </row>
    <row r="968">
      <c r="J968" s="8"/>
    </row>
    <row r="969">
      <c r="J969" s="8"/>
    </row>
    <row r="970">
      <c r="J970" s="8"/>
    </row>
    <row r="971">
      <c r="J971" s="8"/>
    </row>
    <row r="972">
      <c r="J972" s="8"/>
    </row>
    <row r="973">
      <c r="J973" s="8"/>
    </row>
    <row r="974">
      <c r="J974" s="8"/>
    </row>
    <row r="975">
      <c r="J975" s="8"/>
    </row>
    <row r="976">
      <c r="J976" s="8"/>
    </row>
    <row r="977">
      <c r="J977" s="8"/>
    </row>
    <row r="978">
      <c r="J978" s="8"/>
    </row>
    <row r="979">
      <c r="J979" s="8"/>
    </row>
    <row r="980">
      <c r="J980" s="8"/>
    </row>
    <row r="981">
      <c r="J981" s="8"/>
    </row>
    <row r="982">
      <c r="J982" s="8"/>
    </row>
    <row r="983">
      <c r="J983" s="8"/>
    </row>
    <row r="984">
      <c r="J984" s="8"/>
    </row>
    <row r="985">
      <c r="J985" s="8"/>
    </row>
    <row r="986">
      <c r="J986" s="8"/>
    </row>
    <row r="987">
      <c r="J987" s="8"/>
    </row>
    <row r="988">
      <c r="J988" s="8"/>
    </row>
    <row r="989">
      <c r="J989" s="8"/>
    </row>
    <row r="990">
      <c r="J990" s="8"/>
    </row>
    <row r="991">
      <c r="J991" s="8"/>
    </row>
    <row r="992">
      <c r="J992" s="8"/>
    </row>
    <row r="993">
      <c r="J993" s="8"/>
    </row>
    <row r="994">
      <c r="J994" s="8"/>
    </row>
    <row r="995">
      <c r="J995" s="8"/>
    </row>
    <row r="996">
      <c r="J996" s="8"/>
    </row>
    <row r="997">
      <c r="J997" s="8"/>
    </row>
    <row r="998">
      <c r="J998" s="8"/>
    </row>
    <row r="999">
      <c r="J999" s="8"/>
    </row>
    <row r="1000">
      <c r="J1000" s="8"/>
    </row>
    <row r="1001">
      <c r="J1001" s="8"/>
    </row>
    <row r="1002">
      <c r="J1002" s="8"/>
    </row>
    <row r="1003">
      <c r="J1003" s="8"/>
    </row>
  </sheetData>
  <mergeCells count="6">
    <mergeCell ref="R14:S14"/>
    <mergeCell ref="T14:U14"/>
    <mergeCell ref="C19:J19"/>
    <mergeCell ref="C20:J20"/>
    <mergeCell ref="C21:J21"/>
    <mergeCell ref="C24:J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75"/>
  </cols>
  <sheetData>
    <row r="1">
      <c r="A1" s="77" t="s">
        <v>79</v>
      </c>
      <c r="B1" s="77" t="s">
        <v>80</v>
      </c>
      <c r="C1" s="77" t="s">
        <v>81</v>
      </c>
      <c r="D1" s="77" t="s">
        <v>82</v>
      </c>
      <c r="E1" s="2" t="s">
        <v>83</v>
      </c>
    </row>
    <row r="2">
      <c r="A2" s="78" t="s">
        <v>15</v>
      </c>
      <c r="B2" s="79" t="s">
        <v>84</v>
      </c>
      <c r="C2" s="80">
        <v>62266.0</v>
      </c>
      <c r="D2" s="81">
        <v>2500.0</v>
      </c>
      <c r="E2" s="82">
        <f t="shared" ref="E2:E22" si="1">D2/C2</f>
        <v>0.04015032281</v>
      </c>
    </row>
    <row r="3">
      <c r="A3" s="78" t="s">
        <v>15</v>
      </c>
      <c r="B3" s="79" t="s">
        <v>85</v>
      </c>
      <c r="C3" s="80">
        <v>101645.38</v>
      </c>
      <c r="D3" s="81">
        <v>1000.0</v>
      </c>
      <c r="E3" s="82">
        <f t="shared" si="1"/>
        <v>0.009838125451</v>
      </c>
    </row>
    <row r="4">
      <c r="A4" s="78" t="s">
        <v>15</v>
      </c>
      <c r="B4" s="79" t="s">
        <v>86</v>
      </c>
      <c r="C4" s="80">
        <v>95760.0</v>
      </c>
      <c r="D4" s="81">
        <v>2500.0</v>
      </c>
      <c r="E4" s="82">
        <f t="shared" si="1"/>
        <v>0.026106934</v>
      </c>
    </row>
    <row r="5">
      <c r="A5" s="83" t="s">
        <v>16</v>
      </c>
      <c r="B5" s="84" t="s">
        <v>84</v>
      </c>
      <c r="C5" s="85">
        <v>61423.0</v>
      </c>
      <c r="D5" s="86">
        <v>4500.0</v>
      </c>
      <c r="E5" s="82">
        <f t="shared" si="1"/>
        <v>0.07326245869</v>
      </c>
    </row>
    <row r="6">
      <c r="A6" s="83" t="s">
        <v>16</v>
      </c>
      <c r="B6" s="84" t="s">
        <v>85</v>
      </c>
      <c r="C6" s="85">
        <v>103866.09</v>
      </c>
      <c r="D6" s="86">
        <v>3500.0</v>
      </c>
      <c r="E6" s="82">
        <f t="shared" si="1"/>
        <v>0.03369723458</v>
      </c>
    </row>
    <row r="7">
      <c r="A7" s="83" t="s">
        <v>16</v>
      </c>
      <c r="B7" s="84" t="s">
        <v>86</v>
      </c>
      <c r="C7" s="85">
        <v>97368.0</v>
      </c>
      <c r="D7" s="86">
        <v>8000.0</v>
      </c>
      <c r="E7" s="82">
        <f t="shared" si="1"/>
        <v>0.08216251746</v>
      </c>
    </row>
    <row r="8">
      <c r="A8" s="79" t="s">
        <v>17</v>
      </c>
      <c r="B8" s="87" t="s">
        <v>84</v>
      </c>
      <c r="C8" s="80">
        <v>61021.0</v>
      </c>
      <c r="D8" s="80"/>
      <c r="E8" s="82">
        <f t="shared" si="1"/>
        <v>0</v>
      </c>
    </row>
    <row r="9">
      <c r="A9" s="79" t="s">
        <v>17</v>
      </c>
      <c r="B9" s="87" t="s">
        <v>85</v>
      </c>
      <c r="C9" s="80">
        <v>101798.65</v>
      </c>
      <c r="D9" s="80"/>
      <c r="E9" s="82">
        <f t="shared" si="1"/>
        <v>0</v>
      </c>
    </row>
    <row r="10">
      <c r="A10" s="79" t="s">
        <v>17</v>
      </c>
      <c r="B10" s="87" t="s">
        <v>86</v>
      </c>
      <c r="C10" s="80">
        <v>92031.0</v>
      </c>
      <c r="D10" s="80"/>
      <c r="E10" s="82">
        <f t="shared" si="1"/>
        <v>0</v>
      </c>
    </row>
    <row r="11">
      <c r="A11" s="88" t="s">
        <v>18</v>
      </c>
      <c r="B11" s="84" t="s">
        <v>84</v>
      </c>
      <c r="C11" s="85">
        <v>67592.0</v>
      </c>
      <c r="D11" s="85"/>
      <c r="E11" s="82">
        <f t="shared" si="1"/>
        <v>0</v>
      </c>
    </row>
    <row r="12">
      <c r="A12" s="88" t="s">
        <v>18</v>
      </c>
      <c r="B12" s="84" t="s">
        <v>85</v>
      </c>
      <c r="C12" s="85">
        <v>111112.56</v>
      </c>
      <c r="D12" s="85"/>
      <c r="E12" s="82">
        <f t="shared" si="1"/>
        <v>0</v>
      </c>
    </row>
    <row r="13">
      <c r="A13" s="88" t="s">
        <v>18</v>
      </c>
      <c r="B13" s="84" t="s">
        <v>86</v>
      </c>
      <c r="C13" s="85">
        <v>103737.0</v>
      </c>
      <c r="D13" s="85"/>
      <c r="E13" s="82">
        <f t="shared" si="1"/>
        <v>0</v>
      </c>
    </row>
    <row r="14">
      <c r="A14" s="79" t="s">
        <v>19</v>
      </c>
      <c r="B14" s="87" t="s">
        <v>84</v>
      </c>
      <c r="C14" s="80">
        <v>80559.0</v>
      </c>
      <c r="D14" s="80"/>
      <c r="E14" s="82">
        <f t="shared" si="1"/>
        <v>0</v>
      </c>
    </row>
    <row r="15">
      <c r="A15" s="79" t="s">
        <v>19</v>
      </c>
      <c r="B15" s="87" t="s">
        <v>85</v>
      </c>
      <c r="C15" s="80">
        <v>122206.78</v>
      </c>
      <c r="D15" s="80"/>
      <c r="E15" s="82">
        <f t="shared" si="1"/>
        <v>0</v>
      </c>
    </row>
    <row r="16">
      <c r="A16" s="79" t="s">
        <v>19</v>
      </c>
      <c r="B16" s="87" t="s">
        <v>86</v>
      </c>
      <c r="C16" s="80">
        <v>113324.0</v>
      </c>
      <c r="D16" s="80"/>
      <c r="E16" s="82">
        <f t="shared" si="1"/>
        <v>0</v>
      </c>
    </row>
    <row r="17">
      <c r="A17" s="88" t="s">
        <v>21</v>
      </c>
      <c r="B17" s="84" t="s">
        <v>84</v>
      </c>
      <c r="C17" s="85">
        <v>69418.0</v>
      </c>
      <c r="D17" s="86">
        <v>1000.0</v>
      </c>
      <c r="E17" s="82">
        <f t="shared" si="1"/>
        <v>0.01440548561</v>
      </c>
    </row>
    <row r="18">
      <c r="A18" s="88" t="s">
        <v>21</v>
      </c>
      <c r="B18" s="84" t="s">
        <v>85</v>
      </c>
      <c r="C18" s="85">
        <v>111494.09</v>
      </c>
      <c r="D18" s="86">
        <v>500.0</v>
      </c>
      <c r="E18" s="82">
        <f t="shared" si="1"/>
        <v>0.004484542634</v>
      </c>
    </row>
    <row r="19">
      <c r="A19" s="88" t="s">
        <v>21</v>
      </c>
      <c r="B19" s="84" t="s">
        <v>86</v>
      </c>
      <c r="C19" s="85">
        <v>107609.0</v>
      </c>
      <c r="D19" s="86">
        <v>500.0</v>
      </c>
      <c r="E19" s="82">
        <f t="shared" si="1"/>
        <v>0.004646451505</v>
      </c>
    </row>
    <row r="20">
      <c r="A20" s="89" t="s">
        <v>87</v>
      </c>
      <c r="B20" s="87" t="s">
        <v>84</v>
      </c>
      <c r="C20" s="80">
        <v>69249.0</v>
      </c>
      <c r="D20" s="81">
        <v>626.0</v>
      </c>
      <c r="E20" s="82">
        <f t="shared" si="1"/>
        <v>0.009039841731</v>
      </c>
    </row>
    <row r="21">
      <c r="A21" s="89" t="s">
        <v>87</v>
      </c>
      <c r="B21" s="87" t="s">
        <v>85</v>
      </c>
      <c r="C21" s="80">
        <v>115472.06</v>
      </c>
      <c r="D21" s="80"/>
      <c r="E21" s="82">
        <f t="shared" si="1"/>
        <v>0</v>
      </c>
    </row>
    <row r="22">
      <c r="A22" s="89" t="s">
        <v>87</v>
      </c>
      <c r="B22" s="87" t="s">
        <v>86</v>
      </c>
      <c r="C22" s="80">
        <v>107352.0</v>
      </c>
      <c r="D22" s="81">
        <v>4100.0</v>
      </c>
      <c r="E22" s="82">
        <f t="shared" si="1"/>
        <v>0.03819211566</v>
      </c>
    </row>
    <row r="23">
      <c r="D23" s="2" t="s">
        <v>88</v>
      </c>
      <c r="E23" s="8">
        <f>sum(E2:E22)/12</f>
        <v>0.02799883584</v>
      </c>
    </row>
    <row r="24">
      <c r="D24" s="8"/>
      <c r="E24" s="8"/>
    </row>
    <row r="25">
      <c r="D25" s="8"/>
      <c r="E25" s="8"/>
    </row>
    <row r="26">
      <c r="D26" s="8"/>
      <c r="E26" s="8"/>
    </row>
    <row r="27">
      <c r="D27" s="8"/>
      <c r="E27" s="8"/>
    </row>
    <row r="28">
      <c r="D28" s="8"/>
      <c r="E28" s="8"/>
    </row>
    <row r="29">
      <c r="D29" s="8"/>
      <c r="E29" s="8"/>
    </row>
    <row r="30">
      <c r="D30" s="8"/>
      <c r="E30" s="8"/>
    </row>
    <row r="31">
      <c r="D31" s="8"/>
      <c r="E31" s="8"/>
    </row>
    <row r="32">
      <c r="D32" s="8"/>
      <c r="E32" s="8"/>
    </row>
    <row r="33">
      <c r="D33" s="8"/>
      <c r="E33" s="8"/>
    </row>
    <row r="34">
      <c r="D34" s="8"/>
      <c r="E34" s="8"/>
    </row>
    <row r="35">
      <c r="D35" s="8"/>
      <c r="E35" s="8"/>
    </row>
    <row r="36">
      <c r="D36" s="8"/>
      <c r="E36" s="8"/>
    </row>
    <row r="37">
      <c r="D37" s="8"/>
      <c r="E37" s="8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</sheetData>
  <drawing r:id="rId1"/>
</worksheet>
</file>