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oor\Google Drive\MSDS460\week7\"/>
    </mc:Choice>
  </mc:AlternateContent>
  <xr:revisionPtr revIDLastSave="0" documentId="13_ncr:1_{02FDC6C9-DDF1-443C-86C5-BA97DC0D087F}" xr6:coauthVersionLast="43" xr6:coauthVersionMax="43" xr10:uidLastSave="{00000000-0000-0000-0000-000000000000}"/>
  <bookViews>
    <workbookView xWindow="3216" yWindow="2928" windowWidth="11064" windowHeight="5736" xr2:uid="{E7DB3195-2AEC-49EB-87FC-B43BC3BBCF34}"/>
  </bookViews>
  <sheets>
    <sheet name="3model" sheetId="6" r:id="rId1"/>
  </sheets>
  <definedNames>
    <definedName name="solver_adj" localSheetId="0" hidden="1">'3model'!$M$23:$M$24</definedName>
    <definedName name="solver_adj_ob" localSheetId="0" hidden="1">1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rr" hidden="1">1</definedName>
    <definedName name="solver_ctp1" hidden="1">0</definedName>
    <definedName name="solver_ctp2" hidden="1">0</definedName>
    <definedName name="solver_dia" localSheetId="0" hidden="1">5</definedName>
    <definedName name="solver_dimcalc" localSheetId="0" hidden="1">0</definedName>
    <definedName name="solver_disp" hidden="1">0</definedName>
    <definedName name="solver_eval" hidden="1">0</definedName>
    <definedName name="solver_glb" localSheetId="0" hidden="1">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'3model'!$M$23:$M$24</definedName>
    <definedName name="solver_lhs2" localSheetId="0" hidden="1">'3model'!$M$23:$M$24</definedName>
    <definedName name="solver_lhs3" localSheetId="0" hidden="1">'3model'!$M$23:$M$24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sim" hidden="1">7</definedName>
    <definedName name="solver_nso" localSheetId="0" hidden="1">10000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num" localSheetId="0" hidden="1">3</definedName>
    <definedName name="solver_obc" localSheetId="0" hidden="1">0</definedName>
    <definedName name="solver_obp" localSheetId="0" hidden="1">0</definedName>
    <definedName name="solver_opt" localSheetId="0" hidden="1">'3model'!$P$35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gen" hidden="1">1</definedName>
    <definedName name="solver_rhs1" localSheetId="0" hidden="1">70</definedName>
    <definedName name="solver_rhs2" localSheetId="0" hidden="1">1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t" hidden="1">100</definedName>
    <definedName name="solver_scs" localSheetId="0" hidden="1">0</definedName>
    <definedName name="solver_seed" hidden="1">121</definedName>
    <definedName name="solver_sel" localSheetId="0" hidden="1">1</definedName>
    <definedName name="solver_slv" localSheetId="0" hidden="1">0</definedName>
    <definedName name="solver_slvu" localSheetId="0" hidden="1">2</definedName>
    <definedName name="solver_spid" localSheetId="0" hidden="1">" "</definedName>
    <definedName name="solver_srvr" localSheetId="0" hidden="1">" "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1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431893</definedName>
    <definedName name="solver_val" localSheetId="0" hidden="1">0</definedName>
    <definedName name="solver_var" localSheetId="0" hidden="1">" "</definedName>
    <definedName name="solver_ver" localSheetId="0" hidden="1">17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6" l="1"/>
  <c r="P21" i="6"/>
  <c r="D23" i="6"/>
  <c r="D26" i="6"/>
  <c r="D30" i="6"/>
  <c r="D11" i="6"/>
  <c r="D29" i="6"/>
  <c r="D14" i="6"/>
  <c r="D16" i="6"/>
  <c r="D15" i="6"/>
  <c r="D12" i="6"/>
  <c r="D27" i="6"/>
  <c r="D10" i="6"/>
  <c r="D19" i="6"/>
  <c r="D32" i="6"/>
  <c r="D24" i="6"/>
  <c r="D21" i="6"/>
  <c r="D20" i="6"/>
  <c r="D31" i="6"/>
  <c r="D28" i="6"/>
  <c r="D9" i="6"/>
  <c r="D25" i="6"/>
  <c r="D33" i="6"/>
  <c r="D22" i="6"/>
  <c r="D13" i="6"/>
  <c r="D17" i="6"/>
  <c r="D18" i="6"/>
  <c r="E9" i="6" l="1"/>
  <c r="D34" i="6"/>
  <c r="F9" i="6" l="1"/>
  <c r="G9" i="6" l="1"/>
  <c r="B10" i="6"/>
  <c r="H9" i="6" l="1"/>
  <c r="I9" i="6"/>
  <c r="J9" i="6" l="1"/>
  <c r="C10" i="6" l="1"/>
  <c r="E10" i="6" l="1"/>
  <c r="G10" i="6" l="1"/>
  <c r="F10" i="6"/>
  <c r="B11" i="6" l="1"/>
  <c r="H10" i="6"/>
  <c r="I10" i="6"/>
  <c r="J10" i="6" l="1"/>
  <c r="C11" i="6" l="1"/>
  <c r="E11" i="6" l="1"/>
  <c r="G11" i="6" l="1"/>
  <c r="F11" i="6"/>
  <c r="B12" i="6" l="1"/>
  <c r="H11" i="6"/>
  <c r="I11" i="6"/>
  <c r="J11" i="6" l="1"/>
  <c r="C12" i="6" l="1"/>
  <c r="E12" i="6" l="1"/>
  <c r="F12" i="6" s="1"/>
  <c r="B13" i="6" l="1"/>
  <c r="G12" i="6"/>
  <c r="H12" i="6" l="1"/>
  <c r="I12" i="6"/>
  <c r="J12" i="6" l="1"/>
  <c r="C13" i="6" l="1"/>
  <c r="E13" i="6" l="1"/>
  <c r="F13" i="6" s="1"/>
  <c r="B14" i="6" s="1"/>
  <c r="G13" i="6" l="1"/>
  <c r="H13" i="6" l="1"/>
  <c r="I13" i="6"/>
  <c r="J13" i="6" l="1"/>
  <c r="C14" i="6" l="1"/>
  <c r="E14" i="6" l="1"/>
  <c r="F14" i="6" s="1"/>
  <c r="B15" i="6" s="1"/>
  <c r="G14" i="6" l="1"/>
  <c r="H14" i="6" l="1"/>
  <c r="I14" i="6"/>
  <c r="J14" i="6" l="1"/>
  <c r="C15" i="6" s="1"/>
  <c r="E15" i="6" l="1"/>
  <c r="F15" i="6" s="1"/>
  <c r="B16" i="6" s="1"/>
  <c r="G15" i="6" l="1"/>
  <c r="H15" i="6" l="1"/>
  <c r="I15" i="6"/>
  <c r="J15" i="6" l="1"/>
  <c r="C16" i="6" s="1"/>
  <c r="E16" i="6" l="1"/>
  <c r="F16" i="6" s="1"/>
  <c r="B17" i="6" s="1"/>
  <c r="G16" i="6" l="1"/>
  <c r="H16" i="6" l="1"/>
  <c r="I16" i="6"/>
  <c r="J16" i="6" l="1"/>
  <c r="C17" i="6" s="1"/>
  <c r="E17" i="6" l="1"/>
  <c r="F17" i="6" s="1"/>
  <c r="B18" i="6" s="1"/>
  <c r="G17" i="6" l="1"/>
  <c r="H17" i="6" l="1"/>
  <c r="I17" i="6"/>
  <c r="J17" i="6" l="1"/>
  <c r="C18" i="6" s="1"/>
  <c r="E18" i="6" l="1"/>
  <c r="F18" i="6" s="1"/>
  <c r="B19" i="6" s="1"/>
  <c r="G18" i="6" l="1"/>
  <c r="H18" i="6" l="1"/>
  <c r="I18" i="6"/>
  <c r="J18" i="6" l="1"/>
  <c r="C19" i="6" s="1"/>
  <c r="E19" i="6" l="1"/>
  <c r="F19" i="6" s="1"/>
  <c r="B20" i="6" s="1"/>
  <c r="G19" i="6" l="1"/>
  <c r="H19" i="6" l="1"/>
  <c r="I19" i="6"/>
  <c r="J19" i="6" l="1"/>
  <c r="C20" i="6" s="1"/>
  <c r="E20" i="6" l="1"/>
  <c r="G20" i="6" l="1"/>
  <c r="F20" i="6"/>
  <c r="B21" i="6" s="1"/>
  <c r="H20" i="6" l="1"/>
  <c r="I20" i="6"/>
  <c r="J20" i="6" l="1"/>
  <c r="C21" i="6" s="1"/>
  <c r="E21" i="6" l="1"/>
  <c r="F21" i="6" s="1"/>
  <c r="B22" i="6" s="1"/>
  <c r="G21" i="6" l="1"/>
  <c r="H21" i="6" l="1"/>
  <c r="I21" i="6"/>
  <c r="J21" i="6" l="1"/>
  <c r="C22" i="6" s="1"/>
  <c r="E22" i="6" l="1"/>
  <c r="F22" i="6" s="1"/>
  <c r="B23" i="6" s="1"/>
  <c r="G22" i="6" l="1"/>
  <c r="H22" i="6" l="1"/>
  <c r="I22" i="6"/>
  <c r="J22" i="6" l="1"/>
  <c r="C23" i="6" s="1"/>
  <c r="E23" i="6" l="1"/>
  <c r="F23" i="6" s="1"/>
  <c r="B24" i="6" s="1"/>
  <c r="G23" i="6" l="1"/>
  <c r="H23" i="6" l="1"/>
  <c r="I23" i="6"/>
  <c r="J23" i="6" l="1"/>
  <c r="C24" i="6" s="1"/>
  <c r="E24" i="6" l="1"/>
  <c r="F24" i="6" s="1"/>
  <c r="B25" i="6" s="1"/>
  <c r="G24" i="6" l="1"/>
  <c r="H24" i="6" l="1"/>
  <c r="I24" i="6"/>
  <c r="J24" i="6" l="1"/>
  <c r="C25" i="6" s="1"/>
  <c r="E25" i="6" l="1"/>
  <c r="G25" i="6" l="1"/>
  <c r="F25" i="6"/>
  <c r="B26" i="6" s="1"/>
  <c r="H25" i="6" l="1"/>
  <c r="I25" i="6"/>
  <c r="J25" i="6" l="1"/>
  <c r="C26" i="6" s="1"/>
  <c r="E26" i="6" l="1"/>
  <c r="F26" i="6" s="1"/>
  <c r="B27" i="6" s="1"/>
  <c r="G26" i="6" l="1"/>
  <c r="H26" i="6" l="1"/>
  <c r="I26" i="6"/>
  <c r="J26" i="6" l="1"/>
  <c r="C27" i="6" s="1"/>
  <c r="E27" i="6" l="1"/>
  <c r="G27" i="6" l="1"/>
  <c r="F27" i="6"/>
  <c r="B28" i="6" s="1"/>
  <c r="H27" i="6" l="1"/>
  <c r="I27" i="6"/>
  <c r="J27" i="6" l="1"/>
  <c r="C28" i="6" s="1"/>
  <c r="E28" i="6" l="1"/>
  <c r="F28" i="6" s="1"/>
  <c r="B29" i="6" s="1"/>
  <c r="G28" i="6" l="1"/>
  <c r="H28" i="6" l="1"/>
  <c r="I28" i="6"/>
  <c r="J28" i="6" l="1"/>
  <c r="C29" i="6" s="1"/>
  <c r="E29" i="6" l="1"/>
  <c r="F29" i="6" s="1"/>
  <c r="B30" i="6" s="1"/>
  <c r="G29" i="6" l="1"/>
  <c r="H29" i="6" l="1"/>
  <c r="I29" i="6"/>
  <c r="J29" i="6" l="1"/>
  <c r="C30" i="6" s="1"/>
  <c r="E30" i="6" l="1"/>
  <c r="F30" i="6" s="1"/>
  <c r="B31" i="6" s="1"/>
  <c r="G30" i="6" l="1"/>
  <c r="H30" i="6" l="1"/>
  <c r="I30" i="6"/>
  <c r="J30" i="6" l="1"/>
  <c r="C31" i="6" s="1"/>
  <c r="E31" i="6" l="1"/>
  <c r="F31" i="6" s="1"/>
  <c r="B32" i="6" s="1"/>
  <c r="G31" i="6" l="1"/>
  <c r="H31" i="6" l="1"/>
  <c r="I31" i="6"/>
  <c r="J31" i="6" l="1"/>
  <c r="C32" i="6" s="1"/>
  <c r="E32" i="6" l="1"/>
  <c r="G32" i="6" l="1"/>
  <c r="F32" i="6"/>
  <c r="B33" i="6" s="1"/>
  <c r="M28" i="6"/>
  <c r="H32" i="6" l="1"/>
  <c r="B34" i="6"/>
  <c r="P31" i="6"/>
  <c r="I32" i="6"/>
  <c r="J32" i="6" l="1"/>
  <c r="C33" i="6" s="1"/>
  <c r="C34" i="6" l="1"/>
  <c r="E33" i="6"/>
  <c r="E34" i="6" l="1"/>
  <c r="G33" i="6"/>
  <c r="F33" i="6"/>
  <c r="F34" i="6" s="1"/>
  <c r="P33" i="6"/>
  <c r="P34" i="6"/>
  <c r="H33" i="6" l="1"/>
  <c r="G34" i="6"/>
  <c r="M27" i="6"/>
  <c r="I33" i="6"/>
  <c r="H34" i="6" l="1"/>
  <c r="P32" i="6"/>
  <c r="P35" i="6"/>
  <c r="J33" i="6" l="1"/>
  <c r="J34" i="6" s="1"/>
  <c r="I34" i="6"/>
</calcChain>
</file>

<file path=xl/sharedStrings.xml><?xml version="1.0" encoding="utf-8"?>
<sst xmlns="http://schemas.openxmlformats.org/spreadsheetml/2006/main" count="47" uniqueCount="43">
  <si>
    <t>total</t>
  </si>
  <si>
    <t>days</t>
  </si>
  <si>
    <t>shipping time</t>
  </si>
  <si>
    <t>prob</t>
  </si>
  <si>
    <t>Quantity demanded</t>
  </si>
  <si>
    <t>units</t>
  </si>
  <si>
    <t>Day</t>
  </si>
  <si>
    <t>Beginning inventory</t>
  </si>
  <si>
    <t>Units Received</t>
  </si>
  <si>
    <t>Quantity Demanded</t>
  </si>
  <si>
    <t>Demand satisfied</t>
  </si>
  <si>
    <t>Ending Inventory</t>
  </si>
  <si>
    <t>Inventory Position</t>
  </si>
  <si>
    <t>Lead Time</t>
  </si>
  <si>
    <t>Order? 
(0=n, 1=y)</t>
  </si>
  <si>
    <t>Order Arrives On Day</t>
  </si>
  <si>
    <t>order quantity</t>
  </si>
  <si>
    <t>service level</t>
  </si>
  <si>
    <t>avg. Inventory</t>
  </si>
  <si>
    <t>Performance Measures</t>
  </si>
  <si>
    <t>Decision Variables</t>
  </si>
  <si>
    <t>holding  cost per day per monitor</t>
  </si>
  <si>
    <t>Cost to place an order</t>
  </si>
  <si>
    <t>profit for each sold monitor</t>
  </si>
  <si>
    <t>lost sale costs</t>
  </si>
  <si>
    <t>holding cost</t>
  </si>
  <si>
    <t>profit for monitorssold</t>
  </si>
  <si>
    <t>totals</t>
  </si>
  <si>
    <t>total 25 day profit</t>
  </si>
  <si>
    <t>average</t>
  </si>
  <si>
    <t>reorder point</t>
  </si>
  <si>
    <t>KEY</t>
  </si>
  <si>
    <t xml:space="preserve">Green </t>
  </si>
  <si>
    <t>Decision variable</t>
  </si>
  <si>
    <t>Lilac</t>
  </si>
  <si>
    <t>Left hand Constraints</t>
  </si>
  <si>
    <t>Rose</t>
  </si>
  <si>
    <t>Right hand Constraints</t>
  </si>
  <si>
    <t>Orange</t>
  </si>
  <si>
    <t>Objective function</t>
  </si>
  <si>
    <t>Blue text</t>
  </si>
  <si>
    <t>input fields</t>
  </si>
  <si>
    <t>HW4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</si>
</sst>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0" xfId="0" applyFont="1"/>
    <xf numFmtId="0" fontId="0" fillId="0" borderId="0" xfId="0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3" fillId="0" borderId="1" xfId="0" applyFont="1" applyBorder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/>
    <xf numFmtId="0" fontId="0" fillId="9" borderId="0" xfId="0" applyFill="1"/>
    <xf numFmtId="0" fontId="0" fillId="10" borderId="0" xfId="0" applyFill="1"/>
    <xf numFmtId="0" fontId="1" fillId="3" borderId="0" xfId="0" applyFont="1" applyFill="1" applyAlignment="1">
      <alignment wrapText="1"/>
    </xf>
    <xf numFmtId="0" fontId="0" fillId="3" borderId="0" xfId="0" applyFill="1"/>
    <xf numFmtId="0" fontId="0" fillId="11" borderId="0" xfId="0" applyFill="1"/>
    <xf numFmtId="0" fontId="0" fillId="11" borderId="0" xfId="0" applyFill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1730192-2483-4B67-9D32-A2E714573BB7}">
  <we:reference id="wa200000018" version="19.0.0.1" store="en-US" storeType="OMEX"/>
  <we:alternateReferences>
    <we:reference id="wa200000018" version="19.0.0.1" store="" storeType="OMEX"/>
  </we:alternateReferences>
  <we:properties>
    <we:property name="Office.AutoShowTaskpaneWithDocument" value="true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766-50D9-4D78-8687-0725C30FA621}">
  <dimension ref="A1:U35"/>
  <sheetViews>
    <sheetView tabSelected="1" topLeftCell="A6" zoomScale="70" zoomScaleNormal="70" workbookViewId="0">
      <selection activeCell="T25" sqref="T25"/>
    </sheetView>
  </sheetViews>
  <sheetFormatPr defaultRowHeight="14.4" x14ac:dyDescent="0.3"/>
  <cols>
    <col min="2" max="2" width="11.77734375" customWidth="1"/>
    <col min="4" max="4" width="13.109375" customWidth="1"/>
    <col min="6" max="6" width="10.88671875" customWidth="1"/>
    <col min="7" max="7" width="12.33203125" customWidth="1"/>
    <col min="8" max="8" width="11.5546875" customWidth="1"/>
    <col min="10" max="10" width="13.5546875" customWidth="1"/>
    <col min="12" max="12" width="13.88671875" customWidth="1"/>
    <col min="14" max="14" width="14.5546875" customWidth="1"/>
  </cols>
  <sheetData>
    <row r="1" spans="1:16" x14ac:dyDescent="0.3">
      <c r="A1" t="s">
        <v>42</v>
      </c>
      <c r="C1" s="10" t="s">
        <v>31</v>
      </c>
    </row>
    <row r="2" spans="1:16" x14ac:dyDescent="0.3">
      <c r="C2" s="11" t="s">
        <v>32</v>
      </c>
      <c r="D2" s="4" t="s">
        <v>33</v>
      </c>
      <c r="E2" s="4"/>
    </row>
    <row r="3" spans="1:16" x14ac:dyDescent="0.3">
      <c r="C3" s="12" t="s">
        <v>34</v>
      </c>
      <c r="D3" s="4" t="s">
        <v>35</v>
      </c>
      <c r="E3" s="4"/>
    </row>
    <row r="4" spans="1:16" x14ac:dyDescent="0.3">
      <c r="C4" s="13" t="s">
        <v>36</v>
      </c>
      <c r="D4" s="4" t="s">
        <v>37</v>
      </c>
      <c r="E4" s="4"/>
    </row>
    <row r="5" spans="1:16" x14ac:dyDescent="0.3">
      <c r="C5" s="14" t="s">
        <v>38</v>
      </c>
      <c r="D5" s="4" t="s">
        <v>39</v>
      </c>
      <c r="E5" s="4"/>
    </row>
    <row r="6" spans="1:16" x14ac:dyDescent="0.3">
      <c r="C6" s="15" t="s">
        <v>40</v>
      </c>
      <c r="D6" s="4" t="s">
        <v>41</v>
      </c>
      <c r="E6" s="4"/>
    </row>
    <row r="8" spans="1:16" s="1" customFormat="1" ht="28.8" x14ac:dyDescent="0.3">
      <c r="A8" s="2" t="s">
        <v>6</v>
      </c>
      <c r="B8" s="2" t="s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2" t="s">
        <v>14</v>
      </c>
      <c r="I8" s="2" t="s">
        <v>13</v>
      </c>
      <c r="J8" s="2" t="s">
        <v>15</v>
      </c>
      <c r="L8" s="25" t="s">
        <v>2</v>
      </c>
      <c r="M8" s="25"/>
      <c r="N8"/>
      <c r="O8" s="4" t="s">
        <v>4</v>
      </c>
      <c r="P8" s="4"/>
    </row>
    <row r="9" spans="1:16" x14ac:dyDescent="0.3">
      <c r="A9">
        <v>1</v>
      </c>
      <c r="B9" s="5">
        <v>50</v>
      </c>
      <c r="C9">
        <v>0</v>
      </c>
      <c r="D9">
        <f ca="1">_xll.PsiDiscrete($O$10:$O$20,$P$10:$P$20)</f>
        <v>6</v>
      </c>
      <c r="E9">
        <f ca="1">MIN(D9,B9+C9)</f>
        <v>6</v>
      </c>
      <c r="F9">
        <f ca="1">B9+C9-E9</f>
        <v>44</v>
      </c>
      <c r="G9">
        <f ca="1">F9</f>
        <v>44</v>
      </c>
      <c r="H9">
        <f t="shared" ref="H9:H33" ca="1" si="0">IF(G9&lt;$M$23,1,0)</f>
        <v>0</v>
      </c>
      <c r="I9">
        <f ca="1">IF(H9=0,0,_xll.PsiDiscrete($L$10:$L$12,$M$10:$M$12))</f>
        <v>0</v>
      </c>
      <c r="J9">
        <f ca="1">IF(I9=0,0,A9+1+I9)</f>
        <v>0</v>
      </c>
      <c r="L9" s="4" t="s">
        <v>1</v>
      </c>
      <c r="M9" s="4" t="s">
        <v>3</v>
      </c>
      <c r="O9" s="4" t="s">
        <v>5</v>
      </c>
      <c r="P9" s="4" t="s">
        <v>3</v>
      </c>
    </row>
    <row r="10" spans="1:16" x14ac:dyDescent="0.3">
      <c r="A10">
        <v>2</v>
      </c>
      <c r="B10">
        <f ca="1">F9</f>
        <v>44</v>
      </c>
      <c r="C10">
        <f ca="1">COUNTIF($J$9:J9,A10)*$M$24</f>
        <v>0</v>
      </c>
      <c r="D10">
        <f ca="1">_xll.PsiDiscrete($O$10:$O$20,$P$10:$P$20)</f>
        <v>8</v>
      </c>
      <c r="E10">
        <f t="shared" ref="E10:E33" ca="1" si="1">MIN(D10,B10+C10)</f>
        <v>8</v>
      </c>
      <c r="F10">
        <f t="shared" ref="F10:F33" ca="1" si="2">B10+C10-E10</f>
        <v>36</v>
      </c>
      <c r="G10">
        <f t="shared" ref="G10:G33" ca="1" si="3">G9-E10+IF(H9=1,$M$24,0)</f>
        <v>36</v>
      </c>
      <c r="H10">
        <f t="shared" ca="1" si="0"/>
        <v>1</v>
      </c>
      <c r="I10">
        <f ca="1">IF(H10=0,0,_xll.PsiDiscrete($L$10:$L$12,$M$10:$M$12))</f>
        <v>3</v>
      </c>
      <c r="J10">
        <f t="shared" ref="J10:J33" ca="1" si="4">IF(I10=0,0,A10+1+I10)</f>
        <v>6</v>
      </c>
      <c r="L10" s="4">
        <v>3</v>
      </c>
      <c r="M10" s="4">
        <v>0.2</v>
      </c>
      <c r="O10" s="4">
        <v>0</v>
      </c>
      <c r="P10" s="4">
        <v>0.01</v>
      </c>
    </row>
    <row r="11" spans="1:16" x14ac:dyDescent="0.3">
      <c r="A11">
        <v>3</v>
      </c>
      <c r="B11">
        <f t="shared" ref="B11:B33" ca="1" si="5">F10</f>
        <v>36</v>
      </c>
      <c r="C11">
        <f ca="1">COUNTIF($J$9:J10,A11)*$M$24</f>
        <v>0</v>
      </c>
      <c r="D11">
        <f ca="1">_xll.PsiDiscrete($O$10:$O$20,$P$10:$P$20)</f>
        <v>9</v>
      </c>
      <c r="E11">
        <f t="shared" ca="1" si="1"/>
        <v>9</v>
      </c>
      <c r="F11">
        <f t="shared" ca="1" si="2"/>
        <v>27</v>
      </c>
      <c r="G11">
        <f t="shared" ca="1" si="3"/>
        <v>43</v>
      </c>
      <c r="H11">
        <f t="shared" ca="1" si="0"/>
        <v>0</v>
      </c>
      <c r="I11">
        <f ca="1">IF(H11=0,0,_xll.PsiDiscrete($L$10:$L$12,$M$10:$M$12))</f>
        <v>0</v>
      </c>
      <c r="J11">
        <f t="shared" ca="1" si="4"/>
        <v>0</v>
      </c>
      <c r="L11" s="4">
        <v>4</v>
      </c>
      <c r="M11" s="4">
        <v>0.6</v>
      </c>
      <c r="O11" s="4">
        <v>1</v>
      </c>
      <c r="P11" s="4">
        <v>0.02</v>
      </c>
    </row>
    <row r="12" spans="1:16" x14ac:dyDescent="0.3">
      <c r="A12">
        <v>4</v>
      </c>
      <c r="B12">
        <f t="shared" ca="1" si="5"/>
        <v>27</v>
      </c>
      <c r="C12">
        <f ca="1">COUNTIF($J$9:J11,A12)*$M$24</f>
        <v>0</v>
      </c>
      <c r="D12">
        <f ca="1">_xll.PsiDiscrete($O$10:$O$20,$P$10:$P$20)</f>
        <v>5</v>
      </c>
      <c r="E12">
        <f t="shared" ca="1" si="1"/>
        <v>5</v>
      </c>
      <c r="F12">
        <f t="shared" ca="1" si="2"/>
        <v>22</v>
      </c>
      <c r="G12">
        <f t="shared" ca="1" si="3"/>
        <v>38</v>
      </c>
      <c r="H12">
        <f t="shared" ca="1" si="0"/>
        <v>1</v>
      </c>
      <c r="I12">
        <f ca="1">IF(H12=0,0,_xll.PsiDiscrete($L$10:$L$12,$M$10:$M$12))</f>
        <v>4</v>
      </c>
      <c r="J12">
        <f t="shared" ca="1" si="4"/>
        <v>9</v>
      </c>
      <c r="L12" s="4">
        <v>5</v>
      </c>
      <c r="M12" s="4">
        <v>0.2</v>
      </c>
      <c r="O12" s="4">
        <v>2</v>
      </c>
      <c r="P12" s="4">
        <v>0.04</v>
      </c>
    </row>
    <row r="13" spans="1:16" x14ac:dyDescent="0.3">
      <c r="A13">
        <v>5</v>
      </c>
      <c r="B13">
        <f t="shared" ca="1" si="5"/>
        <v>22</v>
      </c>
      <c r="C13">
        <f ca="1">COUNTIF($J$9:J12,A13)*$M$24</f>
        <v>0</v>
      </c>
      <c r="D13">
        <f ca="1">_xll.PsiDiscrete($O$10:$O$20,$P$10:$P$20)</f>
        <v>5</v>
      </c>
      <c r="E13">
        <f t="shared" ca="1" si="1"/>
        <v>5</v>
      </c>
      <c r="F13">
        <f t="shared" ca="1" si="2"/>
        <v>17</v>
      </c>
      <c r="G13">
        <f t="shared" ca="1" si="3"/>
        <v>49</v>
      </c>
      <c r="H13">
        <f t="shared" ca="1" si="0"/>
        <v>0</v>
      </c>
      <c r="I13">
        <f ca="1">IF(H13=0,0,_xll.PsiDiscrete($L$10:$L$12,$M$10:$M$12))</f>
        <v>0</v>
      </c>
      <c r="J13">
        <f t="shared" ca="1" si="4"/>
        <v>0</v>
      </c>
      <c r="L13" s="4" t="s">
        <v>0</v>
      </c>
      <c r="M13" s="4">
        <f>SUM(M10:M12)</f>
        <v>1</v>
      </c>
      <c r="O13" s="4">
        <v>3</v>
      </c>
      <c r="P13" s="4">
        <v>0.06</v>
      </c>
    </row>
    <row r="14" spans="1:16" x14ac:dyDescent="0.3">
      <c r="A14">
        <v>6</v>
      </c>
      <c r="B14">
        <f t="shared" ca="1" si="5"/>
        <v>17</v>
      </c>
      <c r="C14">
        <f ca="1">COUNTIF($J$9:J13,A14)*$M$24</f>
        <v>16</v>
      </c>
      <c r="D14">
        <f ca="1">_xll.PsiDiscrete($O$10:$O$20,$P$10:$P$20)</f>
        <v>4</v>
      </c>
      <c r="E14">
        <f t="shared" ca="1" si="1"/>
        <v>4</v>
      </c>
      <c r="F14">
        <f t="shared" ca="1" si="2"/>
        <v>29</v>
      </c>
      <c r="G14">
        <f t="shared" ca="1" si="3"/>
        <v>45</v>
      </c>
      <c r="H14">
        <f t="shared" ca="1" si="0"/>
        <v>0</v>
      </c>
      <c r="I14">
        <f ca="1">IF(H14=0,0,_xll.PsiDiscrete($L$10:$L$12,$M$10:$M$12))</f>
        <v>0</v>
      </c>
      <c r="J14">
        <f t="shared" ca="1" si="4"/>
        <v>0</v>
      </c>
      <c r="O14" s="4">
        <v>4</v>
      </c>
      <c r="P14" s="4">
        <v>0.09</v>
      </c>
    </row>
    <row r="15" spans="1:16" x14ac:dyDescent="0.3">
      <c r="A15">
        <v>7</v>
      </c>
      <c r="B15">
        <f t="shared" ca="1" si="5"/>
        <v>29</v>
      </c>
      <c r="C15">
        <f ca="1">COUNTIF($J$9:J14,A15)*$M$24</f>
        <v>0</v>
      </c>
      <c r="D15">
        <f ca="1">_xll.PsiDiscrete($O$10:$O$20,$P$10:$P$20)</f>
        <v>7</v>
      </c>
      <c r="E15">
        <f t="shared" ca="1" si="1"/>
        <v>7</v>
      </c>
      <c r="F15">
        <f t="shared" ca="1" si="2"/>
        <v>22</v>
      </c>
      <c r="G15">
        <f t="shared" ca="1" si="3"/>
        <v>38</v>
      </c>
      <c r="H15">
        <f t="shared" ca="1" si="0"/>
        <v>1</v>
      </c>
      <c r="I15">
        <f ca="1">IF(H15=0,0,_xll.PsiDiscrete($L$10:$L$12,$M$10:$M$12))</f>
        <v>5</v>
      </c>
      <c r="J15">
        <f t="shared" ca="1" si="4"/>
        <v>13</v>
      </c>
      <c r="O15" s="4">
        <v>5</v>
      </c>
      <c r="P15" s="4">
        <v>0.14000000000000001</v>
      </c>
    </row>
    <row r="16" spans="1:16" x14ac:dyDescent="0.3">
      <c r="A16">
        <v>8</v>
      </c>
      <c r="B16">
        <f t="shared" ca="1" si="5"/>
        <v>22</v>
      </c>
      <c r="C16">
        <f ca="1">COUNTIF($J$9:J15,A16)*$M$24</f>
        <v>0</v>
      </c>
      <c r="D16">
        <f ca="1">_xll.PsiDiscrete($O$10:$O$20,$P$10:$P$20)</f>
        <v>4</v>
      </c>
      <c r="E16">
        <f t="shared" ca="1" si="1"/>
        <v>4</v>
      </c>
      <c r="F16">
        <f t="shared" ca="1" si="2"/>
        <v>18</v>
      </c>
      <c r="G16">
        <f t="shared" ca="1" si="3"/>
        <v>50</v>
      </c>
      <c r="H16">
        <f t="shared" ca="1" si="0"/>
        <v>0</v>
      </c>
      <c r="I16">
        <f ca="1">IF(H16=0,0,_xll.PsiDiscrete($L$10:$L$12,$M$10:$M$12))</f>
        <v>0</v>
      </c>
      <c r="J16">
        <f t="shared" ca="1" si="4"/>
        <v>0</v>
      </c>
      <c r="O16" s="4">
        <v>6</v>
      </c>
      <c r="P16" s="4">
        <v>0.18</v>
      </c>
    </row>
    <row r="17" spans="1:16" x14ac:dyDescent="0.3">
      <c r="A17">
        <v>9</v>
      </c>
      <c r="B17">
        <f t="shared" ca="1" si="5"/>
        <v>18</v>
      </c>
      <c r="C17">
        <f ca="1">COUNTIF($J$9:J16,A17)*$M$24</f>
        <v>16</v>
      </c>
      <c r="D17">
        <f ca="1">_xll.PsiDiscrete($O$10:$O$20,$P$10:$P$20)</f>
        <v>10</v>
      </c>
      <c r="E17">
        <f t="shared" ca="1" si="1"/>
        <v>10</v>
      </c>
      <c r="F17">
        <f t="shared" ca="1" si="2"/>
        <v>24</v>
      </c>
      <c r="G17">
        <f t="shared" ca="1" si="3"/>
        <v>40</v>
      </c>
      <c r="H17">
        <f t="shared" ca="1" si="0"/>
        <v>1</v>
      </c>
      <c r="I17">
        <f ca="1">IF(H17=0,0,_xll.PsiDiscrete($L$10:$L$12,$M$10:$M$12))</f>
        <v>5</v>
      </c>
      <c r="J17">
        <f t="shared" ca="1" si="4"/>
        <v>15</v>
      </c>
      <c r="O17" s="4">
        <v>7</v>
      </c>
      <c r="P17" s="4">
        <v>0.22</v>
      </c>
    </row>
    <row r="18" spans="1:16" x14ac:dyDescent="0.3">
      <c r="A18">
        <v>10</v>
      </c>
      <c r="B18">
        <f t="shared" ca="1" si="5"/>
        <v>24</v>
      </c>
      <c r="C18">
        <f ca="1">COUNTIF($J$9:J17,A18)*$M$24</f>
        <v>0</v>
      </c>
      <c r="D18">
        <f ca="1">_xll.PsiDiscrete($O$10:$O$20,$P$10:$P$20)</f>
        <v>3</v>
      </c>
      <c r="E18">
        <f t="shared" ca="1" si="1"/>
        <v>3</v>
      </c>
      <c r="F18">
        <f t="shared" ca="1" si="2"/>
        <v>21</v>
      </c>
      <c r="G18">
        <f t="shared" ca="1" si="3"/>
        <v>53</v>
      </c>
      <c r="H18">
        <f t="shared" ca="1" si="0"/>
        <v>0</v>
      </c>
      <c r="I18">
        <f ca="1">IF(H18=0,0,_xll.PsiDiscrete($L$10:$L$12,$M$10:$M$12))</f>
        <v>0</v>
      </c>
      <c r="J18">
        <f t="shared" ca="1" si="4"/>
        <v>0</v>
      </c>
      <c r="O18" s="4">
        <v>8</v>
      </c>
      <c r="P18" s="4">
        <v>0.16</v>
      </c>
    </row>
    <row r="19" spans="1:16" x14ac:dyDescent="0.3">
      <c r="A19">
        <v>11</v>
      </c>
      <c r="B19">
        <f t="shared" ca="1" si="5"/>
        <v>21</v>
      </c>
      <c r="C19">
        <f ca="1">COUNTIF($J$9:J18,A19)*$M$24</f>
        <v>0</v>
      </c>
      <c r="D19">
        <f ca="1">_xll.PsiDiscrete($O$10:$O$20,$P$10:$P$20)</f>
        <v>7</v>
      </c>
      <c r="E19">
        <f t="shared" ca="1" si="1"/>
        <v>7</v>
      </c>
      <c r="F19">
        <f t="shared" ca="1" si="2"/>
        <v>14</v>
      </c>
      <c r="G19">
        <f t="shared" ca="1" si="3"/>
        <v>46</v>
      </c>
      <c r="H19">
        <f t="shared" ca="1" si="0"/>
        <v>0</v>
      </c>
      <c r="I19">
        <f ca="1">IF(H19=0,0,_xll.PsiDiscrete($L$10:$L$12,$M$10:$M$12))</f>
        <v>0</v>
      </c>
      <c r="J19">
        <f t="shared" ca="1" si="4"/>
        <v>0</v>
      </c>
      <c r="O19" s="4">
        <v>9</v>
      </c>
      <c r="P19" s="4">
        <v>0.06</v>
      </c>
    </row>
    <row r="20" spans="1:16" x14ac:dyDescent="0.3">
      <c r="A20">
        <v>12</v>
      </c>
      <c r="B20">
        <f t="shared" ca="1" si="5"/>
        <v>14</v>
      </c>
      <c r="C20">
        <f ca="1">COUNTIF($J$9:J19,A20)*$M$24</f>
        <v>0</v>
      </c>
      <c r="D20">
        <f ca="1">_xll.PsiDiscrete($O$10:$O$20,$P$10:$P$20)</f>
        <v>6</v>
      </c>
      <c r="E20">
        <f t="shared" ca="1" si="1"/>
        <v>6</v>
      </c>
      <c r="F20">
        <f t="shared" ca="1" si="2"/>
        <v>8</v>
      </c>
      <c r="G20">
        <f t="shared" ca="1" si="3"/>
        <v>40</v>
      </c>
      <c r="H20">
        <f t="shared" ca="1" si="0"/>
        <v>1</v>
      </c>
      <c r="I20">
        <f ca="1">IF(H20=0,0,_xll.PsiDiscrete($L$10:$L$12,$M$10:$M$12))</f>
        <v>4</v>
      </c>
      <c r="J20">
        <f t="shared" ca="1" si="4"/>
        <v>17</v>
      </c>
      <c r="O20" s="4">
        <v>10</v>
      </c>
      <c r="P20" s="4">
        <v>0.02</v>
      </c>
    </row>
    <row r="21" spans="1:16" x14ac:dyDescent="0.3">
      <c r="A21">
        <v>13</v>
      </c>
      <c r="B21">
        <f t="shared" ca="1" si="5"/>
        <v>8</v>
      </c>
      <c r="C21">
        <f ca="1">COUNTIF($J$9:J20,A21)*$M$24</f>
        <v>16</v>
      </c>
      <c r="D21">
        <f ca="1">_xll.PsiDiscrete($O$10:$O$20,$P$10:$P$20)</f>
        <v>6</v>
      </c>
      <c r="E21">
        <f t="shared" ca="1" si="1"/>
        <v>6</v>
      </c>
      <c r="F21">
        <f t="shared" ca="1" si="2"/>
        <v>18</v>
      </c>
      <c r="G21">
        <f t="shared" ca="1" si="3"/>
        <v>50</v>
      </c>
      <c r="H21">
        <f t="shared" ca="1" si="0"/>
        <v>0</v>
      </c>
      <c r="I21">
        <f ca="1">IF(H21=0,0,_xll.PsiDiscrete($L$10:$L$12,$M$10:$M$12))</f>
        <v>0</v>
      </c>
      <c r="J21">
        <f t="shared" ca="1" si="4"/>
        <v>0</v>
      </c>
      <c r="O21" s="4" t="s">
        <v>0</v>
      </c>
      <c r="P21" s="4">
        <f>SUM(P10:P20)</f>
        <v>1</v>
      </c>
    </row>
    <row r="22" spans="1:16" x14ac:dyDescent="0.3">
      <c r="A22">
        <v>14</v>
      </c>
      <c r="B22">
        <f t="shared" ca="1" si="5"/>
        <v>18</v>
      </c>
      <c r="C22">
        <f ca="1">COUNTIF($J$9:J21,A22)*$M$24</f>
        <v>0</v>
      </c>
      <c r="D22">
        <f ca="1">_xll.PsiDiscrete($O$10:$O$20,$P$10:$P$20)</f>
        <v>5</v>
      </c>
      <c r="E22">
        <f t="shared" ca="1" si="1"/>
        <v>5</v>
      </c>
      <c r="F22">
        <f t="shared" ca="1" si="2"/>
        <v>13</v>
      </c>
      <c r="G22">
        <f t="shared" ca="1" si="3"/>
        <v>45</v>
      </c>
      <c r="H22">
        <f t="shared" ca="1" si="0"/>
        <v>0</v>
      </c>
      <c r="I22">
        <f ca="1">IF(H22=0,0,_xll.PsiDiscrete($L$10:$L$12,$M$10:$M$12))</f>
        <v>0</v>
      </c>
      <c r="J22">
        <f t="shared" ca="1" si="4"/>
        <v>0</v>
      </c>
      <c r="L22" s="25" t="s">
        <v>20</v>
      </c>
      <c r="M22" s="25"/>
      <c r="N22" s="22"/>
    </row>
    <row r="23" spans="1:16" x14ac:dyDescent="0.3">
      <c r="A23">
        <v>15</v>
      </c>
      <c r="B23">
        <f t="shared" ca="1" si="5"/>
        <v>13</v>
      </c>
      <c r="C23">
        <f ca="1">COUNTIF($J$9:J22,A23)*$M$24</f>
        <v>16</v>
      </c>
      <c r="D23">
        <f ca="1">_xll.PsiDiscrete($O$10:$O$20,$P$10:$P$20)</f>
        <v>8</v>
      </c>
      <c r="E23">
        <f t="shared" ca="1" si="1"/>
        <v>8</v>
      </c>
      <c r="F23">
        <f t="shared" ca="1" si="2"/>
        <v>21</v>
      </c>
      <c r="G23">
        <f t="shared" ca="1" si="3"/>
        <v>37</v>
      </c>
      <c r="H23">
        <f t="shared" ca="1" si="0"/>
        <v>1</v>
      </c>
      <c r="I23">
        <f ca="1">IF(H23=0,0,_xll.PsiDiscrete($L$10:$L$12,$M$10:$M$12))</f>
        <v>4</v>
      </c>
      <c r="J23">
        <f t="shared" ca="1" si="4"/>
        <v>20</v>
      </c>
      <c r="L23" s="3" t="s">
        <v>30</v>
      </c>
      <c r="M23" s="16">
        <v>43</v>
      </c>
      <c r="N23" s="23"/>
      <c r="O23" s="1"/>
    </row>
    <row r="24" spans="1:16" x14ac:dyDescent="0.3">
      <c r="A24">
        <v>16</v>
      </c>
      <c r="B24">
        <f t="shared" ca="1" si="5"/>
        <v>21</v>
      </c>
      <c r="C24">
        <f ca="1">COUNTIF($J$9:J23,A24)*$M$24</f>
        <v>0</v>
      </c>
      <c r="D24">
        <f ca="1">_xll.PsiDiscrete($O$10:$O$20,$P$10:$P$20)</f>
        <v>5</v>
      </c>
      <c r="E24">
        <f t="shared" ca="1" si="1"/>
        <v>5</v>
      </c>
      <c r="F24">
        <f t="shared" ca="1" si="2"/>
        <v>16</v>
      </c>
      <c r="G24">
        <f t="shared" ca="1" si="3"/>
        <v>48</v>
      </c>
      <c r="H24">
        <f t="shared" ca="1" si="0"/>
        <v>0</v>
      </c>
      <c r="I24">
        <f ca="1">IF(H24=0,0,_xll.PsiDiscrete($L$10:$L$12,$M$10:$M$12))</f>
        <v>0</v>
      </c>
      <c r="J24">
        <f t="shared" ca="1" si="4"/>
        <v>0</v>
      </c>
      <c r="L24" s="3" t="s">
        <v>16</v>
      </c>
      <c r="M24" s="17">
        <v>16</v>
      </c>
      <c r="N24" s="22"/>
    </row>
    <row r="25" spans="1:16" x14ac:dyDescent="0.3">
      <c r="A25">
        <v>17</v>
      </c>
      <c r="B25">
        <f t="shared" ca="1" si="5"/>
        <v>16</v>
      </c>
      <c r="C25">
        <f ca="1">COUNTIF($J$9:J24,A25)*$M$24</f>
        <v>16</v>
      </c>
      <c r="D25">
        <f ca="1">_xll.PsiDiscrete($O$10:$O$20,$P$10:$P$20)</f>
        <v>4</v>
      </c>
      <c r="E25">
        <f t="shared" ca="1" si="1"/>
        <v>4</v>
      </c>
      <c r="F25">
        <f t="shared" ca="1" si="2"/>
        <v>28</v>
      </c>
      <c r="G25">
        <f t="shared" ca="1" si="3"/>
        <v>44</v>
      </c>
      <c r="H25">
        <f t="shared" ca="1" si="0"/>
        <v>0</v>
      </c>
      <c r="I25">
        <f ca="1">IF(H25=0,0,_xll.PsiDiscrete($L$10:$L$12,$M$10:$M$12))</f>
        <v>0</v>
      </c>
      <c r="J25">
        <f t="shared" ca="1" si="4"/>
        <v>0</v>
      </c>
      <c r="L25" s="1"/>
    </row>
    <row r="26" spans="1:16" x14ac:dyDescent="0.3">
      <c r="A26">
        <v>18</v>
      </c>
      <c r="B26">
        <f t="shared" ca="1" si="5"/>
        <v>28</v>
      </c>
      <c r="C26">
        <f ca="1">COUNTIF($J$9:J25,A26)*$M$24</f>
        <v>0</v>
      </c>
      <c r="D26">
        <f ca="1">_xll.PsiDiscrete($O$10:$O$20,$P$10:$P$20)</f>
        <v>6</v>
      </c>
      <c r="E26">
        <f t="shared" ca="1" si="1"/>
        <v>6</v>
      </c>
      <c r="F26">
        <f t="shared" ca="1" si="2"/>
        <v>22</v>
      </c>
      <c r="G26">
        <f t="shared" ca="1" si="3"/>
        <v>38</v>
      </c>
      <c r="H26">
        <f t="shared" ca="1" si="0"/>
        <v>1</v>
      </c>
      <c r="I26">
        <f ca="1">IF(H26=0,0,_xll.PsiDiscrete($L$10:$L$12,$M$10:$M$12))</f>
        <v>4</v>
      </c>
      <c r="J26">
        <f t="shared" ca="1" si="4"/>
        <v>23</v>
      </c>
      <c r="L26" s="24" t="s">
        <v>19</v>
      </c>
      <c r="M26" s="24"/>
      <c r="N26" t="s">
        <v>29</v>
      </c>
    </row>
    <row r="27" spans="1:16" x14ac:dyDescent="0.3">
      <c r="A27">
        <v>19</v>
      </c>
      <c r="B27">
        <f t="shared" ca="1" si="5"/>
        <v>22</v>
      </c>
      <c r="C27">
        <f ca="1">COUNTIF($J$9:J26,A27)*$M$24</f>
        <v>0</v>
      </c>
      <c r="D27">
        <f ca="1">_xll.PsiDiscrete($O$10:$O$20,$P$10:$P$20)</f>
        <v>5</v>
      </c>
      <c r="E27">
        <f t="shared" ca="1" si="1"/>
        <v>5</v>
      </c>
      <c r="F27">
        <f t="shared" ca="1" si="2"/>
        <v>17</v>
      </c>
      <c r="G27">
        <f t="shared" ca="1" si="3"/>
        <v>49</v>
      </c>
      <c r="H27">
        <f t="shared" ca="1" si="0"/>
        <v>0</v>
      </c>
      <c r="I27">
        <f ca="1">IF(H27=0,0,_xll.PsiDiscrete($L$10:$L$12,$M$10:$M$12))</f>
        <v>0</v>
      </c>
      <c r="J27">
        <f t="shared" ca="1" si="4"/>
        <v>0</v>
      </c>
      <c r="L27" s="3" t="s">
        <v>17</v>
      </c>
      <c r="M27" s="4" t="e">
        <f ca="1">E34/_xll.PsiMean(D34) + _xll.PsiOutput()</f>
        <v>#N/A</v>
      </c>
      <c r="N27" s="19"/>
      <c r="O27" s="18">
        <v>0.98</v>
      </c>
    </row>
    <row r="28" spans="1:16" x14ac:dyDescent="0.3">
      <c r="A28">
        <v>20</v>
      </c>
      <c r="B28">
        <f t="shared" ca="1" si="5"/>
        <v>17</v>
      </c>
      <c r="C28">
        <f ca="1">COUNTIF($J$9:J27,A28)*$M$24</f>
        <v>16</v>
      </c>
      <c r="D28">
        <f ca="1">_xll.PsiDiscrete($O$10:$O$20,$P$10:$P$20)</f>
        <v>6</v>
      </c>
      <c r="E28">
        <f t="shared" ca="1" si="1"/>
        <v>6</v>
      </c>
      <c r="F28">
        <f t="shared" ca="1" si="2"/>
        <v>27</v>
      </c>
      <c r="G28">
        <f t="shared" ca="1" si="3"/>
        <v>43</v>
      </c>
      <c r="H28">
        <f t="shared" ca="1" si="0"/>
        <v>0</v>
      </c>
      <c r="I28">
        <f ca="1">IF(H28=0,0,_xll.PsiDiscrete($L$10:$L$12,$M$10:$M$12))</f>
        <v>0</v>
      </c>
      <c r="J28">
        <f t="shared" ca="1" si="4"/>
        <v>0</v>
      </c>
      <c r="L28" s="3" t="s">
        <v>18</v>
      </c>
      <c r="M28" s="4">
        <f ca="1">AVERAGE(B9:B33)+_xll.PsiOutput()</f>
        <v>23.52</v>
      </c>
    </row>
    <row r="29" spans="1:16" x14ac:dyDescent="0.3">
      <c r="A29">
        <v>21</v>
      </c>
      <c r="B29">
        <f t="shared" ca="1" si="5"/>
        <v>27</v>
      </c>
      <c r="C29">
        <f ca="1">COUNTIF($J$9:J28,A29)*$M$24</f>
        <v>0</v>
      </c>
      <c r="D29">
        <f ca="1">_xll.PsiDiscrete($O$10:$O$20,$P$10:$P$20)</f>
        <v>1</v>
      </c>
      <c r="E29">
        <f t="shared" ca="1" si="1"/>
        <v>1</v>
      </c>
      <c r="F29">
        <f t="shared" ca="1" si="2"/>
        <v>26</v>
      </c>
      <c r="G29">
        <f t="shared" ca="1" si="3"/>
        <v>42</v>
      </c>
      <c r="H29">
        <f t="shared" ca="1" si="0"/>
        <v>1</v>
      </c>
      <c r="I29">
        <f ca="1">IF(H29=0,0,_xll.PsiDiscrete($L$10:$L$12,$M$10:$M$12))</f>
        <v>4</v>
      </c>
      <c r="J29">
        <f t="shared" ca="1" si="4"/>
        <v>26</v>
      </c>
    </row>
    <row r="30" spans="1:16" x14ac:dyDescent="0.3">
      <c r="A30">
        <v>22</v>
      </c>
      <c r="B30">
        <f t="shared" ca="1" si="5"/>
        <v>26</v>
      </c>
      <c r="C30">
        <f ca="1">COUNTIF($J$9:J29,A30)*$M$24</f>
        <v>0</v>
      </c>
      <c r="D30">
        <f ca="1">_xll.PsiDiscrete($O$10:$O$20,$P$10:$P$20)</f>
        <v>8</v>
      </c>
      <c r="E30">
        <f t="shared" ca="1" si="1"/>
        <v>8</v>
      </c>
      <c r="F30">
        <f t="shared" ca="1" si="2"/>
        <v>18</v>
      </c>
      <c r="G30">
        <f t="shared" ca="1" si="3"/>
        <v>50</v>
      </c>
      <c r="H30">
        <f t="shared" ca="1" si="0"/>
        <v>0</v>
      </c>
      <c r="I30">
        <f ca="1">IF(H30=0,0,_xll.PsiDiscrete($L$10:$L$12,$M$10:$M$12))</f>
        <v>0</v>
      </c>
      <c r="J30">
        <f t="shared" ca="1" si="4"/>
        <v>0</v>
      </c>
    </row>
    <row r="31" spans="1:16" ht="43.2" x14ac:dyDescent="0.3">
      <c r="A31">
        <v>23</v>
      </c>
      <c r="B31">
        <f t="shared" ca="1" si="5"/>
        <v>18</v>
      </c>
      <c r="C31">
        <f ca="1">COUNTIF($J$9:J30,A31)*$M$24</f>
        <v>16</v>
      </c>
      <c r="D31">
        <f ca="1">_xll.PsiDiscrete($O$10:$O$20,$P$10:$P$20)</f>
        <v>7</v>
      </c>
      <c r="E31">
        <f t="shared" ca="1" si="1"/>
        <v>7</v>
      </c>
      <c r="F31">
        <f t="shared" ca="1" si="2"/>
        <v>27</v>
      </c>
      <c r="G31">
        <f t="shared" ca="1" si="3"/>
        <v>43</v>
      </c>
      <c r="H31">
        <f t="shared" ca="1" si="0"/>
        <v>0</v>
      </c>
      <c r="I31">
        <f ca="1">IF(H31=0,0,_xll.PsiDiscrete($L$10:$L$12,$M$10:$M$12))</f>
        <v>0</v>
      </c>
      <c r="J31">
        <f t="shared" ca="1" si="4"/>
        <v>0</v>
      </c>
      <c r="L31" s="1" t="s">
        <v>21</v>
      </c>
      <c r="M31">
        <v>0.3</v>
      </c>
      <c r="O31" s="7" t="s">
        <v>25</v>
      </c>
      <c r="P31" t="e">
        <f ca="1">_xll.PsiMean(B34*$M$31)</f>
        <v>#N/A</v>
      </c>
    </row>
    <row r="32" spans="1:16" ht="43.2" x14ac:dyDescent="0.3">
      <c r="A32">
        <v>24</v>
      </c>
      <c r="B32">
        <f t="shared" ca="1" si="5"/>
        <v>27</v>
      </c>
      <c r="C32">
        <f ca="1">COUNTIF($J$9:J31,A32)*$M$24</f>
        <v>0</v>
      </c>
      <c r="D32">
        <f ca="1">_xll.PsiDiscrete($O$10:$O$20,$P$10:$P$20)</f>
        <v>4</v>
      </c>
      <c r="E32">
        <f t="shared" ca="1" si="1"/>
        <v>4</v>
      </c>
      <c r="F32">
        <f t="shared" ca="1" si="2"/>
        <v>23</v>
      </c>
      <c r="G32">
        <f t="shared" ca="1" si="3"/>
        <v>39</v>
      </c>
      <c r="H32">
        <f t="shared" ca="1" si="0"/>
        <v>1</v>
      </c>
      <c r="I32">
        <f ca="1">IF(H32=0,0,_xll.PsiDiscrete($L$10:$L$12,$M$10:$M$12))</f>
        <v>4</v>
      </c>
      <c r="J32">
        <f t="shared" ca="1" si="4"/>
        <v>29</v>
      </c>
      <c r="L32" s="6" t="s">
        <v>22</v>
      </c>
      <c r="M32">
        <v>20</v>
      </c>
      <c r="O32" s="8" t="s">
        <v>22</v>
      </c>
      <c r="P32" t="e">
        <f ca="1">_xll.PsiMean(H34*$M$32)</f>
        <v>#N/A</v>
      </c>
    </row>
    <row r="33" spans="1:21" ht="43.2" x14ac:dyDescent="0.3">
      <c r="A33">
        <v>25</v>
      </c>
      <c r="B33">
        <f t="shared" ca="1" si="5"/>
        <v>23</v>
      </c>
      <c r="C33">
        <f ca="1">COUNTIF($J$9:J32,A33)*$M$24</f>
        <v>0</v>
      </c>
      <c r="D33">
        <f ca="1">_xll.PsiDiscrete($O$10:$O$20,$P$10:$P$20)</f>
        <v>8</v>
      </c>
      <c r="E33">
        <f t="shared" ca="1" si="1"/>
        <v>8</v>
      </c>
      <c r="F33">
        <f t="shared" ca="1" si="2"/>
        <v>15</v>
      </c>
      <c r="G33">
        <f t="shared" ca="1" si="3"/>
        <v>47</v>
      </c>
      <c r="H33">
        <f t="shared" ca="1" si="0"/>
        <v>0</v>
      </c>
      <c r="I33">
        <f ca="1">IF(H33=0,0,_xll.PsiDiscrete($L$10:$L$12,$M$10:$M$12))</f>
        <v>0</v>
      </c>
      <c r="J33">
        <f t="shared" ca="1" si="4"/>
        <v>0</v>
      </c>
      <c r="L33" s="6" t="s">
        <v>24</v>
      </c>
      <c r="M33">
        <v>65</v>
      </c>
      <c r="O33" s="7" t="s">
        <v>26</v>
      </c>
      <c r="P33" t="e">
        <f ca="1">_xll.PsiMean(E34*$M$34)</f>
        <v>#N/A</v>
      </c>
    </row>
    <row r="34" spans="1:21" s="9" customFormat="1" ht="28.8" x14ac:dyDescent="0.3">
      <c r="A34" s="9" t="s">
        <v>27</v>
      </c>
      <c r="B34" s="9">
        <f t="shared" ref="B34:J34" ca="1" si="6">SUM(B9:B33)</f>
        <v>588</v>
      </c>
      <c r="C34" s="9">
        <f t="shared" ca="1" si="6"/>
        <v>112</v>
      </c>
      <c r="D34" s="9">
        <f t="shared" ca="1" si="6"/>
        <v>147</v>
      </c>
      <c r="E34" s="9">
        <f t="shared" ca="1" si="6"/>
        <v>147</v>
      </c>
      <c r="F34" s="9">
        <f t="shared" ca="1" si="6"/>
        <v>553</v>
      </c>
      <c r="G34" s="9">
        <f t="shared" ca="1" si="6"/>
        <v>1097</v>
      </c>
      <c r="H34" s="9">
        <f t="shared" ca="1" si="6"/>
        <v>9</v>
      </c>
      <c r="I34" s="9">
        <f t="shared" ca="1" si="6"/>
        <v>37</v>
      </c>
      <c r="J34" s="9">
        <f t="shared" ca="1" si="6"/>
        <v>158</v>
      </c>
      <c r="L34" s="6" t="s">
        <v>23</v>
      </c>
      <c r="M34">
        <v>45</v>
      </c>
      <c r="N34"/>
      <c r="O34" s="7" t="s">
        <v>24</v>
      </c>
      <c r="P34" s="9" t="e">
        <f ca="1">_xll.PsiMean(MAX(D34-E34,0)*$M$33)</f>
        <v>#N/A</v>
      </c>
      <c r="Q34"/>
      <c r="R34"/>
      <c r="S34"/>
      <c r="T34"/>
      <c r="U34"/>
    </row>
    <row r="35" spans="1:21" ht="43.2" x14ac:dyDescent="0.3">
      <c r="O35" s="20" t="s">
        <v>28</v>
      </c>
      <c r="P35" s="21" t="e">
        <f ca="1">P33-P34-P32-P31  + _xll.PsiOutput()</f>
        <v>#N/A</v>
      </c>
    </row>
  </sheetData>
  <scenarios current="0">
    <scenario name="hw4#3" locked="1" count="2" user="jboorky jboorky" comment="Created by jboorky jboorky on 8/15/2019">
      <inputCells r="M23" val="43"/>
      <inputCells r="M24" val="16"/>
    </scenario>
  </scenarios>
  <mergeCells count="3">
    <mergeCell ref="L26:M26"/>
    <mergeCell ref="L22:M22"/>
    <mergeCell ref="L8:M8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jboorky jboorky</dc:creator>
  <cp:lastModifiedBy>jboorky jboorky</cp:lastModifiedBy>
  <dcterms:created xsi:type="dcterms:W3CDTF">2019-08-10T04:13:33Z</dcterms:created>
  <dcterms:modified xsi:type="dcterms:W3CDTF">2019-08-15T17:28:08Z</dcterms:modified>
</cp:coreProperties>
</file>