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or\Google Drive\MSDS460\week7\"/>
    </mc:Choice>
  </mc:AlternateContent>
  <xr:revisionPtr revIDLastSave="0" documentId="13_ncr:1_{70BDF89B-40A4-4C37-9183-A9DD83AB7217}" xr6:coauthVersionLast="43" xr6:coauthVersionMax="43" xr10:uidLastSave="{00000000-0000-0000-0000-000000000000}"/>
  <bookViews>
    <workbookView xWindow="-840" yWindow="-15480" windowWidth="11070" windowHeight="5730" xr2:uid="{60E44771-4A67-47A5-B167-767BCD9E5623}"/>
  </bookViews>
  <sheets>
    <sheet name="Sheet1" sheetId="1" r:id="rId1"/>
  </sheets>
  <definedNames>
    <definedName name="solver_typ" localSheetId="0" hidden="1">2</definedName>
    <definedName name="solver_ver" localSheetId="0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B11" i="1"/>
  <c r="B36" i="1"/>
  <c r="B9" i="1"/>
  <c r="B32" i="1"/>
  <c r="B10" i="1"/>
  <c r="B30" i="1"/>
  <c r="B18" i="1" l="1"/>
  <c r="B19" i="1"/>
  <c r="B22" i="1"/>
  <c r="B21" i="1"/>
  <c r="B23" i="1"/>
  <c r="B24" i="1"/>
  <c r="B20" i="1"/>
  <c r="B17" i="1"/>
  <c r="C18" i="1"/>
  <c r="C23" i="1"/>
  <c r="C19" i="1"/>
  <c r="C24" i="1"/>
  <c r="C22" i="1"/>
  <c r="C20" i="1"/>
  <c r="C21" i="1"/>
  <c r="C17" i="1"/>
  <c r="C25" i="1" l="1"/>
  <c r="D17" i="1"/>
  <c r="E17" i="1"/>
  <c r="D21" i="1"/>
  <c r="F21" i="1" s="1"/>
  <c r="E21" i="1"/>
  <c r="G21" i="1" s="1"/>
  <c r="E20" i="1"/>
  <c r="G20" i="1" s="1"/>
  <c r="D20" i="1"/>
  <c r="F20" i="1" s="1"/>
  <c r="E22" i="1"/>
  <c r="G22" i="1" s="1"/>
  <c r="D22" i="1"/>
  <c r="F22" i="1" s="1"/>
  <c r="D24" i="1"/>
  <c r="F24" i="1" s="1"/>
  <c r="E24" i="1"/>
  <c r="G24" i="1" s="1"/>
  <c r="D19" i="1"/>
  <c r="F19" i="1" s="1"/>
  <c r="E19" i="1"/>
  <c r="G19" i="1" s="1"/>
  <c r="E23" i="1"/>
  <c r="G23" i="1" s="1"/>
  <c r="D23" i="1"/>
  <c r="F23" i="1" s="1"/>
  <c r="E18" i="1"/>
  <c r="G18" i="1" s="1"/>
  <c r="D18" i="1"/>
  <c r="F18" i="1" s="1"/>
  <c r="G17" i="1" l="1"/>
  <c r="G25" i="1" s="1"/>
  <c r="E25" i="1"/>
  <c r="F17" i="1"/>
  <c r="F25" i="1" s="1"/>
  <c r="D25" i="1"/>
</calcChain>
</file>

<file path=xl/sharedStrings.xml><?xml version="1.0" encoding="utf-8"?>
<sst xmlns="http://schemas.openxmlformats.org/spreadsheetml/2006/main" count="39" uniqueCount="39">
  <si>
    <t>Cost of Capital</t>
  </si>
  <si>
    <t>Years</t>
  </si>
  <si>
    <t>Profits</t>
  </si>
  <si>
    <t>Percentage -:</t>
  </si>
  <si>
    <t>Percentage +:</t>
  </si>
  <si>
    <t>Expected NPV:</t>
  </si>
  <si>
    <t>Nmin NPV:</t>
  </si>
  <si>
    <t>MAX NPV</t>
  </si>
  <si>
    <t>NPV Range</t>
  </si>
  <si>
    <t>Median NPV:</t>
  </si>
  <si>
    <t>NPV Std Deviation:</t>
  </si>
  <si>
    <t>Within Market Life?</t>
  </si>
  <si>
    <t>Number Sold</t>
  </si>
  <si>
    <t>NPV Profits:</t>
  </si>
  <si>
    <t>Revenue</t>
  </si>
  <si>
    <t>Manufacturing Costs</t>
  </si>
  <si>
    <t>NPV Revenue</t>
  </si>
  <si>
    <t>NPV Manufacturing</t>
  </si>
  <si>
    <t>Market Life (years)</t>
  </si>
  <si>
    <t>Project Cost ($)</t>
  </si>
  <si>
    <t>Units Sold Per Year</t>
  </si>
  <si>
    <t>Manufacturing Cost per unit ($)</t>
  </si>
  <si>
    <t>Sale Price ($)</t>
  </si>
  <si>
    <t>totals</t>
  </si>
  <si>
    <t>KEY</t>
  </si>
  <si>
    <t xml:space="preserve">Green </t>
  </si>
  <si>
    <t>Decision variable</t>
  </si>
  <si>
    <t>Lilac</t>
  </si>
  <si>
    <t>Left hand Constraints</t>
  </si>
  <si>
    <t>Rose</t>
  </si>
  <si>
    <t>Right hand Constraints</t>
  </si>
  <si>
    <t>Orange</t>
  </si>
  <si>
    <t>Objective function</t>
  </si>
  <si>
    <t>Blue text</t>
  </si>
  <si>
    <t>input fields</t>
  </si>
  <si>
    <t>HW4 #5</t>
  </si>
  <si>
    <t>Minimum</t>
  </si>
  <si>
    <t>Expected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</si>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</sst>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NumberFormat="1" applyFont="1"/>
    <xf numFmtId="0" fontId="0" fillId="0" borderId="0" xfId="0" applyNumberFormat="1" applyFont="1"/>
    <xf numFmtId="3" fontId="0" fillId="0" borderId="0" xfId="0" applyNumberFormat="1" applyFont="1"/>
    <xf numFmtId="3" fontId="3" fillId="0" borderId="0" xfId="0" applyNumberFormat="1" applyFont="1"/>
    <xf numFmtId="3" fontId="2" fillId="0" borderId="0" xfId="0" applyNumberFormat="1" applyFont="1"/>
    <xf numFmtId="3" fontId="3" fillId="0" borderId="0" xfId="1" applyNumberFormat="1" applyFont="1"/>
    <xf numFmtId="0" fontId="4" fillId="0" borderId="0" xfId="0" applyNumberFormat="1" applyFont="1"/>
    <xf numFmtId="44" fontId="0" fillId="0" borderId="0" xfId="0" applyNumberFormat="1" applyFont="1"/>
    <xf numFmtId="164" fontId="0" fillId="0" borderId="0" xfId="0" applyNumberFormat="1" applyFont="1"/>
    <xf numFmtId="164" fontId="2" fillId="0" borderId="0" xfId="0" applyNumberFormat="1" applyFont="1"/>
    <xf numFmtId="9" fontId="3" fillId="0" borderId="0" xfId="1" applyFont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959E2E-4450-449C-8667-9F52618F028C}">
  <we:reference id="wa200000018" version="19.0.0.1" store="en-US" storeType="OMEX"/>
  <we:alternateReferences>
    <we:reference id="wa200000018" version="19.0.0.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B36B-9A4F-4738-A7D1-699EF53BD651}">
  <dimension ref="A1:L40"/>
  <sheetViews>
    <sheetView tabSelected="1" workbookViewId="0">
      <selection activeCell="A9" sqref="A9:A14"/>
    </sheetView>
  </sheetViews>
  <sheetFormatPr defaultRowHeight="14.4" x14ac:dyDescent="0.3"/>
  <cols>
    <col min="1" max="1" width="30" customWidth="1"/>
    <col min="2" max="2" width="18.21875" bestFit="1" customWidth="1"/>
    <col min="3" max="3" width="12.21875" bestFit="1" customWidth="1"/>
    <col min="4" max="4" width="13.77734375" bestFit="1" customWidth="1"/>
    <col min="5" max="5" width="18.77734375" bestFit="1" customWidth="1"/>
    <col min="6" max="6" width="14.109375" bestFit="1" customWidth="1"/>
    <col min="7" max="7" width="17.88671875" bestFit="1" customWidth="1"/>
    <col min="8" max="8" width="13.88671875" bestFit="1" customWidth="1"/>
  </cols>
  <sheetData>
    <row r="1" spans="1:12" x14ac:dyDescent="0.3">
      <c r="A1" t="s">
        <v>35</v>
      </c>
      <c r="B1" s="12" t="s">
        <v>24</v>
      </c>
    </row>
    <row r="2" spans="1:12" x14ac:dyDescent="0.3">
      <c r="B2" s="13" t="s">
        <v>25</v>
      </c>
      <c r="C2" s="14" t="s">
        <v>26</v>
      </c>
      <c r="D2" s="14"/>
    </row>
    <row r="3" spans="1:12" x14ac:dyDescent="0.3">
      <c r="B3" s="15" t="s">
        <v>27</v>
      </c>
      <c r="C3" s="14" t="s">
        <v>28</v>
      </c>
      <c r="D3" s="14"/>
    </row>
    <row r="4" spans="1:12" x14ac:dyDescent="0.3">
      <c r="B4" s="16" t="s">
        <v>29</v>
      </c>
      <c r="C4" s="14" t="s">
        <v>30</v>
      </c>
      <c r="D4" s="14"/>
    </row>
    <row r="5" spans="1:12" x14ac:dyDescent="0.3">
      <c r="B5" s="17" t="s">
        <v>31</v>
      </c>
      <c r="C5" s="14" t="s">
        <v>32</v>
      </c>
      <c r="D5" s="14"/>
    </row>
    <row r="6" spans="1:12" x14ac:dyDescent="0.3">
      <c r="B6" s="18" t="s">
        <v>33</v>
      </c>
      <c r="C6" s="14" t="s">
        <v>34</v>
      </c>
      <c r="D6" s="14"/>
    </row>
    <row r="7" spans="1:12" x14ac:dyDescent="0.3">
      <c r="B7" s="19"/>
      <c r="C7" s="20"/>
      <c r="D7" s="20"/>
    </row>
    <row r="8" spans="1:12" x14ac:dyDescent="0.3">
      <c r="B8" s="3"/>
      <c r="C8" s="21" t="s">
        <v>36</v>
      </c>
      <c r="D8" s="22" t="s">
        <v>37</v>
      </c>
      <c r="E8" s="22" t="s">
        <v>38</v>
      </c>
    </row>
    <row r="9" spans="1:12" x14ac:dyDescent="0.3">
      <c r="A9" s="1" t="s">
        <v>19</v>
      </c>
      <c r="B9" s="3">
        <f ca="1">_xll.PsiTriangular(C9,D9,E9)</f>
        <v>4741043.0865043569</v>
      </c>
      <c r="C9" s="4">
        <v>3000000</v>
      </c>
      <c r="D9" s="4">
        <v>4000000</v>
      </c>
      <c r="E9" s="4">
        <v>6000000</v>
      </c>
      <c r="G9" s="3"/>
      <c r="I9" s="2"/>
      <c r="J9" s="2"/>
      <c r="K9" s="2"/>
      <c r="L9" s="7"/>
    </row>
    <row r="10" spans="1:12" x14ac:dyDescent="0.3">
      <c r="A10" s="1" t="s">
        <v>18</v>
      </c>
      <c r="B10" s="5">
        <f ca="1">_xll.PsiDisUniform({3,4,5,6,7,8})</f>
        <v>5</v>
      </c>
      <c r="C10" s="4">
        <v>3</v>
      </c>
      <c r="D10" s="4"/>
      <c r="E10" s="4">
        <v>8</v>
      </c>
      <c r="G10" s="3"/>
      <c r="I10" s="2"/>
      <c r="J10" s="2"/>
      <c r="K10" s="2"/>
      <c r="L10" s="2"/>
    </row>
    <row r="11" spans="1:12" x14ac:dyDescent="0.3">
      <c r="A11" s="1" t="s">
        <v>20</v>
      </c>
      <c r="B11" s="3">
        <f ca="1">_xll.PsiTriangular(C11,D11,E11)</f>
        <v>182.14886807103483</v>
      </c>
      <c r="C11" s="4">
        <v>50</v>
      </c>
      <c r="D11" s="4">
        <v>250</v>
      </c>
      <c r="E11" s="4">
        <v>350</v>
      </c>
      <c r="G11" s="3"/>
      <c r="I11" s="2"/>
      <c r="J11" s="2"/>
      <c r="K11" s="2"/>
      <c r="L11" s="2"/>
    </row>
    <row r="12" spans="1:12" x14ac:dyDescent="0.3">
      <c r="A12" s="1" t="s">
        <v>21</v>
      </c>
      <c r="B12" s="3">
        <f ca="1">_xll.PsiTriangular(C12,D12,E12)</f>
        <v>15020.788698371216</v>
      </c>
      <c r="C12" s="4">
        <v>12000</v>
      </c>
      <c r="D12" s="4">
        <v>14000</v>
      </c>
      <c r="E12" s="4">
        <v>18000</v>
      </c>
      <c r="G12" s="3"/>
      <c r="I12" s="2"/>
      <c r="J12" s="2"/>
      <c r="K12" s="2"/>
      <c r="L12" s="2"/>
    </row>
    <row r="13" spans="1:12" x14ac:dyDescent="0.3">
      <c r="A13" s="1" t="s">
        <v>22</v>
      </c>
      <c r="B13" s="6">
        <v>23000</v>
      </c>
      <c r="C13" s="3"/>
      <c r="D13" s="3"/>
      <c r="E13" s="3"/>
      <c r="F13" s="3"/>
      <c r="G13" s="3"/>
      <c r="H13" s="3"/>
      <c r="I13" s="2"/>
      <c r="J13" s="2"/>
      <c r="K13" s="2"/>
      <c r="L13" s="2"/>
    </row>
    <row r="14" spans="1:12" x14ac:dyDescent="0.3">
      <c r="A14" s="1" t="s">
        <v>0</v>
      </c>
      <c r="B14" s="11">
        <v>0.15</v>
      </c>
      <c r="C14" s="3"/>
      <c r="D14" s="3"/>
      <c r="E14" s="3"/>
      <c r="F14" s="3"/>
      <c r="G14" s="3"/>
      <c r="H14" s="3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1" t="s">
        <v>1</v>
      </c>
      <c r="B16" s="1" t="s">
        <v>11</v>
      </c>
      <c r="C16" s="1" t="s">
        <v>12</v>
      </c>
      <c r="D16" s="1" t="s">
        <v>14</v>
      </c>
      <c r="E16" s="1" t="s">
        <v>15</v>
      </c>
      <c r="F16" s="1" t="s">
        <v>16</v>
      </c>
      <c r="G16" s="1" t="s">
        <v>17</v>
      </c>
      <c r="H16" s="2"/>
      <c r="I16" s="2"/>
      <c r="J16" s="2"/>
      <c r="K16" s="2"/>
      <c r="L16" s="2"/>
    </row>
    <row r="17" spans="1:12" x14ac:dyDescent="0.3">
      <c r="A17" s="2">
        <v>1</v>
      </c>
      <c r="B17" s="2">
        <f ca="1">IF(A17&lt;=$B$10,1,0)</f>
        <v>1</v>
      </c>
      <c r="C17" s="2">
        <f ca="1">ROUND(_xll.PsiTriangular($C$11,$D$11,$E$11),0)*B17</f>
        <v>268</v>
      </c>
      <c r="D17" s="9">
        <f ca="1">C17*$B$13</f>
        <v>6164000</v>
      </c>
      <c r="E17" s="9">
        <f ca="1">C17*$B$12</f>
        <v>4025571.371163486</v>
      </c>
      <c r="F17" s="9">
        <f ca="1">D17*(1-$B$14)^A17</f>
        <v>5239400</v>
      </c>
      <c r="G17" s="9">
        <f ca="1">E17*(1-$B$14)^A17</f>
        <v>3421735.665488963</v>
      </c>
      <c r="H17" s="8"/>
      <c r="I17" s="2"/>
      <c r="J17" s="2"/>
      <c r="K17" s="2"/>
      <c r="L17" s="2"/>
    </row>
    <row r="18" spans="1:12" x14ac:dyDescent="0.3">
      <c r="A18" s="2">
        <v>2</v>
      </c>
      <c r="B18" s="2">
        <f t="shared" ref="B18:B24" ca="1" si="0">IF(A18&lt;=$B$10,1,0)</f>
        <v>1</v>
      </c>
      <c r="C18" s="2">
        <f ca="1">ROUND(_xll.PsiTriangular($C$11,$D$11,$E$11),0)*B18</f>
        <v>220</v>
      </c>
      <c r="D18" s="9">
        <f t="shared" ref="D18:D24" ca="1" si="1">C18*$B$13</f>
        <v>5060000</v>
      </c>
      <c r="E18" s="9">
        <f t="shared" ref="E18:E24" ca="1" si="2">C18*$B$12</f>
        <v>3304573.5136416676</v>
      </c>
      <c r="F18" s="9">
        <f t="shared" ref="F18:F24" ca="1" si="3">D18*(1-$B$14)^A18</f>
        <v>3655849.9999999995</v>
      </c>
      <c r="G18" s="9">
        <f t="shared" ref="G18:G24" ca="1" si="4">E18*(1-$B$14)^A18</f>
        <v>2387554.3636061046</v>
      </c>
      <c r="H18" s="2"/>
      <c r="I18" s="2"/>
      <c r="J18" s="2"/>
      <c r="K18" s="2"/>
      <c r="L18" s="2"/>
    </row>
    <row r="19" spans="1:12" x14ac:dyDescent="0.3">
      <c r="A19" s="2">
        <v>3</v>
      </c>
      <c r="B19" s="2">
        <f t="shared" ca="1" si="0"/>
        <v>1</v>
      </c>
      <c r="C19" s="2">
        <f ca="1">ROUND(_xll.PsiTriangular($C$11,$D$11,$E$11),0)*B19</f>
        <v>246</v>
      </c>
      <c r="D19" s="9">
        <f t="shared" ca="1" si="1"/>
        <v>5658000</v>
      </c>
      <c r="E19" s="9">
        <f t="shared" ca="1" si="2"/>
        <v>3695114.0197993191</v>
      </c>
      <c r="F19" s="9">
        <f t="shared" ca="1" si="3"/>
        <v>3474719.2499999995</v>
      </c>
      <c r="G19" s="9">
        <f t="shared" ca="1" si="4"/>
        <v>2269261.8974092565</v>
      </c>
      <c r="H19" s="2"/>
      <c r="I19" s="2"/>
      <c r="J19" s="2"/>
      <c r="K19" s="2"/>
      <c r="L19" s="2"/>
    </row>
    <row r="20" spans="1:12" x14ac:dyDescent="0.3">
      <c r="A20" s="2">
        <v>4</v>
      </c>
      <c r="B20" s="2">
        <f t="shared" ca="1" si="0"/>
        <v>1</v>
      </c>
      <c r="C20" s="2">
        <f ca="1">ROUND(_xll.PsiTriangular($C$11,$D$11,$E$11),0)*B20</f>
        <v>216</v>
      </c>
      <c r="D20" s="9">
        <f t="shared" ca="1" si="1"/>
        <v>4968000</v>
      </c>
      <c r="E20" s="9">
        <f t="shared" ca="1" si="2"/>
        <v>3244490.3588481825</v>
      </c>
      <c r="F20" s="9">
        <f t="shared" ca="1" si="3"/>
        <v>2593327.0499999993</v>
      </c>
      <c r="G20" s="9">
        <f t="shared" ca="1" si="4"/>
        <v>1693644.2453834936</v>
      </c>
      <c r="H20" s="2"/>
      <c r="I20" s="2"/>
      <c r="J20" s="2"/>
      <c r="K20" s="2"/>
      <c r="L20" s="2"/>
    </row>
    <row r="21" spans="1:12" x14ac:dyDescent="0.3">
      <c r="A21" s="2">
        <v>5</v>
      </c>
      <c r="B21" s="2">
        <f t="shared" ca="1" si="0"/>
        <v>1</v>
      </c>
      <c r="C21" s="2">
        <f ca="1">ROUND(_xll.PsiTriangular($C$11,$D$11,$E$11),0)*B21</f>
        <v>272</v>
      </c>
      <c r="D21" s="9">
        <f t="shared" ca="1" si="1"/>
        <v>6256000</v>
      </c>
      <c r="E21" s="9">
        <f t="shared" ca="1" si="2"/>
        <v>4085654.5259569706</v>
      </c>
      <c r="F21" s="9">
        <f t="shared" ca="1" si="3"/>
        <v>2775820.4349999991</v>
      </c>
      <c r="G21" s="9">
        <f t="shared" ca="1" si="4"/>
        <v>1812826.6182067767</v>
      </c>
      <c r="H21" s="2"/>
      <c r="I21" s="2"/>
      <c r="J21" s="2"/>
      <c r="K21" s="2"/>
      <c r="L21" s="2"/>
    </row>
    <row r="22" spans="1:12" x14ac:dyDescent="0.3">
      <c r="A22" s="2">
        <v>6</v>
      </c>
      <c r="B22" s="2">
        <f t="shared" ca="1" si="0"/>
        <v>0</v>
      </c>
      <c r="C22" s="2">
        <f ca="1">ROUND(_xll.PsiTriangular($C$11,$D$11,$E$11),0)*B22</f>
        <v>0</v>
      </c>
      <c r="D22" s="9">
        <f t="shared" ca="1" si="1"/>
        <v>0</v>
      </c>
      <c r="E22" s="9">
        <f t="shared" ca="1" si="2"/>
        <v>0</v>
      </c>
      <c r="F22" s="9">
        <f t="shared" ca="1" si="3"/>
        <v>0</v>
      </c>
      <c r="G22" s="9">
        <f t="shared" ca="1" si="4"/>
        <v>0</v>
      </c>
      <c r="H22" s="2"/>
      <c r="I22" s="2"/>
      <c r="J22" s="2"/>
      <c r="K22" s="2"/>
      <c r="L22" s="2"/>
    </row>
    <row r="23" spans="1:12" x14ac:dyDescent="0.3">
      <c r="A23" s="2">
        <v>7</v>
      </c>
      <c r="B23" s="2">
        <f t="shared" ca="1" si="0"/>
        <v>0</v>
      </c>
      <c r="C23" s="2">
        <f ca="1">ROUND(_xll.PsiTriangular($C$11,$D$11,$E$11),0)*B23</f>
        <v>0</v>
      </c>
      <c r="D23" s="9">
        <f t="shared" ca="1" si="1"/>
        <v>0</v>
      </c>
      <c r="E23" s="9">
        <f t="shared" ca="1" si="2"/>
        <v>0</v>
      </c>
      <c r="F23" s="9">
        <f t="shared" ca="1" si="3"/>
        <v>0</v>
      </c>
      <c r="G23" s="9">
        <f t="shared" ca="1" si="4"/>
        <v>0</v>
      </c>
      <c r="H23" s="2"/>
      <c r="I23" s="2"/>
      <c r="J23" s="2"/>
      <c r="K23" s="2"/>
      <c r="L23" s="2"/>
    </row>
    <row r="24" spans="1:12" x14ac:dyDescent="0.3">
      <c r="A24" s="2">
        <v>8</v>
      </c>
      <c r="B24" s="2">
        <f t="shared" ca="1" si="0"/>
        <v>0</v>
      </c>
      <c r="C24" s="2">
        <f ca="1">ROUND(_xll.PsiTriangular($C$11,$D$11,$E$11),0)*B24</f>
        <v>0</v>
      </c>
      <c r="D24" s="9">
        <f t="shared" ca="1" si="1"/>
        <v>0</v>
      </c>
      <c r="E24" s="9">
        <f t="shared" ca="1" si="2"/>
        <v>0</v>
      </c>
      <c r="F24" s="9">
        <f t="shared" ca="1" si="3"/>
        <v>0</v>
      </c>
      <c r="G24" s="9">
        <f t="shared" ca="1" si="4"/>
        <v>0</v>
      </c>
      <c r="H24" s="2"/>
      <c r="I24" s="2"/>
      <c r="J24" s="2"/>
      <c r="K24" s="2"/>
      <c r="L24" s="2"/>
    </row>
    <row r="25" spans="1:12" x14ac:dyDescent="0.3">
      <c r="A25" s="1" t="s">
        <v>23</v>
      </c>
      <c r="B25" s="1"/>
      <c r="C25" s="1">
        <f ca="1">SUM(C17:C24)</f>
        <v>1222</v>
      </c>
      <c r="D25" s="10">
        <f t="shared" ref="D25:G25" ca="1" si="5">SUM(D17:D24)</f>
        <v>28106000</v>
      </c>
      <c r="E25" s="10">
        <f t="shared" ca="1" si="5"/>
        <v>18355403.789409626</v>
      </c>
      <c r="F25" s="10">
        <f t="shared" ca="1" si="5"/>
        <v>17739116.734999999</v>
      </c>
      <c r="G25" s="10">
        <f t="shared" ca="1" si="5"/>
        <v>11585022.790094595</v>
      </c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 t="s">
        <v>13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 t="s">
        <v>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 t="s">
        <v>4</v>
      </c>
      <c r="B30" s="1" t="e">
        <f ca="1">1-_xll.PsiTarget(B28,0)</f>
        <v>#N/A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 t="s">
        <v>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 t="s">
        <v>6</v>
      </c>
      <c r="B32" s="1" t="e">
        <f ca="1">_xll.PsiMin(B28)</f>
        <v>#N/A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 t="s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 t="s">
        <v>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 t="s">
        <v>10</v>
      </c>
      <c r="B36" s="1" t="e">
        <f ca="1">_xll.PsiStdDev(B28)</f>
        <v>#N/A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jboorky jboorky</dc:creator>
  <cp:lastModifiedBy>jboorky jboorky</cp:lastModifiedBy>
  <dcterms:created xsi:type="dcterms:W3CDTF">2019-08-12T04:20:53Z</dcterms:created>
  <dcterms:modified xsi:type="dcterms:W3CDTF">2019-08-15T20:19:56Z</dcterms:modified>
</cp:coreProperties>
</file>