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3C88A286-B977-4927-BF0B-7F3ECDBD3ACB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Combined" sheetId="2" r:id="rId1"/>
    <sheet name="Model - Rough with weights (2)" sheetId="7" r:id="rId2"/>
    <sheet name="Sheet1" sheetId="8" r:id="rId3"/>
  </sheets>
  <definedNames>
    <definedName name="_xlnm._FilterDatabase" localSheetId="0" hidden="1">Combined!$A$1:$Q$273</definedName>
    <definedName name="solver_adj" localSheetId="2" hidden="1">Sheet1!$E$11:$E$29</definedName>
    <definedName name="solver_adj_ob" localSheetId="1" hidden="1">1</definedName>
    <definedName name="solver_adj_ob" localSheetId="2" hidden="1">1</definedName>
    <definedName name="solver_adj_ob1" localSheetId="1" hidden="1">1</definedName>
    <definedName name="solver_cha" localSheetId="1" hidden="1">0</definedName>
    <definedName name="solver_cha" localSheetId="2" hidden="1">0</definedName>
    <definedName name="solver_chc1" localSheetId="1" hidden="1">0</definedName>
    <definedName name="solver_chc1" localSheetId="2" hidden="1">0</definedName>
    <definedName name="solver_chc10" localSheetId="1" hidden="1">0</definedName>
    <definedName name="solver_chc11" localSheetId="1" hidden="1">0</definedName>
    <definedName name="solver_chc12" localSheetId="1" hidden="1">0</definedName>
    <definedName name="solver_chc13" localSheetId="1" hidden="1">0</definedName>
    <definedName name="solver_chc14" localSheetId="1" hidden="1">0</definedName>
    <definedName name="solver_chc15" localSheetId="1" hidden="1">0</definedName>
    <definedName name="solver_chc16" localSheetId="1" hidden="1">0</definedName>
    <definedName name="solver_chc17" localSheetId="1" hidden="1">0</definedName>
    <definedName name="solver_chc18" localSheetId="1" hidden="1">0</definedName>
    <definedName name="solver_chc19" localSheetId="1" hidden="1">0</definedName>
    <definedName name="solver_chc2" localSheetId="1" hidden="1">0</definedName>
    <definedName name="solver_chc2" localSheetId="2" hidden="1">0</definedName>
    <definedName name="solver_chc20" localSheetId="1" hidden="1">0</definedName>
    <definedName name="solver_chc21" localSheetId="1" hidden="1">0</definedName>
    <definedName name="solver_chc22" localSheetId="1" hidden="1">0</definedName>
    <definedName name="solver_chc23" localSheetId="1" hidden="1">0</definedName>
    <definedName name="solver_chc24" localSheetId="1" hidden="1">0</definedName>
    <definedName name="solver_chc25" localSheetId="1" hidden="1">0</definedName>
    <definedName name="solver_chc26" localSheetId="1" hidden="1">0</definedName>
    <definedName name="solver_chc27" localSheetId="1" hidden="1">0</definedName>
    <definedName name="solver_chc28" localSheetId="1" hidden="1">0</definedName>
    <definedName name="solver_chc29" localSheetId="1" hidden="1">0</definedName>
    <definedName name="solver_chc3" localSheetId="1" hidden="1">0</definedName>
    <definedName name="solver_chc30" localSheetId="1" hidden="1">0</definedName>
    <definedName name="solver_chc31" localSheetId="1" hidden="1">0</definedName>
    <definedName name="solver_chc32" localSheetId="1" hidden="1">0</definedName>
    <definedName name="solver_chc33" localSheetId="1" hidden="1">0</definedName>
    <definedName name="solver_chc34" localSheetId="1" hidden="1">0</definedName>
    <definedName name="solver_chc4" localSheetId="1" hidden="1">0</definedName>
    <definedName name="solver_chc5" localSheetId="1" hidden="1">0</definedName>
    <definedName name="solver_chc6" localSheetId="1" hidden="1">0</definedName>
    <definedName name="solver_chc7" localSheetId="1" hidden="1">0</definedName>
    <definedName name="solver_chc8" localSheetId="1" hidden="1">0</definedName>
    <definedName name="solver_chc9" localSheetId="1" hidden="1">0</definedName>
    <definedName name="solver_chn" localSheetId="1" hidden="1">4</definedName>
    <definedName name="solver_chn" localSheetId="2" hidden="1">4</definedName>
    <definedName name="solver_chp1" localSheetId="1" hidden="1">0</definedName>
    <definedName name="solver_chp1" localSheetId="2" hidden="1">0</definedName>
    <definedName name="solver_chp10" localSheetId="1" hidden="1">0</definedName>
    <definedName name="solver_chp11" localSheetId="1" hidden="1">0</definedName>
    <definedName name="solver_chp12" localSheetId="1" hidden="1">0</definedName>
    <definedName name="solver_chp13" localSheetId="1" hidden="1">0</definedName>
    <definedName name="solver_chp14" localSheetId="1" hidden="1">0</definedName>
    <definedName name="solver_chp15" localSheetId="1" hidden="1">0</definedName>
    <definedName name="solver_chp16" localSheetId="1" hidden="1">0</definedName>
    <definedName name="solver_chp17" localSheetId="1" hidden="1">0</definedName>
    <definedName name="solver_chp18" localSheetId="1" hidden="1">0</definedName>
    <definedName name="solver_chp19" localSheetId="1" hidden="1">0</definedName>
    <definedName name="solver_chp2" localSheetId="1" hidden="1">0</definedName>
    <definedName name="solver_chp2" localSheetId="2" hidden="1">0</definedName>
    <definedName name="solver_chp20" localSheetId="1" hidden="1">0</definedName>
    <definedName name="solver_chp21" localSheetId="1" hidden="1">0</definedName>
    <definedName name="solver_chp22" localSheetId="1" hidden="1">0</definedName>
    <definedName name="solver_chp23" localSheetId="1" hidden="1">0</definedName>
    <definedName name="solver_chp24" localSheetId="1" hidden="1">0</definedName>
    <definedName name="solver_chp25" localSheetId="1" hidden="1">0</definedName>
    <definedName name="solver_chp26" localSheetId="1" hidden="1">0</definedName>
    <definedName name="solver_chp27" localSheetId="1" hidden="1">0</definedName>
    <definedName name="solver_chp28" localSheetId="1" hidden="1">0</definedName>
    <definedName name="solver_chp29" localSheetId="1" hidden="1">0</definedName>
    <definedName name="solver_chp3" localSheetId="1" hidden="1">0</definedName>
    <definedName name="solver_chp30" localSheetId="1" hidden="1">0</definedName>
    <definedName name="solver_chp31" localSheetId="1" hidden="1">0</definedName>
    <definedName name="solver_chp32" localSheetId="1" hidden="1">0</definedName>
    <definedName name="solver_chp33" localSheetId="1" hidden="1">0</definedName>
    <definedName name="solver_chp34" localSheetId="1" hidden="1">0</definedName>
    <definedName name="solver_chp4" localSheetId="1" hidden="1">0</definedName>
    <definedName name="solver_chp5" localSheetId="1" hidden="1">0</definedName>
    <definedName name="solver_chp6" localSheetId="1" hidden="1">0</definedName>
    <definedName name="solver_chp7" localSheetId="1" hidden="1">0</definedName>
    <definedName name="solver_chp8" localSheetId="1" hidden="1">0</definedName>
    <definedName name="solver_chp9" localSheetId="1" hidden="1">0</definedName>
    <definedName name="solver_cht" localSheetId="1" hidden="1">0</definedName>
    <definedName name="solver_cht" localSheetId="2" hidden="1">0</definedName>
    <definedName name="solver_cir1" localSheetId="1" hidden="1">1</definedName>
    <definedName name="solver_cir1" localSheetId="2" hidden="1">1</definedName>
    <definedName name="solver_cir10" localSheetId="1" hidden="1">1</definedName>
    <definedName name="solver_cir11" localSheetId="1" hidden="1">1</definedName>
    <definedName name="solver_cir12" localSheetId="1" hidden="1">1</definedName>
    <definedName name="solver_cir13" localSheetId="1" hidden="1">1</definedName>
    <definedName name="solver_cir14" localSheetId="1" hidden="1">1</definedName>
    <definedName name="solver_cir15" localSheetId="1" hidden="1">1</definedName>
    <definedName name="solver_cir16" localSheetId="1" hidden="1">1</definedName>
    <definedName name="solver_cir17" localSheetId="1" hidden="1">1</definedName>
    <definedName name="solver_cir18" localSheetId="1" hidden="1">1</definedName>
    <definedName name="solver_cir19" localSheetId="1" hidden="1">1</definedName>
    <definedName name="solver_cir2" localSheetId="1" hidden="1">1</definedName>
    <definedName name="solver_cir2" localSheetId="2" hidden="1">1</definedName>
    <definedName name="solver_cir20" localSheetId="1" hidden="1">1</definedName>
    <definedName name="solver_cir21" localSheetId="1" hidden="1">1</definedName>
    <definedName name="solver_cir22" localSheetId="1" hidden="1">1</definedName>
    <definedName name="solver_cir23" localSheetId="1" hidden="1">1</definedName>
    <definedName name="solver_cir24" localSheetId="1" hidden="1">1</definedName>
    <definedName name="solver_cir25" localSheetId="1" hidden="1">1</definedName>
    <definedName name="solver_cir26" localSheetId="1" hidden="1">1</definedName>
    <definedName name="solver_cir27" localSheetId="1" hidden="1">1</definedName>
    <definedName name="solver_cir28" localSheetId="1" hidden="1">1</definedName>
    <definedName name="solver_cir29" localSheetId="1" hidden="1">1</definedName>
    <definedName name="solver_cir3" localSheetId="1" hidden="1">1</definedName>
    <definedName name="solver_cir30" localSheetId="1" hidden="1">1</definedName>
    <definedName name="solver_cir31" localSheetId="1" hidden="1">1</definedName>
    <definedName name="solver_cir32" localSheetId="1" hidden="1">1</definedName>
    <definedName name="solver_cir33" localSheetId="1" hidden="1">1</definedName>
    <definedName name="solver_cir34" localSheetId="1" hidden="1">1</definedName>
    <definedName name="solver_cir4" localSheetId="1" hidden="1">1</definedName>
    <definedName name="solver_cir5" localSheetId="1" hidden="1">1</definedName>
    <definedName name="solver_cir6" localSheetId="1" hidden="1">1</definedName>
    <definedName name="solver_cir7" localSheetId="1" hidden="1">1</definedName>
    <definedName name="solver_cir8" localSheetId="1" hidden="1">1</definedName>
    <definedName name="solver_cir9" localSheetId="1" hidden="1">1</definedName>
    <definedName name="solver_con" localSheetId="2" hidden="1">" "</definedName>
    <definedName name="solver_con1" localSheetId="1" hidden="1">" "</definedName>
    <definedName name="solver_con1" localSheetId="2" hidden="1">" "</definedName>
    <definedName name="solver_con10" localSheetId="1" hidden="1">" "</definedName>
    <definedName name="solver_con11" localSheetId="1" hidden="1">" "</definedName>
    <definedName name="solver_con12" localSheetId="1" hidden="1">" "</definedName>
    <definedName name="solver_con13" localSheetId="1" hidden="1">" "</definedName>
    <definedName name="solver_con14" localSheetId="1" hidden="1">" "</definedName>
    <definedName name="solver_con15" localSheetId="1" hidden="1">" "</definedName>
    <definedName name="solver_con16" localSheetId="1" hidden="1">" "</definedName>
    <definedName name="solver_con17" localSheetId="1" hidden="1">" "</definedName>
    <definedName name="solver_con18" localSheetId="1" hidden="1">" "</definedName>
    <definedName name="solver_con19" localSheetId="1" hidden="1">" "</definedName>
    <definedName name="solver_con2" localSheetId="1" hidden="1">" "</definedName>
    <definedName name="solver_con2" localSheetId="2" hidden="1">" "</definedName>
    <definedName name="solver_con20" localSheetId="1" hidden="1">" "</definedName>
    <definedName name="solver_con21" localSheetId="1" hidden="1">" "</definedName>
    <definedName name="solver_con22" localSheetId="1" hidden="1">" "</definedName>
    <definedName name="solver_con23" localSheetId="1" hidden="1">" "</definedName>
    <definedName name="solver_con24" localSheetId="1" hidden="1">" "</definedName>
    <definedName name="solver_con25" localSheetId="1" hidden="1">" "</definedName>
    <definedName name="solver_con26" localSheetId="1" hidden="1">" "</definedName>
    <definedName name="solver_con27" localSheetId="1" hidden="1">" "</definedName>
    <definedName name="solver_con28" localSheetId="1" hidden="1">" "</definedName>
    <definedName name="solver_con29" localSheetId="1" hidden="1">" "</definedName>
    <definedName name="solver_con3" localSheetId="1" hidden="1">" "</definedName>
    <definedName name="solver_con30" localSheetId="1" hidden="1">" "</definedName>
    <definedName name="solver_con31" localSheetId="1" hidden="1">" "</definedName>
    <definedName name="solver_con32" localSheetId="1" hidden="1">" "</definedName>
    <definedName name="solver_con33" localSheetId="1" hidden="1">" "</definedName>
    <definedName name="solver_con34" localSheetId="1" hidden="1">" "</definedName>
    <definedName name="solver_con4" localSheetId="1" hidden="1">" "</definedName>
    <definedName name="solver_con5" localSheetId="1" hidden="1">" "</definedName>
    <definedName name="solver_con6" localSheetId="1" hidden="1">" "</definedName>
    <definedName name="solver_con7" localSheetId="1" hidden="1">" "</definedName>
    <definedName name="solver_con8" localSheetId="1" hidden="1">" "</definedName>
    <definedName name="solver_con9" localSheetId="1" hidden="1">" "</definedName>
    <definedName name="solver_dia" localSheetId="1" hidden="1">5</definedName>
    <definedName name="solver_dia" localSheetId="2" hidden="1">5</definedName>
    <definedName name="solver_iao" localSheetId="1" hidden="1">0</definedName>
    <definedName name="solver_iao" localSheetId="2" hidden="1">0</definedName>
    <definedName name="solver_int" localSheetId="1" hidden="1">0</definedName>
    <definedName name="solver_int" localSheetId="2" hidden="1">0</definedName>
    <definedName name="solver_irs" localSheetId="1" hidden="1">0</definedName>
    <definedName name="solver_irs" localSheetId="2" hidden="1">0</definedName>
    <definedName name="solver_ism" localSheetId="1" hidden="1">0</definedName>
    <definedName name="solver_ism" localSheetId="2" hidden="1">0</definedName>
    <definedName name="solver_lhs_ob1" localSheetId="1" hidden="1">0</definedName>
    <definedName name="solver_lhs_ob1" localSheetId="2" hidden="1">0</definedName>
    <definedName name="solver_lhs_ob10" localSheetId="1" hidden="1">0</definedName>
    <definedName name="solver_lhs_ob11" localSheetId="1" hidden="1">0</definedName>
    <definedName name="solver_lhs_ob12" localSheetId="1" hidden="1">0</definedName>
    <definedName name="solver_lhs_ob13" localSheetId="1" hidden="1">0</definedName>
    <definedName name="solver_lhs_ob14" localSheetId="1" hidden="1">0</definedName>
    <definedName name="solver_lhs_ob15" localSheetId="1" hidden="1">0</definedName>
    <definedName name="solver_lhs_ob16" localSheetId="1" hidden="1">0</definedName>
    <definedName name="solver_lhs_ob17" localSheetId="1" hidden="1">0</definedName>
    <definedName name="solver_lhs_ob18" localSheetId="1" hidden="1">0</definedName>
    <definedName name="solver_lhs_ob19" localSheetId="1" hidden="1">0</definedName>
    <definedName name="solver_lhs_ob2" localSheetId="1" hidden="1">0</definedName>
    <definedName name="solver_lhs_ob2" localSheetId="2" hidden="1">0</definedName>
    <definedName name="solver_lhs_ob20" localSheetId="1" hidden="1">0</definedName>
    <definedName name="solver_lhs_ob21" localSheetId="1" hidden="1">0</definedName>
    <definedName name="solver_lhs_ob22" localSheetId="1" hidden="1">0</definedName>
    <definedName name="solver_lhs_ob23" localSheetId="1" hidden="1">0</definedName>
    <definedName name="solver_lhs_ob24" localSheetId="1" hidden="1">0</definedName>
    <definedName name="solver_lhs_ob25" localSheetId="1" hidden="1">0</definedName>
    <definedName name="solver_lhs_ob26" localSheetId="1" hidden="1">0</definedName>
    <definedName name="solver_lhs_ob27" localSheetId="1" hidden="1">0</definedName>
    <definedName name="solver_lhs_ob28" localSheetId="1" hidden="1">0</definedName>
    <definedName name="solver_lhs_ob29" localSheetId="1" hidden="1">0</definedName>
    <definedName name="solver_lhs_ob3" localSheetId="1" hidden="1">0</definedName>
    <definedName name="solver_lhs_ob30" localSheetId="1" hidden="1">0</definedName>
    <definedName name="solver_lhs_ob31" localSheetId="1" hidden="1">0</definedName>
    <definedName name="solver_lhs_ob32" localSheetId="1" hidden="1">0</definedName>
    <definedName name="solver_lhs_ob33" localSheetId="1" hidden="1">0</definedName>
    <definedName name="solver_lhs_ob34" localSheetId="1" hidden="1">0</definedName>
    <definedName name="solver_lhs_ob4" localSheetId="1" hidden="1">0</definedName>
    <definedName name="solver_lhs_ob5" localSheetId="1" hidden="1">0</definedName>
    <definedName name="solver_lhs_ob6" localSheetId="1" hidden="1">0</definedName>
    <definedName name="solver_lhs_ob7" localSheetId="1" hidden="1">0</definedName>
    <definedName name="solver_lhs_ob8" localSheetId="1" hidden="1">0</definedName>
    <definedName name="solver_lhs_ob9" localSheetId="1" hidden="1">0</definedName>
    <definedName name="solver_lhs1" localSheetId="1" hidden="1">'Model - Rough with weights (2)'!$L$30</definedName>
    <definedName name="solver_lhs1" localSheetId="2" hidden="1">Sheet1!$E$30</definedName>
    <definedName name="solver_lhs10" localSheetId="1" hidden="1">'Model - Rough with weights (2)'!$N$11:$N$29</definedName>
    <definedName name="solver_lhs11" localSheetId="1" hidden="1">'Model - Rough with weights (2)'!$N$11:$N$29</definedName>
    <definedName name="solver_lhs12" localSheetId="1" hidden="1">'Model - Rough with weights (2)'!$N$11:$N$29</definedName>
    <definedName name="solver_lhs13" localSheetId="1" hidden="1">'Model - Rough with weights (2)'!$N$11:$N$29</definedName>
    <definedName name="solver_lhs14" localSheetId="1" hidden="1">'Model - Rough with weights (2)'!$N$11:$N$29</definedName>
    <definedName name="solver_lhs15" localSheetId="1" hidden="1">'Model - Rough with weights (2)'!$N$11:$N$29</definedName>
    <definedName name="solver_lhs16" localSheetId="1" hidden="1">'Model - Rough with weights (2)'!$N$11:$N$29</definedName>
    <definedName name="solver_lhs17" localSheetId="1" hidden="1">'Model - Rough with weights (2)'!$N$11:$N$29</definedName>
    <definedName name="solver_lhs18" localSheetId="1" hidden="1">'Model - Rough with weights (2)'!$N$11:$N$29</definedName>
    <definedName name="solver_lhs19" localSheetId="1" hidden="1">'Model - Rough with weights (2)'!$N$11:$N$29</definedName>
    <definedName name="solver_lhs2" localSheetId="1" hidden="1">'Model - Rough with weights (2)'!$L$11:$L$29</definedName>
    <definedName name="solver_lhs2" localSheetId="2" hidden="1">Sheet1!$E$30</definedName>
    <definedName name="solver_lhs20" localSheetId="1" hidden="1">'Model - Rough with weights (2)'!$N$11:$N$29</definedName>
    <definedName name="solver_lhs21" localSheetId="1" hidden="1">'Model - Rough with weights (2)'!#REF!</definedName>
    <definedName name="solver_lhs22" localSheetId="1" hidden="1">'Model - Rough with weights (2)'!#REF!</definedName>
    <definedName name="solver_lhs23" localSheetId="1" hidden="1">'Model - Rough with weights (2)'!#REF!</definedName>
    <definedName name="solver_lhs24" localSheetId="1" hidden="1">'Model - Rough with weights (2)'!#REF!</definedName>
    <definedName name="solver_lhs25" localSheetId="1" hidden="1">'Model - Rough with weights (2)'!#REF!</definedName>
    <definedName name="solver_lhs26" localSheetId="1" hidden="1">'Model - Rough with weights (2)'!#REF!</definedName>
    <definedName name="solver_lhs27" localSheetId="1" hidden="1">'Model - Rough with weights (2)'!#REF!</definedName>
    <definedName name="solver_lhs28" localSheetId="1" hidden="1">'Model - Rough with weights (2)'!#REF!</definedName>
    <definedName name="solver_lhs29" localSheetId="1" hidden="1">'Model - Rough with weights (2)'!#REF!</definedName>
    <definedName name="solver_lhs3" localSheetId="1" hidden="1">'Model - Rough with weights (2)'!$L$11:$L$29</definedName>
    <definedName name="solver_lhs30" localSheetId="1" hidden="1">'Model - Rough with weights (2)'!#REF!</definedName>
    <definedName name="solver_lhs31" localSheetId="1" hidden="1">'Model - Rough with weights (2)'!#REF!</definedName>
    <definedName name="solver_lhs32" localSheetId="1" hidden="1">'Model - Rough with weights (2)'!#REF!</definedName>
    <definedName name="solver_lhs33" localSheetId="1" hidden="1">'Model - Rough with weights (2)'!#REF!</definedName>
    <definedName name="solver_lhs34" localSheetId="1" hidden="1">'Model - Rough with weights (2)'!#REF!</definedName>
    <definedName name="solver_lhs4" localSheetId="1" hidden="1">'Model - Rough with weights (2)'!$L$11:$L$29</definedName>
    <definedName name="solver_lhs5" localSheetId="1" hidden="1">'Model - Rough with weights (2)'!$L$11:$L$29</definedName>
    <definedName name="solver_lhs6" localSheetId="1" hidden="1">'Model - Rough with weights (2)'!$M$11:$M$29</definedName>
    <definedName name="solver_lhs7" localSheetId="1" hidden="1">'Model - Rough with weights (2)'!$M$11:$M$29</definedName>
    <definedName name="solver_lhs8" localSheetId="1" hidden="1">'Model - Rough with weights (2)'!$N$11:$N$29</definedName>
    <definedName name="solver_lhs9" localSheetId="1" hidden="1">'Model - Rough with weights (2)'!$N$11:$N$29</definedName>
    <definedName name="solver_mda" localSheetId="1" hidden="1">4</definedName>
    <definedName name="solver_mda" localSheetId="2" hidden="1">4</definedName>
    <definedName name="solver_mod" localSheetId="1" hidden="1">3</definedName>
    <definedName name="solver_mod" localSheetId="2" hidden="1">3</definedName>
    <definedName name="solver_ntr" localSheetId="1" hidden="1">0</definedName>
    <definedName name="solver_ntr" localSheetId="2" hidden="1">0</definedName>
    <definedName name="solver_ntri" hidden="1">1000</definedName>
    <definedName name="solver_num" localSheetId="1" hidden="1">0</definedName>
    <definedName name="solver_num" localSheetId="2" hidden="1">2</definedName>
    <definedName name="solver_obc" localSheetId="2" hidden="1">0</definedName>
    <definedName name="solver_obp" localSheetId="2" hidden="1">0</definedName>
    <definedName name="solver_opt" localSheetId="2" hidden="1">Sheet1!$H$30</definedName>
    <definedName name="solver_opt_ob" localSheetId="2" hidden="1">1</definedName>
    <definedName name="solver_psi" localSheetId="1" hidden="1">0</definedName>
    <definedName name="solver_psi" localSheetId="2" hidden="1">0</definedName>
    <definedName name="solver_rdp" localSheetId="1" hidden="1">0</definedName>
    <definedName name="solver_rdp" localSheetId="2" hidden="1">0</definedName>
    <definedName name="solver_reco1" localSheetId="1" hidden="1">0</definedName>
    <definedName name="solver_reco1" localSheetId="2" hidden="1">0</definedName>
    <definedName name="solver_reco10" localSheetId="1" hidden="1">0</definedName>
    <definedName name="solver_reco11" localSheetId="1" hidden="1">0</definedName>
    <definedName name="solver_reco12" localSheetId="1" hidden="1">0</definedName>
    <definedName name="solver_reco13" localSheetId="1" hidden="1">0</definedName>
    <definedName name="solver_reco14" localSheetId="1" hidden="1">0</definedName>
    <definedName name="solver_reco15" localSheetId="1" hidden="1">0</definedName>
    <definedName name="solver_reco16" localSheetId="1" hidden="1">0</definedName>
    <definedName name="solver_reco17" localSheetId="1" hidden="1">0</definedName>
    <definedName name="solver_reco18" localSheetId="1" hidden="1">0</definedName>
    <definedName name="solver_reco19" localSheetId="1" hidden="1">0</definedName>
    <definedName name="solver_reco2" localSheetId="1" hidden="1">0</definedName>
    <definedName name="solver_reco2" localSheetId="2" hidden="1">0</definedName>
    <definedName name="solver_reco20" localSheetId="1" hidden="1">0</definedName>
    <definedName name="solver_reco21" localSheetId="1" hidden="1">0</definedName>
    <definedName name="solver_reco22" localSheetId="1" hidden="1">0</definedName>
    <definedName name="solver_reco23" localSheetId="1" hidden="1">0</definedName>
    <definedName name="solver_reco24" localSheetId="1" hidden="1">0</definedName>
    <definedName name="solver_reco25" localSheetId="1" hidden="1">0</definedName>
    <definedName name="solver_reco26" localSheetId="1" hidden="1">0</definedName>
    <definedName name="solver_reco27" localSheetId="1" hidden="1">0</definedName>
    <definedName name="solver_reco28" localSheetId="1" hidden="1">0</definedName>
    <definedName name="solver_reco29" localSheetId="1" hidden="1">0</definedName>
    <definedName name="solver_reco3" localSheetId="1" hidden="1">0</definedName>
    <definedName name="solver_reco30" localSheetId="1" hidden="1">0</definedName>
    <definedName name="solver_reco31" localSheetId="1" hidden="1">0</definedName>
    <definedName name="solver_reco32" localSheetId="1" hidden="1">0</definedName>
    <definedName name="solver_reco33" localSheetId="1" hidden="1">0</definedName>
    <definedName name="solver_reco34" localSheetId="1" hidden="1">0</definedName>
    <definedName name="solver_reco4" localSheetId="1" hidden="1">0</definedName>
    <definedName name="solver_reco5" localSheetId="1" hidden="1">0</definedName>
    <definedName name="solver_reco6" localSheetId="1" hidden="1">0</definedName>
    <definedName name="solver_reco7" localSheetId="1" hidden="1">0</definedName>
    <definedName name="solver_reco8" localSheetId="1" hidden="1">0</definedName>
    <definedName name="solver_reco9" localSheetId="1" hidden="1">0</definedName>
    <definedName name="solver_rel1" localSheetId="1" hidden="1">1</definedName>
    <definedName name="solver_rel1" localSheetId="2" hidden="1">1</definedName>
    <definedName name="solver_rel10" localSheetId="1" hidden="1">5</definedName>
    <definedName name="solver_rel11" localSheetId="1" hidden="1">5</definedName>
    <definedName name="solver_rel12" localSheetId="1" hidden="1">5</definedName>
    <definedName name="solver_rel13" localSheetId="1" hidden="1">5</definedName>
    <definedName name="solver_rel14" localSheetId="1" hidden="1">5</definedName>
    <definedName name="solver_rel15" localSheetId="1" hidden="1">5</definedName>
    <definedName name="solver_rel16" localSheetId="1" hidden="1">5</definedName>
    <definedName name="solver_rel17" localSheetId="1" hidden="1">5</definedName>
    <definedName name="solver_rel18" localSheetId="1" hidden="1">5</definedName>
    <definedName name="solver_rel19" localSheetId="1" hidden="1">5</definedName>
    <definedName name="solver_rel2" localSheetId="1" hidden="1">3</definedName>
    <definedName name="solver_rel2" localSheetId="2" hidden="1">3</definedName>
    <definedName name="solver_rel20" localSheetId="1" hidden="1">5</definedName>
    <definedName name="solver_rel21" localSheetId="1" hidden="1">5</definedName>
    <definedName name="solver_rel22" localSheetId="1" hidden="1">5</definedName>
    <definedName name="solver_rel23" localSheetId="1" hidden="1">5</definedName>
    <definedName name="solver_rel24" localSheetId="1" hidden="1">5</definedName>
    <definedName name="solver_rel25" localSheetId="1" hidden="1">5</definedName>
    <definedName name="solver_rel26" localSheetId="1" hidden="1">5</definedName>
    <definedName name="solver_rel27" localSheetId="1" hidden="1">5</definedName>
    <definedName name="solver_rel28" localSheetId="1" hidden="1">5</definedName>
    <definedName name="solver_rel29" localSheetId="1" hidden="1">5</definedName>
    <definedName name="solver_rel3" localSheetId="1" hidden="1">3</definedName>
    <definedName name="solver_rel30" localSheetId="1" hidden="1">5</definedName>
    <definedName name="solver_rel31" localSheetId="1" hidden="1">5</definedName>
    <definedName name="solver_rel32" localSheetId="1" hidden="1">5</definedName>
    <definedName name="solver_rel33" localSheetId="1" hidden="1">5</definedName>
    <definedName name="solver_rel34" localSheetId="1" hidden="1">5</definedName>
    <definedName name="solver_rel4" localSheetId="1" hidden="1">3</definedName>
    <definedName name="solver_rel5" localSheetId="1" hidden="1">3</definedName>
    <definedName name="solver_rel6" localSheetId="1" hidden="1">5</definedName>
    <definedName name="solver_rel7" localSheetId="1" hidden="1">5</definedName>
    <definedName name="solver_rel8" localSheetId="1" hidden="1">5</definedName>
    <definedName name="solver_rel9" localSheetId="1" hidden="1">5</definedName>
    <definedName name="solver_rhs1" localSheetId="1" hidden="1">'Model - Rough with weights (2)'!$M$30</definedName>
    <definedName name="solver_rhs1" localSheetId="2" hidden="1">20500</definedName>
    <definedName name="solver_rhs2" localSheetId="1" hidden="1">0</definedName>
    <definedName name="solver_rhs2" localSheetId="2" hidden="1">19500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lx" localSheetId="1" hidden="1">0</definedName>
    <definedName name="solver_rlx" localSheetId="2" hidden="1">0</definedName>
    <definedName name="solver_rsmp" hidden="1">2</definedName>
    <definedName name="solver_rtr" localSheetId="1" hidden="1">0</definedName>
    <definedName name="solver_rtr" localSheetId="2" hidden="1">0</definedName>
    <definedName name="solver_rxc1" localSheetId="1" hidden="1">1</definedName>
    <definedName name="solver_rxc1" localSheetId="2" hidden="1">1</definedName>
    <definedName name="solver_rxc10" localSheetId="1" hidden="1">0</definedName>
    <definedName name="solver_rxc11" localSheetId="1" hidden="1">0</definedName>
    <definedName name="solver_rxc12" localSheetId="1" hidden="1">0</definedName>
    <definedName name="solver_rxc13" localSheetId="1" hidden="1">0</definedName>
    <definedName name="solver_rxc14" localSheetId="1" hidden="1">0</definedName>
    <definedName name="solver_rxc15" localSheetId="1" hidden="1">0</definedName>
    <definedName name="solver_rxc16" localSheetId="1" hidden="1">0</definedName>
    <definedName name="solver_rxc17" localSheetId="1" hidden="1">0</definedName>
    <definedName name="solver_rxc18" localSheetId="1" hidden="1">0</definedName>
    <definedName name="solver_rxc19" localSheetId="1" hidden="1">0</definedName>
    <definedName name="solver_rxc2" localSheetId="1" hidden="1">1</definedName>
    <definedName name="solver_rxc2" localSheetId="2" hidden="1">1</definedName>
    <definedName name="solver_rxc20" localSheetId="1" hidden="1">0</definedName>
    <definedName name="solver_rxc21" localSheetId="1" hidden="1">0</definedName>
    <definedName name="solver_rxc22" localSheetId="1" hidden="1">1</definedName>
    <definedName name="solver_rxc23" localSheetId="1" hidden="1">1</definedName>
    <definedName name="solver_rxc24" localSheetId="1" hidden="1">1</definedName>
    <definedName name="solver_rxc25" localSheetId="1" hidden="1">1</definedName>
    <definedName name="solver_rxc26" localSheetId="1" hidden="1">1</definedName>
    <definedName name="solver_rxc27" localSheetId="1" hidden="1">1</definedName>
    <definedName name="solver_rxc28" localSheetId="1" hidden="1">1</definedName>
    <definedName name="solver_rxc29" localSheetId="1" hidden="1">1</definedName>
    <definedName name="solver_rxc3" localSheetId="1" hidden="1">1</definedName>
    <definedName name="solver_rxc30" localSheetId="1" hidden="1">1</definedName>
    <definedName name="solver_rxc31" localSheetId="1" hidden="1">1</definedName>
    <definedName name="solver_rxc32" localSheetId="1" hidden="1">1</definedName>
    <definedName name="solver_rxc33" localSheetId="1" hidden="1">1</definedName>
    <definedName name="solver_rxc34" localSheetId="1" hidden="1">1</definedName>
    <definedName name="solver_rxc4" localSheetId="1" hidden="1">1</definedName>
    <definedName name="solver_rxc5" localSheetId="1" hidden="1">1</definedName>
    <definedName name="solver_rxc6" localSheetId="1" hidden="1">1</definedName>
    <definedName name="solver_rxc7" localSheetId="1" hidden="1">1</definedName>
    <definedName name="solver_rxc8" localSheetId="1" hidden="1">0</definedName>
    <definedName name="solver_rxc9" localSheetId="1" hidden="1">0</definedName>
    <definedName name="solver_rxv" localSheetId="2" hidden="1">1</definedName>
    <definedName name="solver_seed" hidden="1">0</definedName>
    <definedName name="solver_sel" localSheetId="1" hidden="1">1</definedName>
    <definedName name="solver_sel" localSheetId="2" hidden="1">1</definedName>
    <definedName name="solver_slv" localSheetId="1" hidden="1">0</definedName>
    <definedName name="solver_slv" localSheetId="2" hidden="1">0</definedName>
    <definedName name="solver_slvu" localSheetId="1" hidden="1">0</definedName>
    <definedName name="solver_slvu" localSheetId="2" hidden="1">0</definedName>
    <definedName name="solver_spid" localSheetId="1" hidden="1">" "</definedName>
    <definedName name="solver_spid" localSheetId="2" hidden="1">" "</definedName>
    <definedName name="solver_srvr" localSheetId="1" hidden="1">" "</definedName>
    <definedName name="solver_srvr" localSheetId="2" hidden="1">" "</definedName>
    <definedName name="solver_typ" localSheetId="2" hidden="1">1</definedName>
    <definedName name="solver_umod" localSheetId="1" hidden="1">1</definedName>
    <definedName name="solver_umod" localSheetId="2" hidden="1">1</definedName>
    <definedName name="solver_urs" localSheetId="1" hidden="1">0</definedName>
    <definedName name="solver_urs" localSheetId="2" hidden="1">0</definedName>
    <definedName name="solver_userid" localSheetId="1" hidden="1">433243</definedName>
    <definedName name="solver_userid" localSheetId="2" hidden="1">433243</definedName>
    <definedName name="solver_val" localSheetId="2" hidden="1">0</definedName>
    <definedName name="solver_var" localSheetId="2" hidden="1">" "</definedName>
    <definedName name="solver_ver" localSheetId="1" hidden="1">17</definedName>
    <definedName name="solver_ver" localSheetId="2" hidden="1">17</definedName>
    <definedName name="solver_vir" localSheetId="2" hidden="1">1</definedName>
    <definedName name="solver_vol" localSheetId="1" hidden="1">0</definedName>
    <definedName name="solver_vol" localSheetId="2" hidden="1">0</definedName>
    <definedName name="solver_vst" localSheetId="2" hidden="1">0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8" l="1"/>
  <c r="H28" i="8" s="1"/>
  <c r="G24" i="8"/>
  <c r="H24" i="8" s="1"/>
  <c r="G23" i="8"/>
  <c r="H23" i="8" s="1"/>
  <c r="G20" i="8"/>
  <c r="H20" i="8" s="1"/>
  <c r="G16" i="8"/>
  <c r="H16" i="8" s="1"/>
  <c r="G15" i="8"/>
  <c r="H15" i="8" s="1"/>
  <c r="G12" i="8"/>
  <c r="H12" i="8" s="1"/>
  <c r="G11" i="8"/>
  <c r="H11" i="8" s="1"/>
  <c r="F29" i="8"/>
  <c r="G29" i="8" s="1"/>
  <c r="H29" i="8" s="1"/>
  <c r="F28" i="8"/>
  <c r="F27" i="8"/>
  <c r="G27" i="8" s="1"/>
  <c r="H27" i="8" s="1"/>
  <c r="F26" i="8"/>
  <c r="G26" i="8" s="1"/>
  <c r="H26" i="8" s="1"/>
  <c r="F25" i="8"/>
  <c r="G25" i="8" s="1"/>
  <c r="H25" i="8" s="1"/>
  <c r="F24" i="8"/>
  <c r="F23" i="8"/>
  <c r="F22" i="8"/>
  <c r="G22" i="8" s="1"/>
  <c r="H22" i="8" s="1"/>
  <c r="F21" i="8"/>
  <c r="G21" i="8" s="1"/>
  <c r="H21" i="8" s="1"/>
  <c r="F20" i="8"/>
  <c r="F19" i="8"/>
  <c r="G19" i="8" s="1"/>
  <c r="H19" i="8" s="1"/>
  <c r="F18" i="8"/>
  <c r="G18" i="8" s="1"/>
  <c r="H18" i="8" s="1"/>
  <c r="F17" i="8"/>
  <c r="G17" i="8" s="1"/>
  <c r="H17" i="8" s="1"/>
  <c r="F16" i="8"/>
  <c r="F15" i="8"/>
  <c r="F14" i="8"/>
  <c r="G14" i="8" s="1"/>
  <c r="H14" i="8" s="1"/>
  <c r="F13" i="8"/>
  <c r="G13" i="8" s="1"/>
  <c r="H13" i="8" s="1"/>
  <c r="F12" i="8"/>
  <c r="F11" i="8"/>
  <c r="E30" i="8"/>
  <c r="H30" i="8" l="1"/>
  <c r="E11" i="7" l="1"/>
  <c r="G11" i="7" s="1"/>
  <c r="J11" i="7"/>
  <c r="Y31" i="7" l="1"/>
  <c r="Y32" i="7" l="1"/>
  <c r="L30" i="7" l="1"/>
  <c r="T29" i="7" l="1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30" i="7"/>
  <c r="T11" i="7"/>
  <c r="S28" i="7" l="1"/>
  <c r="S24" i="7"/>
  <c r="S20" i="7"/>
  <c r="S16" i="7"/>
  <c r="S27" i="7"/>
  <c r="S23" i="7"/>
  <c r="S19" i="7"/>
  <c r="S15" i="7"/>
  <c r="S26" i="7"/>
  <c r="S22" i="7"/>
  <c r="S18" i="7"/>
  <c r="S13" i="7"/>
  <c r="S29" i="7"/>
  <c r="S25" i="7"/>
  <c r="S21" i="7"/>
  <c r="S17" i="7"/>
  <c r="S12" i="7"/>
  <c r="S14" i="7"/>
  <c r="S11" i="7" l="1"/>
  <c r="S30" i="7" s="1"/>
  <c r="J2" i="7"/>
  <c r="K29" i="7" l="1"/>
  <c r="N29" i="7" s="1"/>
  <c r="O29" i="7" s="1"/>
  <c r="E28" i="7"/>
  <c r="G28" i="7" s="1"/>
  <c r="K28" i="7" s="1"/>
  <c r="N28" i="7" s="1"/>
  <c r="O28" i="7" s="1"/>
  <c r="E27" i="7"/>
  <c r="F27" i="7" s="1"/>
  <c r="E26" i="7"/>
  <c r="F26" i="7" s="1"/>
  <c r="E25" i="7"/>
  <c r="F25" i="7" s="1"/>
  <c r="E24" i="7"/>
  <c r="G24" i="7" s="1"/>
  <c r="K24" i="7" s="1"/>
  <c r="N24" i="7" s="1"/>
  <c r="O24" i="7" s="1"/>
  <c r="J23" i="7"/>
  <c r="I23" i="7"/>
  <c r="E23" i="7"/>
  <c r="G23" i="7" s="1"/>
  <c r="E22" i="7"/>
  <c r="G22" i="7" s="1"/>
  <c r="K22" i="7" s="1"/>
  <c r="N22" i="7" s="1"/>
  <c r="O22" i="7" s="1"/>
  <c r="J21" i="7"/>
  <c r="I21" i="7"/>
  <c r="E21" i="7"/>
  <c r="F21" i="7" s="1"/>
  <c r="J20" i="7"/>
  <c r="I20" i="7"/>
  <c r="E20" i="7"/>
  <c r="G20" i="7" s="1"/>
  <c r="E19" i="7"/>
  <c r="G19" i="7" s="1"/>
  <c r="K19" i="7" s="1"/>
  <c r="N19" i="7" s="1"/>
  <c r="O19" i="7" s="1"/>
  <c r="J18" i="7"/>
  <c r="I18" i="7"/>
  <c r="E18" i="7"/>
  <c r="G18" i="7" s="1"/>
  <c r="J17" i="7"/>
  <c r="I17" i="7"/>
  <c r="E17" i="7"/>
  <c r="F17" i="7" s="1"/>
  <c r="J16" i="7"/>
  <c r="E16" i="7"/>
  <c r="F16" i="7" s="1"/>
  <c r="J15" i="7"/>
  <c r="E15" i="7"/>
  <c r="F15" i="7" s="1"/>
  <c r="J14" i="7"/>
  <c r="E14" i="7"/>
  <c r="F14" i="7" s="1"/>
  <c r="J13" i="7"/>
  <c r="E13" i="7"/>
  <c r="F13" i="7" s="1"/>
  <c r="J12" i="7"/>
  <c r="E12" i="7"/>
  <c r="F12" i="7" s="1"/>
  <c r="I11" i="7"/>
  <c r="K11" i="7" s="1"/>
  <c r="N11" i="7" s="1"/>
  <c r="F11" i="7"/>
  <c r="C5" i="7"/>
  <c r="F2" i="7"/>
  <c r="C18" i="7"/>
  <c r="C17" i="7"/>
  <c r="C12" i="7"/>
  <c r="C13" i="7"/>
  <c r="C29" i="7"/>
  <c r="C20" i="7"/>
  <c r="C26" i="7"/>
  <c r="C21" i="7"/>
  <c r="C24" i="7"/>
  <c r="C25" i="7"/>
  <c r="C27" i="7"/>
  <c r="C28" i="7"/>
  <c r="C11" i="7"/>
  <c r="C22" i="7"/>
  <c r="C14" i="7"/>
  <c r="C15" i="7"/>
  <c r="C16" i="7"/>
  <c r="C23" i="7"/>
  <c r="C19" i="7"/>
  <c r="P22" i="7" l="1"/>
  <c r="Q22" i="7"/>
  <c r="K20" i="7"/>
  <c r="N20" i="7" s="1"/>
  <c r="O20" i="7" s="1"/>
  <c r="P20" i="7" s="1"/>
  <c r="F18" i="7"/>
  <c r="G26" i="7"/>
  <c r="K26" i="7" s="1"/>
  <c r="N26" i="7" s="1"/>
  <c r="O26" i="7" s="1"/>
  <c r="P26" i="7" s="1"/>
  <c r="G21" i="7"/>
  <c r="K21" i="7" s="1"/>
  <c r="N21" i="7" s="1"/>
  <c r="O21" i="7" s="1"/>
  <c r="G12" i="7"/>
  <c r="K12" i="7" s="1"/>
  <c r="N12" i="7" s="1"/>
  <c r="O12" i="7" s="1"/>
  <c r="Q12" i="7" s="1"/>
  <c r="G16" i="7"/>
  <c r="K16" i="7" s="1"/>
  <c r="N16" i="7" s="1"/>
  <c r="O16" i="7" s="1"/>
  <c r="Q16" i="7" s="1"/>
  <c r="K18" i="7"/>
  <c r="N18" i="7" s="1"/>
  <c r="O18" i="7" s="1"/>
  <c r="Q18" i="7" s="1"/>
  <c r="F20" i="7"/>
  <c r="G14" i="7"/>
  <c r="K14" i="7" s="1"/>
  <c r="N14" i="7" s="1"/>
  <c r="O14" i="7" s="1"/>
  <c r="Q14" i="7" s="1"/>
  <c r="G25" i="7"/>
  <c r="K25" i="7" s="1"/>
  <c r="N25" i="7" s="1"/>
  <c r="O25" i="7" s="1"/>
  <c r="Q25" i="7" s="1"/>
  <c r="Q19" i="7"/>
  <c r="Q24" i="7"/>
  <c r="Q28" i="7"/>
  <c r="Q29" i="7"/>
  <c r="P28" i="7"/>
  <c r="P24" i="7"/>
  <c r="P19" i="7"/>
  <c r="P29" i="7"/>
  <c r="K23" i="7"/>
  <c r="N23" i="7" s="1"/>
  <c r="O23" i="7" s="1"/>
  <c r="Q23" i="7" s="1"/>
  <c r="G13" i="7"/>
  <c r="K13" i="7" s="1"/>
  <c r="N13" i="7" s="1"/>
  <c r="O13" i="7" s="1"/>
  <c r="G17" i="7"/>
  <c r="K17" i="7" s="1"/>
  <c r="N17" i="7" s="1"/>
  <c r="O17" i="7" s="1"/>
  <c r="Q17" i="7" s="1"/>
  <c r="F24" i="7"/>
  <c r="G27" i="7"/>
  <c r="K27" i="7" s="1"/>
  <c r="N27" i="7" s="1"/>
  <c r="O27" i="7" s="1"/>
  <c r="Q27" i="7" s="1"/>
  <c r="F28" i="7"/>
  <c r="G15" i="7"/>
  <c r="K15" i="7" s="1"/>
  <c r="N15" i="7" s="1"/>
  <c r="O15" i="7" s="1"/>
  <c r="Q15" i="7" s="1"/>
  <c r="F22" i="7"/>
  <c r="F19" i="7"/>
  <c r="F23" i="7"/>
  <c r="R22" i="7" l="1"/>
  <c r="R19" i="7"/>
  <c r="R29" i="7"/>
  <c r="R28" i="7"/>
  <c r="R24" i="7"/>
  <c r="P12" i="7"/>
  <c r="R12" i="7" s="1"/>
  <c r="Q20" i="7"/>
  <c r="R20" i="7" s="1"/>
  <c r="P25" i="7"/>
  <c r="R25" i="7" s="1"/>
  <c r="P16" i="7"/>
  <c r="R16" i="7" s="1"/>
  <c r="Q21" i="7"/>
  <c r="P21" i="7"/>
  <c r="O11" i="7"/>
  <c r="P18" i="7"/>
  <c r="R18" i="7" s="1"/>
  <c r="Q26" i="7"/>
  <c r="R26" i="7" s="1"/>
  <c r="P14" i="7"/>
  <c r="R14" i="7" s="1"/>
  <c r="Q13" i="7"/>
  <c r="P17" i="7"/>
  <c r="R17" i="7" s="1"/>
  <c r="P27" i="7"/>
  <c r="R27" i="7" s="1"/>
  <c r="P15" i="7"/>
  <c r="R15" i="7" s="1"/>
  <c r="P23" i="7"/>
  <c r="R23" i="7" s="1"/>
  <c r="P13" i="7"/>
  <c r="R13" i="7" l="1"/>
  <c r="R21" i="7"/>
  <c r="P11" i="7"/>
  <c r="F3" i="7"/>
  <c r="Q11" i="7"/>
  <c r="R11" i="7" l="1"/>
  <c r="R30" i="7" s="1"/>
  <c r="C6" i="7"/>
  <c r="C7" i="7" s="1"/>
</calcChain>
</file>

<file path=xl/sharedStrings.xml><?xml version="1.0" encoding="utf-8"?>
<sst xmlns="http://schemas.openxmlformats.org/spreadsheetml/2006/main" count="2708" uniqueCount="305">
  <si>
    <t>Reference</t>
  </si>
  <si>
    <t>Spray</t>
  </si>
  <si>
    <t>0 / h</t>
  </si>
  <si>
    <t>Nootkatone</t>
  </si>
  <si>
    <t>Carvacrol</t>
  </si>
  <si>
    <t>Permethrin</t>
  </si>
  <si>
    <t>Setting</t>
  </si>
  <si>
    <t>Woodland</t>
  </si>
  <si>
    <t>Not clear</t>
  </si>
  <si>
    <t>No data</t>
  </si>
  <si>
    <t>Synthetic</t>
  </si>
  <si>
    <t>Bifenthrin</t>
  </si>
  <si>
    <t>Low</t>
  </si>
  <si>
    <t>Single, June</t>
  </si>
  <si>
    <t>115 g AI/ha</t>
  </si>
  <si>
    <t>Residential</t>
  </si>
  <si>
    <t>Stafford and Allan 2010</t>
  </si>
  <si>
    <t>High</t>
  </si>
  <si>
    <t>Single, May</t>
  </si>
  <si>
    <t>Single, July</t>
  </si>
  <si>
    <t>254 g AI/ha</t>
  </si>
  <si>
    <t>–</t>
  </si>
  <si>
    <t>Rand et al. 2010</t>
  </si>
  <si>
    <t>Elias et al. 2013</t>
  </si>
  <si>
    <t>Variable</t>
  </si>
  <si>
    <t>Single, May–June</t>
  </si>
  <si>
    <t>127–254 g AI/ha</t>
  </si>
  <si>
    <t>8.5 / h</t>
  </si>
  <si>
    <t>Hinckley et al. 2016</t>
  </si>
  <si>
    <t>Single, April–June</t>
  </si>
  <si>
    <t>4.2 / h</t>
  </si>
  <si>
    <t>Cyfluthrin</t>
  </si>
  <si>
    <t>410 g AI/ha</t>
  </si>
  <si>
    <t>Solberg et al. 1992</t>
  </si>
  <si>
    <t>100 g AI/ha</t>
  </si>
  <si>
    <t>Curran et al. 1993</t>
  </si>
  <si>
    <t>Granules</t>
  </si>
  <si>
    <t>Deltamethrin</t>
  </si>
  <si>
    <t>150 g AI/ha</t>
  </si>
  <si>
    <t>Schulze et al. 2001b</t>
  </si>
  <si>
    <t>Schulze et al. 2005</t>
  </si>
  <si>
    <t>Single, November</t>
  </si>
  <si>
    <t>Single, October</t>
  </si>
  <si>
    <t>90 g AI/ha</t>
  </si>
  <si>
    <t>Schulze et al. 2008a</t>
  </si>
  <si>
    <t>Chlorpyrifos</t>
  </si>
  <si>
    <t>0.6 kg AI/ha</t>
  </si>
  <si>
    <t>Allan and Patrican 1995</t>
  </si>
  <si>
    <t>1.1 kg AI/ha</t>
  </si>
  <si>
    <t>Dual, June–July</t>
  </si>
  <si>
    <t>Schulze et al. 1991</t>
  </si>
  <si>
    <t>Diazinon</t>
  </si>
  <si>
    <t>4.5 kg AI/ha</t>
  </si>
  <si>
    <t>Carbaryl</t>
  </si>
  <si>
    <t>1.5–2.1 kg AI/ha</t>
  </si>
  <si>
    <t>Stafford 1991a</t>
  </si>
  <si>
    <t>2.0 kg AI/ha</t>
  </si>
  <si>
    <t>4.0 kg AI/ha</t>
  </si>
  <si>
    <t>8.3 kg AI/ha</t>
  </si>
  <si>
    <t>8.1 kg AI/ha</t>
  </si>
  <si>
    <t>Schulze et al. 2000</t>
  </si>
  <si>
    <t>8.8 kg AI/ha</t>
  </si>
  <si>
    <t>Schulze et al. 1994</t>
  </si>
  <si>
    <t>6.8 kg AI/ha</t>
  </si>
  <si>
    <t>2.6 kg AI/ha</t>
  </si>
  <si>
    <t>Schulze and Jordan 1995</t>
  </si>
  <si>
    <t>Fungal</t>
  </si>
  <si>
    <t>Dual, June</t>
  </si>
  <si>
    <t>Dual, May–June</t>
  </si>
  <si>
    <t>Hornbostel et al. 2005a</t>
  </si>
  <si>
    <t>Bharadwaj and Stafford 2010</t>
  </si>
  <si>
    <t>7.4% w/w AI</t>
  </si>
  <si>
    <t>7 / h</t>
  </si>
  <si>
    <t>0.62 / h</t>
  </si>
  <si>
    <t>Mather et al. 1988</t>
  </si>
  <si>
    <t>Stafford 1991b</t>
  </si>
  <si>
    <t>Stafford 1992</t>
  </si>
  <si>
    <t>Aug. 1987</t>
  </si>
  <si>
    <t>Daniels et al. 1991</t>
  </si>
  <si>
    <t>Mixed R/W</t>
  </si>
  <si>
    <t>34 / h</t>
  </si>
  <si>
    <t>4.9 / h</t>
  </si>
  <si>
    <t>Ginsberg 2002</t>
  </si>
  <si>
    <t>26 / h</t>
  </si>
  <si>
    <t>0.82 / h</t>
  </si>
  <si>
    <t>Deblinger and Rimmer 1991</t>
  </si>
  <si>
    <t>1.3 / h</t>
  </si>
  <si>
    <t>0.75% AI</t>
  </si>
  <si>
    <t>1.8 / h</t>
  </si>
  <si>
    <t>Dolan et al. 2004</t>
  </si>
  <si>
    <t>2.3 / h</t>
  </si>
  <si>
    <t>21 / hr</t>
  </si>
  <si>
    <t>1.7 / hr</t>
  </si>
  <si>
    <t>Rodent-targeted oral antibiotic bait</t>
  </si>
  <si>
    <t>500 mg / kg bait</t>
  </si>
  <si>
    <t>Dolan et al. 2011</t>
  </si>
  <si>
    <t>Rodent-targeted oral vaccine bait</t>
  </si>
  <si>
    <t>200 mg / bait unit</t>
  </si>
  <si>
    <t>Increase</t>
  </si>
  <si>
    <t>Meirelles Richer et al. 2014</t>
  </si>
  <si>
    <t>Bernards Township, NJ</t>
  </si>
  <si>
    <t>Jordan et al. 2007</t>
  </si>
  <si>
    <t>Bridgeport, CT</t>
  </si>
  <si>
    <t>No control site</t>
  </si>
  <si>
    <t>Stafford et al. 2003</t>
  </si>
  <si>
    <t>Crane Beach, MA</t>
  </si>
  <si>
    <t>Deblinger et al. 1993</t>
  </si>
  <si>
    <t>Groton, CT</t>
  </si>
  <si>
    <t>Kilpatrick et al. 2014</t>
  </si>
  <si>
    <t>Great Island, MA</t>
  </si>
  <si>
    <t>Wilson et al. 1988</t>
  </si>
  <si>
    <t>Monhegan Island, ME</t>
  </si>
  <si>
    <t>Rand et al. 2004</t>
  </si>
  <si>
    <t>4-poster device</t>
  </si>
  <si>
    <t>2% Amitraz</t>
  </si>
  <si>
    <t>1/20–25 ha</t>
  </si>
  <si>
    <t>Spring, fall</t>
  </si>
  <si>
    <t>Daniels et al. 2009</t>
  </si>
  <si>
    <t>Stafford et al. 2009</t>
  </si>
  <si>
    <t>Miller et al. 2009</t>
  </si>
  <si>
    <t>Carrol et al. 2009a</t>
  </si>
  <si>
    <t>Carrol et al. 2009b</t>
  </si>
  <si>
    <t>Schulze et al. 2009</t>
  </si>
  <si>
    <t>10% Permethrin</t>
  </si>
  <si>
    <t>Solberg et al. 2003</t>
  </si>
  <si>
    <t>~1/60 ha</t>
  </si>
  <si>
    <t>Grear et al. 2014</t>
  </si>
  <si>
    <t>Natural</t>
  </si>
  <si>
    <t>Pyrethrin soap</t>
  </si>
  <si>
    <t>0.9 kg AI/ha</t>
  </si>
  <si>
    <t>Patrican and Allan 1995b</t>
  </si>
  <si>
    <t>0.8 kg AI/ha</t>
  </si>
  <si>
    <t>Dust</t>
  </si>
  <si>
    <t>7.5 kg AI/ha</t>
  </si>
  <si>
    <t>Dolan et al. 2009</t>
  </si>
  <si>
    <t>7.6 kg AI/ha</t>
  </si>
  <si>
    <t>39.4 kg AI/ha</t>
  </si>
  <si>
    <t>11.9 kg AI/ha</t>
  </si>
  <si>
    <t>Jordan et al. 2011</t>
  </si>
  <si>
    <t>10.3 kg AI/ha</t>
  </si>
  <si>
    <t>Bharadwaj et al. 2012</t>
  </si>
  <si>
    <t>5.3 kg AI/ha</t>
  </si>
  <si>
    <t>7.4 kg AI/ha</t>
  </si>
  <si>
    <t>9.6 kg AI/ha</t>
  </si>
  <si>
    <t>Bharadwaj et al. 2015</t>
  </si>
  <si>
    <t>Lower</t>
  </si>
  <si>
    <t>Higher</t>
  </si>
  <si>
    <t>Stafford 1993</t>
  </si>
  <si>
    <t>3.2–3.6</t>
  </si>
  <si>
    <t>Deer fence</t>
  </si>
  <si>
    <t>—-</t>
  </si>
  <si>
    <t>Daniels et al. 1993</t>
  </si>
  <si>
    <t>Daniels and Fish 1995</t>
  </si>
  <si>
    <t>0.93–1.23</t>
  </si>
  <si>
    <t>Ginsberg et al. 2004</t>
  </si>
  <si>
    <t>Deltamethrin in lawn-woods edge/Topical fipronil for rodents/Topical amitraz for deer</t>
  </si>
  <si>
    <t>Granular/Wick/Roller</t>
  </si>
  <si>
    <t>Single, May 2004 only/May–Aug., 2004–2005/ Spring and fall, from fall 2003 to sping 2007</t>
  </si>
  <si>
    <t>150 g AI per ha/0.7% AI/2% AI</t>
  </si>
  <si>
    <t>Stafford &amp; Allan 2010</t>
  </si>
  <si>
    <t>Synthetic Acaride</t>
  </si>
  <si>
    <t>Anti Biotic Bait</t>
  </si>
  <si>
    <t>Vaccine Bait</t>
  </si>
  <si>
    <t>Deer Fence</t>
  </si>
  <si>
    <t>Topical Acaricide</t>
  </si>
  <si>
    <t>Type of Control</t>
  </si>
  <si>
    <t>Refined Type of Control</t>
  </si>
  <si>
    <t>Application Method</t>
  </si>
  <si>
    <t>Amount or Concentration of Active Ingredient</t>
  </si>
  <si>
    <t>Application Method Refined</t>
  </si>
  <si>
    <t>Timing of Intervention</t>
  </si>
  <si>
    <t>Abundance in Test Site</t>
  </si>
  <si>
    <t>% Reduction in infected ticks in Test Site relative to Control Site</t>
  </si>
  <si>
    <r>
      <t>B. bassiana</t>
    </r>
    <r>
      <rPr>
        <sz val="9.3000000000000007"/>
        <color rgb="FF000000"/>
        <rFont val="Calibri"/>
        <family val="2"/>
        <scheme val="minor"/>
      </rPr>
      <t>(ATCC 74040)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</si>
  <si>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</si>
  <si>
    <r>
      <t>B. bassiana</t>
    </r>
    <r>
      <rPr>
        <sz val="9.3000000000000007"/>
        <color rgb="FF000000"/>
        <rFont val="Calibri"/>
        <family val="2"/>
        <scheme val="minor"/>
      </rPr>
      <t>(GHA)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</si>
  <si>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</si>
  <si>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M. brunneum</t>
    </r>
    <r>
      <rPr>
        <sz val="9.3000000000000007"/>
        <color rgb="FF000000"/>
        <rFont val="Calibri"/>
        <family val="2"/>
        <scheme val="minor"/>
      </rPr>
      <t>(ESC1)</t>
    </r>
  </si>
  <si>
    <r>
      <t>~45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</si>
  <si>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</si>
  <si>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</si>
  <si>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</si>
  <si>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</si>
  <si>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</si>
  <si>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M. brunneum</t>
    </r>
    <r>
      <rPr>
        <sz val="9.3000000000000007"/>
        <color rgb="FF000000"/>
        <rFont val="Calibri"/>
        <family val="2"/>
        <scheme val="minor"/>
      </rPr>
      <t>(F52)</t>
    </r>
  </si>
  <si>
    <r>
      <t>1.3 × 10</t>
    </r>
    <r>
      <rPr>
        <vertAlign val="superscript"/>
        <sz val="11"/>
        <color rgb="FF000000"/>
        <rFont val="Calibri"/>
        <family val="2"/>
        <scheme val="minor"/>
      </rPr>
      <t>6</t>
    </r>
  </si>
  <si>
    <r>
      <t>Single, June–July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</si>
  <si>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3.2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</si>
  <si>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2.5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</si>
  <si>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</si>
  <si>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</si>
  <si>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</si>
  <si>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</si>
  <si>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27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</si>
  <si>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</si>
  <si>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</si>
  <si>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 data</t>
    </r>
    <r>
      <rPr>
        <vertAlign val="superscript"/>
        <sz val="11"/>
        <color rgb="FF000000"/>
        <rFont val="Calibri"/>
        <family val="2"/>
        <scheme val="minor"/>
      </rPr>
      <t>h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</si>
  <si>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</si>
  <si>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</si>
  <si>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</si>
  <si>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&lt;40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</si>
  <si>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</si>
  <si>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</si>
  <si>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&lt;2.5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</si>
  <si>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</si>
  <si>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~35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</si>
  <si>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</si>
  <si>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Brei et al. 2009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Gatewood Hoen et al. 2009</t>
    </r>
  </si>
  <si>
    <r>
      <t>~62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</si>
  <si>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~50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</si>
  <si>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~0.09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</si>
  <si>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</si>
  <si>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</si>
  <si>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</si>
  <si>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</si>
  <si>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</si>
  <si>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~180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</si>
  <si>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~96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</si>
  <si>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</si>
  <si>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</si>
  <si>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</si>
  <si>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~2.6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</si>
  <si>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</si>
  <si>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~1.1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</si>
  <si>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</si>
  <si>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35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</si>
  <si>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</si>
  <si>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</si>
  <si>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</si>
  <si>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~40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</si>
  <si>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Schulze et al. 2007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2008b</t>
    </r>
  </si>
  <si>
    <r>
      <t>Beauveria bassiana</t>
    </r>
    <r>
      <rPr>
        <sz val="9.3000000000000007"/>
        <color rgb="FF000000"/>
        <rFont val="Calibri"/>
        <family val="2"/>
        <scheme val="minor"/>
      </rPr>
      <t>(ATCC 74040)/Wood chip lawn edge barrier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</si>
  <si>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9.3000000000000007"/>
        <color rgb="FF000000"/>
        <rFont val="Calibri"/>
        <family val="2"/>
        <scheme val="minor"/>
      </rPr>
      <t>spores</t>
    </r>
  </si>
  <si>
    <r>
      <t>Beauveria bassiana</t>
    </r>
    <r>
      <rPr>
        <sz val="9.3000000000000007"/>
        <color rgb="FF000000"/>
        <rFont val="Calibri"/>
        <family val="2"/>
        <scheme val="minor"/>
      </rPr>
      <t>(GHA)/Wood chip lawn edge barrier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</si>
  <si>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</si>
  <si>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r>
      <t>Nootkatone/</t>
    </r>
    <r>
      <rPr>
        <i/>
        <sz val="9.3000000000000007"/>
        <color rgb="FF000000"/>
        <rFont val="Calibri"/>
        <family val="2"/>
        <scheme val="minor"/>
      </rPr>
      <t>Metarhizium brunneum</t>
    </r>
    <r>
      <rPr>
        <sz val="9.3000000000000007"/>
        <color rgb="FF000000"/>
        <rFont val="Calibri"/>
        <family val="2"/>
        <scheme val="minor"/>
      </rPr>
      <t> (F52)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</si>
  <si>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0.6 kg AI per ha/2.8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</si>
  <si>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t>Natural Methods</t>
  </si>
  <si>
    <t>Combined Methods</t>
  </si>
  <si>
    <t>Deer Control</t>
  </si>
  <si>
    <t>% Rution in Tst Sit rltiv to Control Sit</t>
  </si>
  <si>
    <t>Method</t>
  </si>
  <si>
    <t>Timing of Evaluation (weeks)</t>
  </si>
  <si>
    <t>natural methods</t>
  </si>
  <si>
    <t>fungal</t>
  </si>
  <si>
    <t>April-Sept</t>
  </si>
  <si>
    <t>Per Acre</t>
  </si>
  <si>
    <t>Acres Covered</t>
  </si>
  <si>
    <t>Total Acreage:</t>
  </si>
  <si>
    <t>Average Cases Per Year:</t>
  </si>
  <si>
    <t>Average Cases Per year per acre:</t>
  </si>
  <si>
    <t>Tick Tubes</t>
  </si>
  <si>
    <t>Not variable</t>
  </si>
  <si>
    <t>Final Expected Cases Per year:</t>
  </si>
  <si>
    <t>Available Funds:</t>
  </si>
  <si>
    <t>Expected Decrease in Cases:</t>
  </si>
  <si>
    <t>Total Spent:</t>
  </si>
  <si>
    <t>Budget Utilized:</t>
  </si>
  <si>
    <t>Acreage Treated:</t>
  </si>
  <si>
    <t>Reduction in 
incidence 
of human cases</t>
  </si>
  <si>
    <t>Reduction in 
entomological
 risk</t>
  </si>
  <si>
    <t xml:space="preserve">Impacts of adverse 
health effects </t>
  </si>
  <si>
    <t>Reduction in incidence
 of disseminated LD
 human cases</t>
  </si>
  <si>
    <t>Level of public 
acceptance</t>
  </si>
  <si>
    <t>Proportion of population
benefitting from 
intervention</t>
  </si>
  <si>
    <t xml:space="preserve">Level of public
 awareness </t>
  </si>
  <si>
    <t xml:space="preserve">Cost to the 
public sector </t>
  </si>
  <si>
    <t xml:space="preserve">Cost to the 
private sector </t>
  </si>
  <si>
    <t>Delay before
 results</t>
  </si>
  <si>
    <t>Complexity</t>
  </si>
  <si>
    <t xml:space="preserve">Impact on 
organisation’s 
credibility </t>
  </si>
  <si>
    <t xml:space="preserve">Impact on 
wildlife </t>
  </si>
  <si>
    <t xml:space="preserve">Impact on 
habitat </t>
  </si>
  <si>
    <t xml:space="preserve">Sustainability of e
ffect </t>
  </si>
  <si>
    <t xml:space="preserve">Level of coherence
 with the public 
strategies </t>
  </si>
  <si>
    <t>Human vaccination</t>
  </si>
  <si>
    <t xml:space="preserve">Small scale acaricide application </t>
  </si>
  <si>
    <t xml:space="preserve">Small scale landscaping </t>
  </si>
  <si>
    <t>Deer hunting</t>
  </si>
  <si>
    <t xml:space="preserve">Exclusion of deer by fencing </t>
  </si>
  <si>
    <t>‘Damminix’ device</t>
  </si>
  <si>
    <t>Applications needed
 per year</t>
  </si>
  <si>
    <t>Labor Per 
application</t>
  </si>
  <si>
    <t>Total Cost
 per year</t>
  </si>
  <si>
    <t>Money
Allocated</t>
  </si>
  <si>
    <t>Applications 
Purchased</t>
  </si>
  <si>
    <t>Expected Cases
 on Acreage</t>
  </si>
  <si>
    <t>New Expected
 Cases</t>
  </si>
  <si>
    <t xml:space="preserve">Reduction of human visits to high-risk public areas via the use of fences or prohibitive signs </t>
  </si>
  <si>
    <t>Overall
 (% Reduction)</t>
  </si>
  <si>
    <t>Research Suggested
 Applications Per
 Year</t>
  </si>
  <si>
    <t>Average 
Times</t>
  </si>
  <si>
    <t>Cost Per 
Application</t>
  </si>
  <si>
    <t>Min Cost</t>
  </si>
  <si>
    <t xml:space="preserve">Max benefits </t>
  </si>
  <si>
    <t xml:space="preserve">Total Weight </t>
  </si>
  <si>
    <t>Applied weight</t>
  </si>
  <si>
    <t>Effect</t>
  </si>
  <si>
    <t xml:space="preserve">Cost </t>
  </si>
  <si>
    <t xml:space="preserve">Purchased  </t>
  </si>
  <si>
    <t xml:space="preserve">Area Coverd </t>
  </si>
  <si>
    <t>Area</t>
  </si>
  <si>
    <t>Total Cases</t>
  </si>
  <si>
    <t>Origina expectation
per area covered</t>
  </si>
  <si>
    <t>Expecttion of cases
after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</si>
</sst>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sz val="9.3000000000000007"/>
      <color rgb="FF642A8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000000000000007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Times New Roman"/>
      <family val="1"/>
    </font>
    <font>
      <sz val="11"/>
      <color theme="8" tint="0.59999389629810485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17" fontId="2" fillId="0" borderId="0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6" fillId="0" borderId="0" xfId="0" applyFont="1"/>
    <xf numFmtId="0" fontId="0" fillId="0" borderId="0" xfId="0" applyFont="1"/>
    <xf numFmtId="2" fontId="0" fillId="0" borderId="0" xfId="0" applyNumberFormat="1"/>
    <xf numFmtId="0" fontId="0" fillId="3" borderId="0" xfId="0" applyFill="1"/>
    <xf numFmtId="0" fontId="0" fillId="0" borderId="0" xfId="0" applyFill="1"/>
    <xf numFmtId="0" fontId="2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vertical="top" wrapText="1"/>
    </xf>
    <xf numFmtId="1" fontId="0" fillId="0" borderId="0" xfId="0" applyNumberFormat="1" applyFont="1"/>
    <xf numFmtId="0" fontId="0" fillId="0" borderId="0" xfId="0"/>
    <xf numFmtId="0" fontId="10" fillId="5" borderId="0" xfId="0" applyFont="1" applyFill="1"/>
    <xf numFmtId="43" fontId="9" fillId="0" borderId="0" xfId="2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0" xfId="0" applyFont="1" applyFill="1" applyAlignment="1">
      <alignment horizontal="center" vertical="top"/>
    </xf>
    <xf numFmtId="0" fontId="12" fillId="5" borderId="0" xfId="0" applyFont="1" applyFill="1" applyAlignment="1">
      <alignment horizontal="center" vertical="top" wrapText="1"/>
    </xf>
    <xf numFmtId="0" fontId="9" fillId="0" borderId="0" xfId="0" applyFont="1" applyBorder="1" applyAlignment="1">
      <alignment horizontal="center" vertical="center" wrapText="1"/>
    </xf>
    <xf numFmtId="43" fontId="0" fillId="0" borderId="0" xfId="2" applyFont="1"/>
    <xf numFmtId="43" fontId="0" fillId="0" borderId="0" xfId="2" applyFont="1" applyFill="1"/>
    <xf numFmtId="43" fontId="0" fillId="3" borderId="0" xfId="2" applyFont="1" applyFill="1"/>
    <xf numFmtId="9" fontId="0" fillId="0" borderId="0" xfId="3" applyFont="1"/>
    <xf numFmtId="0" fontId="6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/>
    </xf>
    <xf numFmtId="43" fontId="13" fillId="0" borderId="0" xfId="2" applyFont="1"/>
    <xf numFmtId="0" fontId="14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0" fillId="6" borderId="0" xfId="0" applyFont="1" applyFill="1" applyAlignment="1">
      <alignment wrapText="1"/>
    </xf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43" fontId="15" fillId="0" borderId="0" xfId="2" applyFont="1" applyFill="1" applyBorder="1" applyAlignment="1">
      <alignment horizontal="center" vertical="center" wrapText="1"/>
    </xf>
    <xf numFmtId="43" fontId="0" fillId="0" borderId="0" xfId="0" applyNumberFormat="1"/>
    <xf numFmtId="0" fontId="0" fillId="0" borderId="0" xfId="0"/>
    <xf numFmtId="165" fontId="0" fillId="0" borderId="0" xfId="2" applyNumberFormat="1" applyFont="1"/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?tool=pmcentrez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?tool=pmcentrez" TargetMode="External"/><Relationship Id="rId32" Type="http://schemas.openxmlformats.org/officeDocument/2006/relationships/hyperlink" Target="https://www.ncbi.nlm.nih.gov/pmc/articles/PMC5788731/?tool=pmcentrez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?tool=pmcentrez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?tool=pmcentrez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?tool=pmcentrez" TargetMode="External"/><Relationship Id="rId33" Type="http://schemas.openxmlformats.org/officeDocument/2006/relationships/hyperlink" Target="https://www.ncbi.nlm.nih.gov/pmc/articles/PMC5788731/?tool=pmcentrez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?tool=pmcentrez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38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?tool=pmcentrez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119" Type="http://schemas.openxmlformats.org/officeDocument/2006/relationships/hyperlink" Target="https://www.ncbi.nlm.nih.gov/pmc/articles/PMC5788731/?tool=pmcentrez" TargetMode="External"/><Relationship Id="rId44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?tool=pmcentrez" TargetMode="External"/><Relationship Id="rId39" Type="http://schemas.openxmlformats.org/officeDocument/2006/relationships/hyperlink" Target="https://www.ncbi.nlm.nih.gov/pmc/articles/PMC5788731/?tool=pmcentrez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?tool=pmcentrez" TargetMode="External"/><Relationship Id="rId29" Type="http://schemas.openxmlformats.org/officeDocument/2006/relationships/hyperlink" Target="https://www.ncbi.nlm.nih.gov/pmc/articles/PMC5788731/?tool=pmcentrez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?tool=pmcentrez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?tool=pmcentrez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?tool=pmcentrez" TargetMode="External"/><Relationship Id="rId30" Type="http://schemas.openxmlformats.org/officeDocument/2006/relationships/hyperlink" Target="https://www.ncbi.nlm.nih.gov/pmc/articles/PMC5788731/?tool=pmcentrez" TargetMode="External"/><Relationship Id="rId35" Type="http://schemas.openxmlformats.org/officeDocument/2006/relationships/hyperlink" Target="https://www.ncbi.nlm.nih.gov/pmc/articles/PMC5788731/?tool=pmcentrez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?tool=pmcentrez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?tool=pmcentrez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?tool=pmcentrez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?tool=pmcentrez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?tool=pmcentrez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?tool=pmcentrez" TargetMode="External"/><Relationship Id="rId31" Type="http://schemas.openxmlformats.org/officeDocument/2006/relationships/hyperlink" Target="https://www.ncbi.nlm.nih.gov/pmc/articles/PMC5788731/?tool=pmcentrez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?tool=pmcentrez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?tool=pmcentrez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?tool=pmcentrez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?tool=pmcentrez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?tool=pmcentrez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4"/>
  <sheetViews>
    <sheetView workbookViewId="0">
      <pane ySplit="1" topLeftCell="A260" activePane="bottomLeft" state="frozen"/>
      <selection pane="bottomLeft" activeCell="B268" sqref="B268"/>
    </sheetView>
  </sheetViews>
  <sheetFormatPr defaultColWidth="9.109375" defaultRowHeight="14.4" x14ac:dyDescent="0.3"/>
  <cols>
    <col min="1" max="1" width="23.44140625" style="2" bestFit="1" customWidth="1"/>
    <col min="2" max="2" width="24.6640625" style="2" bestFit="1" customWidth="1"/>
    <col min="3" max="3" width="21.109375" style="2" bestFit="1" customWidth="1"/>
    <col min="4" max="4" width="28.88671875" style="2" bestFit="1" customWidth="1"/>
    <col min="5" max="5" width="44.88671875" style="2" bestFit="1" customWidth="1"/>
    <col min="6" max="6" width="14.44140625" style="2" bestFit="1" customWidth="1"/>
    <col min="7" max="7" width="11.6640625" style="2" customWidth="1"/>
    <col min="8" max="8" width="12.5546875" style="2" bestFit="1" customWidth="1"/>
    <col min="9" max="9" width="11.109375" style="2" bestFit="1" customWidth="1"/>
    <col min="10" max="10" width="13.33203125" style="2" bestFit="1" customWidth="1"/>
    <col min="11" max="11" width="14.33203125" style="2" bestFit="1" customWidth="1"/>
    <col min="12" max="12" width="13.33203125" style="2" bestFit="1" customWidth="1"/>
    <col min="13" max="13" width="12.44140625" style="2" bestFit="1" customWidth="1"/>
    <col min="14" max="16384" width="9.109375" style="2"/>
  </cols>
  <sheetData>
    <row r="1" spans="1:17" ht="72" x14ac:dyDescent="0.3">
      <c r="A1" s="1" t="s">
        <v>165</v>
      </c>
      <c r="B1" s="1" t="s">
        <v>166</v>
      </c>
      <c r="C1" s="1" t="s">
        <v>167</v>
      </c>
      <c r="D1" s="1" t="s">
        <v>169</v>
      </c>
      <c r="E1" s="1" t="s">
        <v>168</v>
      </c>
      <c r="F1" s="1" t="s">
        <v>170</v>
      </c>
      <c r="G1" s="1" t="s">
        <v>6</v>
      </c>
      <c r="H1" s="1" t="s">
        <v>242</v>
      </c>
      <c r="I1" s="1" t="s">
        <v>240</v>
      </c>
      <c r="J1" s="1" t="s">
        <v>171</v>
      </c>
      <c r="K1" s="1" t="s">
        <v>172</v>
      </c>
      <c r="L1" s="1" t="s">
        <v>171</v>
      </c>
      <c r="M1" s="1" t="s">
        <v>0</v>
      </c>
      <c r="N1" s="1"/>
      <c r="O1" s="1"/>
      <c r="P1" s="1"/>
      <c r="Q1" s="1"/>
    </row>
    <row r="2" spans="1:17" ht="28.8" x14ac:dyDescent="0.3">
      <c r="A2" s="2" t="s">
        <v>160</v>
      </c>
      <c r="B2" s="3" t="s">
        <v>11</v>
      </c>
      <c r="C2" s="3" t="s">
        <v>1</v>
      </c>
      <c r="D2" s="3" t="s">
        <v>12</v>
      </c>
      <c r="E2" s="3" t="s">
        <v>14</v>
      </c>
      <c r="F2" s="3" t="s">
        <v>13</v>
      </c>
      <c r="G2" s="3" t="s">
        <v>15</v>
      </c>
      <c r="H2" s="3">
        <v>4</v>
      </c>
      <c r="I2" s="3">
        <v>87</v>
      </c>
      <c r="J2" s="3">
        <v>0.1</v>
      </c>
      <c r="K2" s="3" t="s">
        <v>21</v>
      </c>
      <c r="L2" s="3" t="s">
        <v>21</v>
      </c>
      <c r="M2" s="4" t="s">
        <v>16</v>
      </c>
    </row>
    <row r="3" spans="1:17" ht="28.8" x14ac:dyDescent="0.3">
      <c r="A3" s="2" t="s">
        <v>160</v>
      </c>
      <c r="B3" s="3" t="s">
        <v>11</v>
      </c>
      <c r="C3" s="3" t="s">
        <v>1</v>
      </c>
      <c r="D3" s="3" t="s">
        <v>17</v>
      </c>
      <c r="E3" s="3" t="s">
        <v>14</v>
      </c>
      <c r="F3" s="3" t="s">
        <v>18</v>
      </c>
      <c r="G3" s="3" t="s">
        <v>15</v>
      </c>
      <c r="H3" s="3">
        <v>4</v>
      </c>
      <c r="I3" s="3">
        <v>86</v>
      </c>
      <c r="J3" s="3">
        <v>0.2</v>
      </c>
      <c r="K3" s="3" t="s">
        <v>21</v>
      </c>
      <c r="L3" s="3" t="s">
        <v>21</v>
      </c>
      <c r="M3" s="4" t="s">
        <v>16</v>
      </c>
    </row>
    <row r="4" spans="1:17" ht="28.8" x14ac:dyDescent="0.3">
      <c r="A4" s="2" t="s">
        <v>160</v>
      </c>
      <c r="B4" s="3" t="s">
        <v>11</v>
      </c>
      <c r="C4" s="3" t="s">
        <v>1</v>
      </c>
      <c r="D4" s="3" t="s">
        <v>17</v>
      </c>
      <c r="E4" s="3" t="s">
        <v>20</v>
      </c>
      <c r="F4" s="3" t="s">
        <v>19</v>
      </c>
      <c r="G4" s="3" t="s">
        <v>7</v>
      </c>
      <c r="H4" s="3">
        <v>1</v>
      </c>
      <c r="I4" s="3">
        <v>100</v>
      </c>
      <c r="J4" s="3">
        <v>0</v>
      </c>
      <c r="K4" s="3" t="s">
        <v>21</v>
      </c>
      <c r="L4" s="3" t="s">
        <v>21</v>
      </c>
      <c r="M4" s="4" t="s">
        <v>22</v>
      </c>
    </row>
    <row r="5" spans="1:17" ht="28.8" x14ac:dyDescent="0.3">
      <c r="A5" s="2" t="s">
        <v>160</v>
      </c>
      <c r="B5" s="3" t="s">
        <v>11</v>
      </c>
      <c r="C5" s="3" t="s">
        <v>1</v>
      </c>
      <c r="D5" s="3" t="s">
        <v>17</v>
      </c>
      <c r="E5" s="3" t="s">
        <v>20</v>
      </c>
      <c r="F5" s="3" t="s">
        <v>19</v>
      </c>
      <c r="G5" s="3" t="s">
        <v>7</v>
      </c>
      <c r="H5" s="3">
        <v>2</v>
      </c>
      <c r="I5" s="3">
        <v>100</v>
      </c>
      <c r="J5" s="3">
        <v>0</v>
      </c>
      <c r="K5" s="3" t="s">
        <v>21</v>
      </c>
      <c r="L5" s="3" t="s">
        <v>21</v>
      </c>
      <c r="M5" s="4" t="s">
        <v>22</v>
      </c>
    </row>
    <row r="6" spans="1:17" ht="28.8" x14ac:dyDescent="0.3">
      <c r="A6" s="2" t="s">
        <v>160</v>
      </c>
      <c r="B6" s="3" t="s">
        <v>11</v>
      </c>
      <c r="C6" s="3" t="s">
        <v>1</v>
      </c>
      <c r="D6" s="3" t="s">
        <v>17</v>
      </c>
      <c r="E6" s="3" t="s">
        <v>20</v>
      </c>
      <c r="F6" s="3" t="s">
        <v>19</v>
      </c>
      <c r="G6" s="3" t="s">
        <v>7</v>
      </c>
      <c r="H6" s="3">
        <v>1</v>
      </c>
      <c r="I6" s="3">
        <v>100</v>
      </c>
      <c r="J6" s="3">
        <v>0</v>
      </c>
      <c r="K6" s="3" t="s">
        <v>21</v>
      </c>
      <c r="L6" s="3" t="s">
        <v>21</v>
      </c>
      <c r="M6" s="4" t="s">
        <v>23</v>
      </c>
    </row>
    <row r="7" spans="1:17" ht="28.8" x14ac:dyDescent="0.3">
      <c r="A7" s="2" t="s">
        <v>160</v>
      </c>
      <c r="B7" s="3" t="s">
        <v>11</v>
      </c>
      <c r="C7" s="3" t="s">
        <v>1</v>
      </c>
      <c r="D7" s="3" t="s">
        <v>17</v>
      </c>
      <c r="E7" s="3" t="s">
        <v>20</v>
      </c>
      <c r="F7" s="3" t="s">
        <v>19</v>
      </c>
      <c r="G7" s="3" t="s">
        <v>7</v>
      </c>
      <c r="H7" s="3">
        <v>2</v>
      </c>
      <c r="I7" s="3">
        <v>100</v>
      </c>
      <c r="J7" s="3">
        <v>0</v>
      </c>
      <c r="K7" s="3" t="s">
        <v>21</v>
      </c>
      <c r="L7" s="3" t="s">
        <v>21</v>
      </c>
      <c r="M7" s="4" t="s">
        <v>23</v>
      </c>
    </row>
    <row r="8" spans="1:17" ht="28.8" x14ac:dyDescent="0.3">
      <c r="A8" s="2" t="s">
        <v>160</v>
      </c>
      <c r="B8" s="3" t="s">
        <v>11</v>
      </c>
      <c r="C8" s="3" t="s">
        <v>1</v>
      </c>
      <c r="D8" s="3" t="s">
        <v>17</v>
      </c>
      <c r="E8" s="3" t="s">
        <v>20</v>
      </c>
      <c r="F8" s="3" t="s">
        <v>19</v>
      </c>
      <c r="G8" s="3" t="s">
        <v>7</v>
      </c>
      <c r="H8" s="3">
        <v>4</v>
      </c>
      <c r="I8" s="3">
        <v>100</v>
      </c>
      <c r="J8" s="3">
        <v>0</v>
      </c>
      <c r="K8" s="3" t="s">
        <v>21</v>
      </c>
      <c r="L8" s="3" t="s">
        <v>21</v>
      </c>
      <c r="M8" s="4" t="s">
        <v>23</v>
      </c>
    </row>
    <row r="9" spans="1:17" ht="28.8" x14ac:dyDescent="0.3">
      <c r="A9" s="2" t="s">
        <v>160</v>
      </c>
      <c r="B9" s="3" t="s">
        <v>11</v>
      </c>
      <c r="C9" s="3" t="s">
        <v>1</v>
      </c>
      <c r="D9" s="3" t="s">
        <v>24</v>
      </c>
      <c r="E9" s="3" t="s">
        <v>26</v>
      </c>
      <c r="F9" s="3" t="s">
        <v>25</v>
      </c>
      <c r="G9" s="3" t="s">
        <v>15</v>
      </c>
      <c r="H9" s="3">
        <v>3.5</v>
      </c>
      <c r="I9" s="3">
        <v>69</v>
      </c>
      <c r="J9" s="3" t="s">
        <v>27</v>
      </c>
      <c r="K9" s="3" t="s">
        <v>21</v>
      </c>
      <c r="L9" s="3" t="s">
        <v>21</v>
      </c>
      <c r="M9" s="4" t="s">
        <v>28</v>
      </c>
    </row>
    <row r="10" spans="1:17" ht="28.8" x14ac:dyDescent="0.3">
      <c r="A10" s="2" t="s">
        <v>160</v>
      </c>
      <c r="B10" s="3" t="s">
        <v>11</v>
      </c>
      <c r="C10" s="3" t="s">
        <v>1</v>
      </c>
      <c r="D10" s="3" t="s">
        <v>24</v>
      </c>
      <c r="E10" s="3" t="s">
        <v>26</v>
      </c>
      <c r="F10" s="3" t="s">
        <v>29</v>
      </c>
      <c r="G10" s="3" t="s">
        <v>15</v>
      </c>
      <c r="H10" s="3">
        <v>3.5</v>
      </c>
      <c r="I10" s="3">
        <v>45</v>
      </c>
      <c r="J10" s="3" t="s">
        <v>30</v>
      </c>
      <c r="K10" s="3" t="s">
        <v>21</v>
      </c>
      <c r="L10" s="3" t="s">
        <v>21</v>
      </c>
      <c r="M10" s="4" t="s">
        <v>28</v>
      </c>
    </row>
    <row r="11" spans="1:17" ht="28.8" x14ac:dyDescent="0.3">
      <c r="A11" s="2" t="s">
        <v>160</v>
      </c>
      <c r="B11" s="3" t="s">
        <v>31</v>
      </c>
      <c r="C11" s="3" t="s">
        <v>1</v>
      </c>
      <c r="D11" s="3" t="s">
        <v>12</v>
      </c>
      <c r="E11" s="3" t="s">
        <v>32</v>
      </c>
      <c r="F11" s="3" t="s">
        <v>18</v>
      </c>
      <c r="G11" s="3" t="s">
        <v>7</v>
      </c>
      <c r="H11" s="3">
        <v>1</v>
      </c>
      <c r="I11" s="3">
        <v>96</v>
      </c>
      <c r="J11" s="3">
        <v>0.7</v>
      </c>
      <c r="K11" s="3" t="s">
        <v>21</v>
      </c>
      <c r="L11" s="3" t="s">
        <v>21</v>
      </c>
      <c r="M11" s="4" t="s">
        <v>33</v>
      </c>
    </row>
    <row r="12" spans="1:17" ht="28.8" x14ac:dyDescent="0.3">
      <c r="A12" s="2" t="s">
        <v>160</v>
      </c>
      <c r="B12" s="3" t="s">
        <v>31</v>
      </c>
      <c r="C12" s="3" t="s">
        <v>1</v>
      </c>
      <c r="D12" s="3" t="s">
        <v>12</v>
      </c>
      <c r="E12" s="3" t="s">
        <v>32</v>
      </c>
      <c r="F12" s="3" t="s">
        <v>18</v>
      </c>
      <c r="G12" s="3" t="s">
        <v>7</v>
      </c>
      <c r="H12" s="3">
        <v>8</v>
      </c>
      <c r="I12" s="3">
        <v>100</v>
      </c>
      <c r="J12" s="3">
        <v>0</v>
      </c>
      <c r="K12" s="3" t="s">
        <v>21</v>
      </c>
      <c r="L12" s="3" t="s">
        <v>21</v>
      </c>
      <c r="M12" s="4" t="s">
        <v>33</v>
      </c>
    </row>
    <row r="13" spans="1:17" ht="28.8" x14ac:dyDescent="0.3">
      <c r="A13" s="2" t="s">
        <v>160</v>
      </c>
      <c r="B13" s="3" t="s">
        <v>31</v>
      </c>
      <c r="C13" s="3" t="s">
        <v>1</v>
      </c>
      <c r="D13" s="3" t="s">
        <v>17</v>
      </c>
      <c r="E13" s="3" t="s">
        <v>34</v>
      </c>
      <c r="F13" s="3" t="s">
        <v>13</v>
      </c>
      <c r="G13" s="3" t="s">
        <v>15</v>
      </c>
      <c r="H13" s="3">
        <v>2</v>
      </c>
      <c r="I13" s="3">
        <v>95</v>
      </c>
      <c r="J13" s="3">
        <v>0.02</v>
      </c>
      <c r="K13" s="3" t="s">
        <v>21</v>
      </c>
      <c r="L13" s="3" t="s">
        <v>21</v>
      </c>
      <c r="M13" s="4" t="s">
        <v>35</v>
      </c>
    </row>
    <row r="14" spans="1:17" ht="28.8" x14ac:dyDescent="0.3">
      <c r="A14" s="2" t="s">
        <v>160</v>
      </c>
      <c r="B14" s="3" t="s">
        <v>31</v>
      </c>
      <c r="C14" s="3" t="s">
        <v>1</v>
      </c>
      <c r="D14" s="3" t="s">
        <v>17</v>
      </c>
      <c r="E14" s="3" t="s">
        <v>34</v>
      </c>
      <c r="F14" s="3" t="s">
        <v>13</v>
      </c>
      <c r="G14" s="3" t="s">
        <v>15</v>
      </c>
      <c r="H14" s="3">
        <v>4</v>
      </c>
      <c r="I14" s="3">
        <v>88</v>
      </c>
      <c r="J14" s="3">
        <v>0.11</v>
      </c>
      <c r="K14" s="3" t="s">
        <v>21</v>
      </c>
      <c r="L14" s="3" t="s">
        <v>21</v>
      </c>
      <c r="M14" s="4" t="s">
        <v>35</v>
      </c>
    </row>
    <row r="15" spans="1:17" ht="28.8" x14ac:dyDescent="0.3">
      <c r="A15" s="2" t="s">
        <v>160</v>
      </c>
      <c r="B15" s="3" t="s">
        <v>31</v>
      </c>
      <c r="C15" s="3" t="s">
        <v>1</v>
      </c>
      <c r="D15" s="3" t="s">
        <v>17</v>
      </c>
      <c r="E15" s="3" t="s">
        <v>34</v>
      </c>
      <c r="F15" s="3" t="s">
        <v>13</v>
      </c>
      <c r="G15" s="3" t="s">
        <v>15</v>
      </c>
      <c r="H15" s="3">
        <v>6</v>
      </c>
      <c r="I15" s="3">
        <v>93</v>
      </c>
      <c r="J15" s="3">
        <v>0.02</v>
      </c>
      <c r="K15" s="3" t="s">
        <v>21</v>
      </c>
      <c r="L15" s="3" t="s">
        <v>21</v>
      </c>
      <c r="M15" s="4" t="s">
        <v>35</v>
      </c>
    </row>
    <row r="16" spans="1:17" ht="28.8" x14ac:dyDescent="0.3">
      <c r="A16" s="2" t="s">
        <v>160</v>
      </c>
      <c r="B16" s="3" t="s">
        <v>31</v>
      </c>
      <c r="C16" s="3" t="s">
        <v>36</v>
      </c>
      <c r="D16" s="3" t="s">
        <v>21</v>
      </c>
      <c r="E16" s="3" t="s">
        <v>32</v>
      </c>
      <c r="F16" s="3" t="s">
        <v>18</v>
      </c>
      <c r="G16" s="3" t="s">
        <v>7</v>
      </c>
      <c r="H16" s="3">
        <v>1</v>
      </c>
      <c r="I16" s="3">
        <v>97</v>
      </c>
      <c r="J16" s="3">
        <v>0.5</v>
      </c>
      <c r="K16" s="3" t="s">
        <v>21</v>
      </c>
      <c r="L16" s="3" t="s">
        <v>21</v>
      </c>
      <c r="M16" s="4" t="s">
        <v>33</v>
      </c>
    </row>
    <row r="17" spans="1:13" ht="28.8" x14ac:dyDescent="0.3">
      <c r="A17" s="2" t="s">
        <v>160</v>
      </c>
      <c r="B17" s="3" t="s">
        <v>31</v>
      </c>
      <c r="C17" s="3" t="s">
        <v>36</v>
      </c>
      <c r="D17" s="3" t="s">
        <v>21</v>
      </c>
      <c r="E17" s="3" t="s">
        <v>32</v>
      </c>
      <c r="F17" s="3" t="s">
        <v>18</v>
      </c>
      <c r="G17" s="3" t="s">
        <v>7</v>
      </c>
      <c r="H17" s="3">
        <v>8</v>
      </c>
      <c r="I17" s="3">
        <v>87</v>
      </c>
      <c r="J17" s="3">
        <v>0.9</v>
      </c>
      <c r="K17" s="3" t="s">
        <v>21</v>
      </c>
      <c r="L17" s="3" t="s">
        <v>21</v>
      </c>
      <c r="M17" s="4" t="s">
        <v>33</v>
      </c>
    </row>
    <row r="18" spans="1:13" ht="28.8" x14ac:dyDescent="0.3">
      <c r="A18" s="2" t="s">
        <v>160</v>
      </c>
      <c r="B18" s="3" t="s">
        <v>31</v>
      </c>
      <c r="C18" s="3" t="s">
        <v>1</v>
      </c>
      <c r="D18" s="3" t="s">
        <v>12</v>
      </c>
      <c r="E18" s="3" t="s">
        <v>32</v>
      </c>
      <c r="F18" s="3" t="s">
        <v>41</v>
      </c>
      <c r="G18" s="3" t="s">
        <v>7</v>
      </c>
      <c r="H18" s="3">
        <v>26</v>
      </c>
      <c r="I18" s="3">
        <v>38</v>
      </c>
      <c r="J18" s="3">
        <v>1.2</v>
      </c>
      <c r="K18" s="3" t="s">
        <v>21</v>
      </c>
      <c r="L18" s="3" t="s">
        <v>21</v>
      </c>
      <c r="M18" s="4" t="s">
        <v>33</v>
      </c>
    </row>
    <row r="19" spans="1:13" ht="28.8" x14ac:dyDescent="0.3">
      <c r="A19" s="2" t="s">
        <v>160</v>
      </c>
      <c r="B19" s="3" t="s">
        <v>31</v>
      </c>
      <c r="C19" s="3" t="s">
        <v>36</v>
      </c>
      <c r="D19" s="3" t="s">
        <v>21</v>
      </c>
      <c r="E19" s="3" t="s">
        <v>32</v>
      </c>
      <c r="F19" s="3" t="s">
        <v>41</v>
      </c>
      <c r="G19" s="3" t="s">
        <v>7</v>
      </c>
      <c r="H19" s="3">
        <v>26</v>
      </c>
      <c r="I19" s="3">
        <v>57</v>
      </c>
      <c r="J19" s="3">
        <v>0.8</v>
      </c>
      <c r="K19" s="3" t="s">
        <v>21</v>
      </c>
      <c r="L19" s="3" t="s">
        <v>21</v>
      </c>
      <c r="M19" s="4" t="s">
        <v>33</v>
      </c>
    </row>
    <row r="20" spans="1:13" ht="28.8" x14ac:dyDescent="0.3">
      <c r="A20" s="2" t="s">
        <v>160</v>
      </c>
      <c r="B20" s="3" t="s">
        <v>37</v>
      </c>
      <c r="C20" s="3" t="s">
        <v>36</v>
      </c>
      <c r="D20" s="3" t="s">
        <v>21</v>
      </c>
      <c r="E20" s="3" t="s">
        <v>38</v>
      </c>
      <c r="F20" s="3" t="s">
        <v>13</v>
      </c>
      <c r="G20" s="3" t="s">
        <v>15</v>
      </c>
      <c r="H20" s="3">
        <v>1</v>
      </c>
      <c r="I20" s="3">
        <v>95</v>
      </c>
      <c r="J20" s="3">
        <v>0.3</v>
      </c>
      <c r="K20" s="3" t="s">
        <v>21</v>
      </c>
      <c r="L20" s="3" t="s">
        <v>21</v>
      </c>
      <c r="M20" s="4" t="s">
        <v>39</v>
      </c>
    </row>
    <row r="21" spans="1:13" ht="28.8" x14ac:dyDescent="0.3">
      <c r="A21" s="2" t="s">
        <v>160</v>
      </c>
      <c r="B21" s="3" t="s">
        <v>37</v>
      </c>
      <c r="C21" s="3" t="s">
        <v>36</v>
      </c>
      <c r="D21" s="3" t="s">
        <v>21</v>
      </c>
      <c r="E21" s="3" t="s">
        <v>38</v>
      </c>
      <c r="F21" s="3" t="s">
        <v>18</v>
      </c>
      <c r="G21" s="3" t="s">
        <v>15</v>
      </c>
      <c r="H21" s="3">
        <v>1</v>
      </c>
      <c r="I21" s="3">
        <v>99</v>
      </c>
      <c r="J21" s="3">
        <v>0.1</v>
      </c>
      <c r="K21" s="3" t="s">
        <v>21</v>
      </c>
      <c r="L21" s="3" t="s">
        <v>21</v>
      </c>
      <c r="M21" s="4" t="s">
        <v>40</v>
      </c>
    </row>
    <row r="22" spans="1:13" ht="28.8" x14ac:dyDescent="0.3">
      <c r="A22" s="2" t="s">
        <v>160</v>
      </c>
      <c r="B22" s="3" t="s">
        <v>37</v>
      </c>
      <c r="C22" s="3" t="s">
        <v>36</v>
      </c>
      <c r="D22" s="3" t="s">
        <v>21</v>
      </c>
      <c r="E22" s="3" t="s">
        <v>38</v>
      </c>
      <c r="F22" s="3" t="s">
        <v>18</v>
      </c>
      <c r="G22" s="3" t="s">
        <v>15</v>
      </c>
      <c r="H22" s="3">
        <v>2</v>
      </c>
      <c r="I22" s="3">
        <v>99</v>
      </c>
      <c r="J22" s="3">
        <v>0.1</v>
      </c>
      <c r="K22" s="3" t="s">
        <v>21</v>
      </c>
      <c r="L22" s="3" t="s">
        <v>21</v>
      </c>
      <c r="M22" s="4" t="s">
        <v>40</v>
      </c>
    </row>
    <row r="23" spans="1:13" ht="28.8" x14ac:dyDescent="0.3">
      <c r="A23" s="2" t="s">
        <v>160</v>
      </c>
      <c r="B23" s="3" t="s">
        <v>37</v>
      </c>
      <c r="C23" s="3" t="s">
        <v>36</v>
      </c>
      <c r="D23" s="3" t="s">
        <v>21</v>
      </c>
      <c r="E23" s="3" t="s">
        <v>38</v>
      </c>
      <c r="F23" s="3" t="s">
        <v>18</v>
      </c>
      <c r="G23" s="3" t="s">
        <v>15</v>
      </c>
      <c r="H23" s="3">
        <v>3</v>
      </c>
      <c r="I23" s="3">
        <v>97</v>
      </c>
      <c r="J23" s="3">
        <v>0.2</v>
      </c>
      <c r="K23" s="3" t="s">
        <v>21</v>
      </c>
      <c r="L23" s="3" t="s">
        <v>21</v>
      </c>
      <c r="M23" s="4" t="s">
        <v>40</v>
      </c>
    </row>
    <row r="24" spans="1:13" ht="28.8" x14ac:dyDescent="0.3">
      <c r="A24" s="2" t="s">
        <v>160</v>
      </c>
      <c r="B24" s="3" t="s">
        <v>37</v>
      </c>
      <c r="C24" s="3" t="s">
        <v>36</v>
      </c>
      <c r="D24" s="3" t="s">
        <v>21</v>
      </c>
      <c r="E24" s="3" t="s">
        <v>38</v>
      </c>
      <c r="F24" s="3" t="s">
        <v>18</v>
      </c>
      <c r="G24" s="3" t="s">
        <v>15</v>
      </c>
      <c r="H24" s="3">
        <v>4</v>
      </c>
      <c r="I24" s="3">
        <v>100</v>
      </c>
      <c r="J24" s="3">
        <v>0</v>
      </c>
      <c r="K24" s="3" t="s">
        <v>21</v>
      </c>
      <c r="L24" s="3" t="s">
        <v>21</v>
      </c>
      <c r="M24" s="4" t="s">
        <v>40</v>
      </c>
    </row>
    <row r="25" spans="1:13" ht="28.8" x14ac:dyDescent="0.3">
      <c r="A25" s="2" t="s">
        <v>160</v>
      </c>
      <c r="B25" s="3" t="s">
        <v>37</v>
      </c>
      <c r="C25" s="3" t="s">
        <v>36</v>
      </c>
      <c r="D25" s="3" t="s">
        <v>21</v>
      </c>
      <c r="E25" s="3" t="s">
        <v>38</v>
      </c>
      <c r="F25" s="3" t="s">
        <v>18</v>
      </c>
      <c r="G25" s="3" t="s">
        <v>15</v>
      </c>
      <c r="H25" s="3">
        <v>5</v>
      </c>
      <c r="I25" s="3">
        <v>100</v>
      </c>
      <c r="J25" s="3">
        <v>0</v>
      </c>
      <c r="K25" s="3" t="s">
        <v>21</v>
      </c>
      <c r="L25" s="3" t="s">
        <v>21</v>
      </c>
      <c r="M25" s="4" t="s">
        <v>40</v>
      </c>
    </row>
    <row r="26" spans="1:13" ht="28.8" x14ac:dyDescent="0.3">
      <c r="A26" s="2" t="s">
        <v>160</v>
      </c>
      <c r="B26" s="3" t="s">
        <v>37</v>
      </c>
      <c r="C26" s="3" t="s">
        <v>1</v>
      </c>
      <c r="D26" s="3" t="s">
        <v>17</v>
      </c>
      <c r="E26" s="3" t="s">
        <v>43</v>
      </c>
      <c r="F26" s="3" t="s">
        <v>42</v>
      </c>
      <c r="G26" s="3" t="s">
        <v>7</v>
      </c>
      <c r="H26" s="3">
        <v>28</v>
      </c>
      <c r="I26" s="3">
        <v>80</v>
      </c>
      <c r="J26" s="3">
        <v>1.7</v>
      </c>
      <c r="K26" s="3" t="s">
        <v>21</v>
      </c>
      <c r="L26" s="3" t="s">
        <v>21</v>
      </c>
      <c r="M26" s="4" t="s">
        <v>44</v>
      </c>
    </row>
    <row r="27" spans="1:13" ht="28.8" x14ac:dyDescent="0.3">
      <c r="A27" s="2" t="s">
        <v>160</v>
      </c>
      <c r="B27" s="3" t="s">
        <v>37</v>
      </c>
      <c r="C27" s="3" t="s">
        <v>1</v>
      </c>
      <c r="D27" s="3" t="s">
        <v>17</v>
      </c>
      <c r="E27" s="3" t="s">
        <v>43</v>
      </c>
      <c r="F27" s="3" t="s">
        <v>42</v>
      </c>
      <c r="G27" s="3" t="s">
        <v>7</v>
      </c>
      <c r="H27" s="3">
        <v>28</v>
      </c>
      <c r="I27" s="3">
        <v>100</v>
      </c>
      <c r="J27" s="3">
        <v>0</v>
      </c>
      <c r="K27" s="3" t="s">
        <v>21</v>
      </c>
      <c r="L27" s="3" t="s">
        <v>21</v>
      </c>
      <c r="M27" s="4" t="s">
        <v>44</v>
      </c>
    </row>
    <row r="28" spans="1:13" ht="28.8" x14ac:dyDescent="0.3">
      <c r="A28" s="2" t="s">
        <v>160</v>
      </c>
      <c r="B28" s="3" t="s">
        <v>37</v>
      </c>
      <c r="C28" s="3" t="s">
        <v>1</v>
      </c>
      <c r="D28" s="3" t="s">
        <v>17</v>
      </c>
      <c r="E28" s="3" t="s">
        <v>43</v>
      </c>
      <c r="F28" s="3" t="s">
        <v>42</v>
      </c>
      <c r="G28" s="3" t="s">
        <v>7</v>
      </c>
      <c r="H28" s="3">
        <v>28</v>
      </c>
      <c r="I28" s="3">
        <v>100</v>
      </c>
      <c r="J28" s="3">
        <v>0</v>
      </c>
      <c r="K28" s="3" t="s">
        <v>21</v>
      </c>
      <c r="L28" s="3" t="s">
        <v>21</v>
      </c>
      <c r="M28" s="4" t="s">
        <v>44</v>
      </c>
    </row>
    <row r="29" spans="1:13" ht="28.8" x14ac:dyDescent="0.3">
      <c r="A29" s="2" t="s">
        <v>160</v>
      </c>
      <c r="B29" s="3" t="s">
        <v>45</v>
      </c>
      <c r="C29" s="3" t="s">
        <v>1</v>
      </c>
      <c r="D29" s="3" t="s">
        <v>12</v>
      </c>
      <c r="E29" s="3" t="s">
        <v>46</v>
      </c>
      <c r="F29" s="3" t="s">
        <v>13</v>
      </c>
      <c r="G29" s="3" t="s">
        <v>7</v>
      </c>
      <c r="H29" s="3">
        <v>1</v>
      </c>
      <c r="I29" s="3">
        <v>100</v>
      </c>
      <c r="J29" s="3">
        <v>0</v>
      </c>
      <c r="K29" s="3" t="s">
        <v>21</v>
      </c>
      <c r="L29" s="3" t="s">
        <v>21</v>
      </c>
      <c r="M29" s="4" t="s">
        <v>47</v>
      </c>
    </row>
    <row r="30" spans="1:13" ht="28.8" x14ac:dyDescent="0.3">
      <c r="A30" s="2" t="s">
        <v>160</v>
      </c>
      <c r="B30" s="3" t="s">
        <v>45</v>
      </c>
      <c r="C30" s="3" t="s">
        <v>1</v>
      </c>
      <c r="D30" s="3" t="s">
        <v>12</v>
      </c>
      <c r="E30" s="3" t="s">
        <v>46</v>
      </c>
      <c r="F30" s="3" t="s">
        <v>13</v>
      </c>
      <c r="G30" s="3" t="s">
        <v>7</v>
      </c>
      <c r="H30" s="3">
        <v>2</v>
      </c>
      <c r="I30" s="3">
        <v>94</v>
      </c>
      <c r="J30" s="3">
        <v>0.6</v>
      </c>
      <c r="K30" s="3" t="s">
        <v>21</v>
      </c>
      <c r="L30" s="3" t="s">
        <v>21</v>
      </c>
      <c r="M30" s="4" t="s">
        <v>47</v>
      </c>
    </row>
    <row r="31" spans="1:13" ht="28.8" x14ac:dyDescent="0.3">
      <c r="A31" s="2" t="s">
        <v>160</v>
      </c>
      <c r="B31" s="3" t="s">
        <v>45</v>
      </c>
      <c r="C31" s="3" t="s">
        <v>1</v>
      </c>
      <c r="D31" s="3" t="s">
        <v>12</v>
      </c>
      <c r="E31" s="3" t="s">
        <v>46</v>
      </c>
      <c r="F31" s="3" t="s">
        <v>13</v>
      </c>
      <c r="G31" s="3" t="s">
        <v>7</v>
      </c>
      <c r="H31" s="3">
        <v>6</v>
      </c>
      <c r="I31" s="3">
        <v>100</v>
      </c>
      <c r="J31" s="3">
        <v>0</v>
      </c>
      <c r="K31" s="3" t="s">
        <v>21</v>
      </c>
      <c r="L31" s="3" t="s">
        <v>21</v>
      </c>
      <c r="M31" s="4" t="s">
        <v>47</v>
      </c>
    </row>
    <row r="32" spans="1:13" ht="28.8" x14ac:dyDescent="0.3">
      <c r="A32" s="2" t="s">
        <v>160</v>
      </c>
      <c r="B32" s="3" t="s">
        <v>45</v>
      </c>
      <c r="C32" s="3" t="s">
        <v>1</v>
      </c>
      <c r="D32" s="3" t="s">
        <v>17</v>
      </c>
      <c r="E32" s="3" t="s">
        <v>46</v>
      </c>
      <c r="F32" s="3" t="s">
        <v>18</v>
      </c>
      <c r="G32" s="3" t="s">
        <v>15</v>
      </c>
      <c r="H32" s="3">
        <v>2</v>
      </c>
      <c r="I32" s="3">
        <v>97</v>
      </c>
      <c r="J32" s="3">
        <v>0.02</v>
      </c>
      <c r="K32" s="3" t="s">
        <v>21</v>
      </c>
      <c r="L32" s="3" t="s">
        <v>21</v>
      </c>
      <c r="M32" s="4" t="s">
        <v>35</v>
      </c>
    </row>
    <row r="33" spans="1:13" ht="28.8" x14ac:dyDescent="0.3">
      <c r="A33" s="2" t="s">
        <v>160</v>
      </c>
      <c r="B33" s="3" t="s">
        <v>45</v>
      </c>
      <c r="C33" s="3" t="s">
        <v>1</v>
      </c>
      <c r="D33" s="3" t="s">
        <v>17</v>
      </c>
      <c r="E33" s="3" t="s">
        <v>46</v>
      </c>
      <c r="F33" s="3" t="s">
        <v>18</v>
      </c>
      <c r="G33" s="3" t="s">
        <v>15</v>
      </c>
      <c r="H33" s="3">
        <v>4</v>
      </c>
      <c r="I33" s="3">
        <v>84</v>
      </c>
      <c r="J33" s="3">
        <v>7.0000000000000007E-2</v>
      </c>
      <c r="K33" s="3" t="s">
        <v>21</v>
      </c>
      <c r="L33" s="3" t="s">
        <v>21</v>
      </c>
      <c r="M33" s="4" t="s">
        <v>35</v>
      </c>
    </row>
    <row r="34" spans="1:13" ht="28.8" x14ac:dyDescent="0.3">
      <c r="A34" s="2" t="s">
        <v>160</v>
      </c>
      <c r="B34" s="3" t="s">
        <v>45</v>
      </c>
      <c r="C34" s="3" t="s">
        <v>1</v>
      </c>
      <c r="D34" s="3" t="s">
        <v>17</v>
      </c>
      <c r="E34" s="3" t="s">
        <v>46</v>
      </c>
      <c r="F34" s="3" t="s">
        <v>18</v>
      </c>
      <c r="G34" s="3" t="s">
        <v>15</v>
      </c>
      <c r="H34" s="3">
        <v>6</v>
      </c>
      <c r="I34" s="3">
        <v>85</v>
      </c>
      <c r="J34" s="3">
        <v>7.0000000000000007E-2</v>
      </c>
      <c r="K34" s="3" t="s">
        <v>21</v>
      </c>
      <c r="L34" s="3" t="s">
        <v>21</v>
      </c>
      <c r="M34" s="4" t="s">
        <v>35</v>
      </c>
    </row>
    <row r="35" spans="1:13" ht="28.8" x14ac:dyDescent="0.3">
      <c r="A35" s="2" t="s">
        <v>160</v>
      </c>
      <c r="B35" s="3" t="s">
        <v>45</v>
      </c>
      <c r="C35" s="3" t="s">
        <v>1</v>
      </c>
      <c r="D35" s="3" t="s">
        <v>17</v>
      </c>
      <c r="E35" s="3" t="s">
        <v>48</v>
      </c>
      <c r="F35" s="3" t="s">
        <v>18</v>
      </c>
      <c r="G35" s="3" t="s">
        <v>15</v>
      </c>
      <c r="H35" s="3">
        <v>2</v>
      </c>
      <c r="I35" s="3">
        <v>95</v>
      </c>
      <c r="J35" s="3">
        <v>0.05</v>
      </c>
      <c r="K35" s="3" t="s">
        <v>21</v>
      </c>
      <c r="L35" s="3" t="s">
        <v>21</v>
      </c>
      <c r="M35" s="4" t="s">
        <v>35</v>
      </c>
    </row>
    <row r="36" spans="1:13" ht="28.8" x14ac:dyDescent="0.3">
      <c r="A36" s="2" t="s">
        <v>160</v>
      </c>
      <c r="B36" s="3" t="s">
        <v>45</v>
      </c>
      <c r="C36" s="3" t="s">
        <v>1</v>
      </c>
      <c r="D36" s="3" t="s">
        <v>17</v>
      </c>
      <c r="E36" s="3" t="s">
        <v>48</v>
      </c>
      <c r="F36" s="3" t="s">
        <v>18</v>
      </c>
      <c r="G36" s="3" t="s">
        <v>15</v>
      </c>
      <c r="H36" s="3">
        <v>4</v>
      </c>
      <c r="I36" s="3">
        <v>100</v>
      </c>
      <c r="J36" s="3">
        <v>0</v>
      </c>
      <c r="K36" s="3" t="s">
        <v>21</v>
      </c>
      <c r="L36" s="3" t="s">
        <v>21</v>
      </c>
      <c r="M36" s="4" t="s">
        <v>35</v>
      </c>
    </row>
    <row r="37" spans="1:13" ht="28.8" x14ac:dyDescent="0.3">
      <c r="A37" s="2" t="s">
        <v>160</v>
      </c>
      <c r="B37" s="3" t="s">
        <v>45</v>
      </c>
      <c r="C37" s="3" t="s">
        <v>1</v>
      </c>
      <c r="D37" s="3" t="s">
        <v>17</v>
      </c>
      <c r="E37" s="3" t="s">
        <v>48</v>
      </c>
      <c r="F37" s="3" t="s">
        <v>18</v>
      </c>
      <c r="G37" s="3" t="s">
        <v>15</v>
      </c>
      <c r="H37" s="3">
        <v>6</v>
      </c>
      <c r="I37" s="3">
        <v>96</v>
      </c>
      <c r="J37" s="3">
        <v>0.02</v>
      </c>
      <c r="K37" s="3" t="s">
        <v>21</v>
      </c>
      <c r="L37" s="3" t="s">
        <v>21</v>
      </c>
      <c r="M37" s="4" t="s">
        <v>35</v>
      </c>
    </row>
    <row r="38" spans="1:13" ht="28.8" x14ac:dyDescent="0.3">
      <c r="A38" s="2" t="s">
        <v>160</v>
      </c>
      <c r="B38" s="3" t="s">
        <v>45</v>
      </c>
      <c r="C38" s="3" t="s">
        <v>36</v>
      </c>
      <c r="D38" s="3" t="s">
        <v>21</v>
      </c>
      <c r="E38" s="3" t="s">
        <v>48</v>
      </c>
      <c r="F38" s="3" t="s">
        <v>13</v>
      </c>
      <c r="G38" s="3" t="s">
        <v>15</v>
      </c>
      <c r="H38" s="3">
        <v>2</v>
      </c>
      <c r="I38" s="3">
        <v>96</v>
      </c>
      <c r="J38" s="3">
        <v>0.02</v>
      </c>
      <c r="K38" s="3" t="s">
        <v>21</v>
      </c>
      <c r="L38" s="3" t="s">
        <v>21</v>
      </c>
      <c r="M38" s="4" t="s">
        <v>35</v>
      </c>
    </row>
    <row r="39" spans="1:13" ht="28.8" x14ac:dyDescent="0.3">
      <c r="A39" s="2" t="s">
        <v>160</v>
      </c>
      <c r="B39" s="3" t="s">
        <v>45</v>
      </c>
      <c r="C39" s="3" t="s">
        <v>36</v>
      </c>
      <c r="D39" s="3" t="s">
        <v>21</v>
      </c>
      <c r="E39" s="3" t="s">
        <v>48</v>
      </c>
      <c r="F39" s="3" t="s">
        <v>13</v>
      </c>
      <c r="G39" s="3" t="s">
        <v>15</v>
      </c>
      <c r="H39" s="3">
        <v>4</v>
      </c>
      <c r="I39" s="3">
        <v>90</v>
      </c>
      <c r="J39" s="3">
        <v>0.06</v>
      </c>
      <c r="K39" s="3" t="s">
        <v>21</v>
      </c>
      <c r="L39" s="3" t="s">
        <v>21</v>
      </c>
      <c r="M39" s="4" t="s">
        <v>35</v>
      </c>
    </row>
    <row r="40" spans="1:13" ht="28.8" x14ac:dyDescent="0.3">
      <c r="A40" s="2" t="s">
        <v>160</v>
      </c>
      <c r="B40" s="3" t="s">
        <v>45</v>
      </c>
      <c r="C40" s="3" t="s">
        <v>36</v>
      </c>
      <c r="D40" s="3" t="s">
        <v>21</v>
      </c>
      <c r="E40" s="3" t="s">
        <v>48</v>
      </c>
      <c r="F40" s="3" t="s">
        <v>13</v>
      </c>
      <c r="G40" s="3" t="s">
        <v>15</v>
      </c>
      <c r="H40" s="3">
        <v>6</v>
      </c>
      <c r="I40" s="3">
        <v>100</v>
      </c>
      <c r="J40" s="3">
        <v>0</v>
      </c>
      <c r="K40" s="3" t="s">
        <v>21</v>
      </c>
      <c r="L40" s="3" t="s">
        <v>21</v>
      </c>
      <c r="M40" s="4" t="s">
        <v>35</v>
      </c>
    </row>
    <row r="41" spans="1:13" ht="28.8" x14ac:dyDescent="0.3">
      <c r="A41" s="2" t="s">
        <v>160</v>
      </c>
      <c r="B41" s="3" t="s">
        <v>45</v>
      </c>
      <c r="C41" s="3" t="s">
        <v>36</v>
      </c>
      <c r="D41" s="3" t="s">
        <v>21</v>
      </c>
      <c r="E41" s="3" t="s">
        <v>48</v>
      </c>
      <c r="F41" s="3" t="s">
        <v>49</v>
      </c>
      <c r="G41" s="3" t="s">
        <v>7</v>
      </c>
      <c r="H41" s="3">
        <v>7</v>
      </c>
      <c r="I41" s="3">
        <v>81</v>
      </c>
      <c r="J41" s="3" t="s">
        <v>9</v>
      </c>
      <c r="K41" s="3" t="s">
        <v>21</v>
      </c>
      <c r="L41" s="3" t="s">
        <v>21</v>
      </c>
      <c r="M41" s="4" t="s">
        <v>50</v>
      </c>
    </row>
    <row r="42" spans="1:13" ht="28.8" x14ac:dyDescent="0.3">
      <c r="A42" s="2" t="s">
        <v>160</v>
      </c>
      <c r="B42" s="3" t="s">
        <v>51</v>
      </c>
      <c r="C42" s="3" t="s">
        <v>36</v>
      </c>
      <c r="D42" s="3" t="s">
        <v>21</v>
      </c>
      <c r="E42" s="3" t="s">
        <v>52</v>
      </c>
      <c r="F42" s="3" t="s">
        <v>49</v>
      </c>
      <c r="G42" s="3" t="s">
        <v>7</v>
      </c>
      <c r="H42" s="3">
        <v>7</v>
      </c>
      <c r="I42" s="3">
        <v>54</v>
      </c>
      <c r="J42" s="3" t="s">
        <v>9</v>
      </c>
      <c r="K42" s="3" t="s">
        <v>21</v>
      </c>
      <c r="L42" s="3" t="s">
        <v>21</v>
      </c>
      <c r="M42" s="4" t="s">
        <v>50</v>
      </c>
    </row>
    <row r="43" spans="1:13" ht="28.8" x14ac:dyDescent="0.3">
      <c r="A43" s="2" t="s">
        <v>160</v>
      </c>
      <c r="B43" s="3" t="s">
        <v>53</v>
      </c>
      <c r="C43" s="3" t="s">
        <v>1</v>
      </c>
      <c r="D43" s="3" t="s">
        <v>17</v>
      </c>
      <c r="E43" s="3" t="s">
        <v>46</v>
      </c>
      <c r="F43" s="3" t="s">
        <v>13</v>
      </c>
      <c r="G43" s="3" t="s">
        <v>15</v>
      </c>
      <c r="H43" s="3">
        <v>2</v>
      </c>
      <c r="I43" s="3">
        <v>69</v>
      </c>
      <c r="J43" s="3">
        <v>0.16</v>
      </c>
      <c r="K43" s="3" t="s">
        <v>21</v>
      </c>
      <c r="L43" s="3" t="s">
        <v>21</v>
      </c>
      <c r="M43" s="4" t="s">
        <v>35</v>
      </c>
    </row>
    <row r="44" spans="1:13" ht="28.8" x14ac:dyDescent="0.3">
      <c r="A44" s="2" t="s">
        <v>160</v>
      </c>
      <c r="B44" s="3" t="s">
        <v>53</v>
      </c>
      <c r="C44" s="3" t="s">
        <v>1</v>
      </c>
      <c r="D44" s="3" t="s">
        <v>17</v>
      </c>
      <c r="E44" s="3" t="s">
        <v>46</v>
      </c>
      <c r="F44" s="3" t="s">
        <v>13</v>
      </c>
      <c r="G44" s="3" t="s">
        <v>15</v>
      </c>
      <c r="H44" s="3">
        <v>4</v>
      </c>
      <c r="I44" s="3">
        <v>86</v>
      </c>
      <c r="J44" s="3">
        <v>0.11</v>
      </c>
      <c r="K44" s="3" t="s">
        <v>21</v>
      </c>
      <c r="L44" s="3" t="s">
        <v>21</v>
      </c>
      <c r="M44" s="4" t="s">
        <v>35</v>
      </c>
    </row>
    <row r="45" spans="1:13" ht="28.8" x14ac:dyDescent="0.3">
      <c r="A45" s="2" t="s">
        <v>160</v>
      </c>
      <c r="B45" s="3" t="s">
        <v>53</v>
      </c>
      <c r="C45" s="3" t="s">
        <v>1</v>
      </c>
      <c r="D45" s="3" t="s">
        <v>17</v>
      </c>
      <c r="E45" s="3" t="s">
        <v>46</v>
      </c>
      <c r="F45" s="3" t="s">
        <v>13</v>
      </c>
      <c r="G45" s="3" t="s">
        <v>15</v>
      </c>
      <c r="H45" s="3">
        <v>6</v>
      </c>
      <c r="I45" s="3">
        <v>86</v>
      </c>
      <c r="J45" s="3">
        <v>0.05</v>
      </c>
      <c r="K45" s="3" t="s">
        <v>21</v>
      </c>
      <c r="L45" s="3" t="s">
        <v>21</v>
      </c>
      <c r="M45" s="4" t="s">
        <v>35</v>
      </c>
    </row>
    <row r="46" spans="1:13" ht="28.8" x14ac:dyDescent="0.3">
      <c r="A46" s="2" t="s">
        <v>160</v>
      </c>
      <c r="B46" s="3" t="s">
        <v>53</v>
      </c>
      <c r="C46" s="3" t="s">
        <v>1</v>
      </c>
      <c r="D46" s="3" t="s">
        <v>17</v>
      </c>
      <c r="E46" s="3" t="s">
        <v>48</v>
      </c>
      <c r="F46" s="3" t="s">
        <v>13</v>
      </c>
      <c r="G46" s="3" t="s">
        <v>15</v>
      </c>
      <c r="H46" s="3">
        <v>2</v>
      </c>
      <c r="I46" s="3">
        <v>76</v>
      </c>
      <c r="J46" s="3">
        <v>0.33</v>
      </c>
      <c r="K46" s="3" t="s">
        <v>21</v>
      </c>
      <c r="L46" s="3" t="s">
        <v>21</v>
      </c>
      <c r="M46" s="4" t="s">
        <v>35</v>
      </c>
    </row>
    <row r="47" spans="1:13" ht="28.8" x14ac:dyDescent="0.3">
      <c r="A47" s="2" t="s">
        <v>160</v>
      </c>
      <c r="B47" s="3" t="s">
        <v>53</v>
      </c>
      <c r="C47" s="3" t="s">
        <v>1</v>
      </c>
      <c r="D47" s="3" t="s">
        <v>17</v>
      </c>
      <c r="E47" s="3" t="s">
        <v>48</v>
      </c>
      <c r="F47" s="3" t="s">
        <v>13</v>
      </c>
      <c r="G47" s="3" t="s">
        <v>15</v>
      </c>
      <c r="H47" s="3">
        <v>4</v>
      </c>
      <c r="I47" s="3">
        <v>87</v>
      </c>
      <c r="J47" s="3">
        <v>0.05</v>
      </c>
      <c r="K47" s="3" t="s">
        <v>21</v>
      </c>
      <c r="L47" s="3" t="s">
        <v>21</v>
      </c>
      <c r="M47" s="4" t="s">
        <v>35</v>
      </c>
    </row>
    <row r="48" spans="1:13" ht="28.8" x14ac:dyDescent="0.3">
      <c r="A48" s="2" t="s">
        <v>160</v>
      </c>
      <c r="B48" s="3" t="s">
        <v>53</v>
      </c>
      <c r="C48" s="3" t="s">
        <v>1</v>
      </c>
      <c r="D48" s="3" t="s">
        <v>17</v>
      </c>
      <c r="E48" s="3" t="s">
        <v>48</v>
      </c>
      <c r="F48" s="3" t="s">
        <v>13</v>
      </c>
      <c r="G48" s="3" t="s">
        <v>15</v>
      </c>
      <c r="H48" s="3">
        <v>6</v>
      </c>
      <c r="I48" s="3">
        <v>64</v>
      </c>
      <c r="J48" s="3">
        <v>0.19</v>
      </c>
      <c r="K48" s="3" t="s">
        <v>21</v>
      </c>
      <c r="L48" s="3" t="s">
        <v>21</v>
      </c>
      <c r="M48" s="4" t="s">
        <v>35</v>
      </c>
    </row>
    <row r="49" spans="1:13" ht="28.8" x14ac:dyDescent="0.3">
      <c r="A49" s="2" t="s">
        <v>160</v>
      </c>
      <c r="B49" s="3" t="s">
        <v>53</v>
      </c>
      <c r="C49" s="3" t="s">
        <v>1</v>
      </c>
      <c r="D49" s="3" t="s">
        <v>17</v>
      </c>
      <c r="E49" s="3" t="s">
        <v>54</v>
      </c>
      <c r="F49" s="3" t="s">
        <v>13</v>
      </c>
      <c r="G49" s="3" t="s">
        <v>15</v>
      </c>
      <c r="H49" s="3">
        <v>2.5</v>
      </c>
      <c r="I49" s="3">
        <v>93</v>
      </c>
      <c r="J49" s="3" t="s">
        <v>8</v>
      </c>
      <c r="K49" s="3" t="s">
        <v>21</v>
      </c>
      <c r="L49" s="3" t="s">
        <v>21</v>
      </c>
      <c r="M49" s="4" t="s">
        <v>55</v>
      </c>
    </row>
    <row r="50" spans="1:13" ht="28.8" x14ac:dyDescent="0.3">
      <c r="A50" s="2" t="s">
        <v>160</v>
      </c>
      <c r="B50" s="3" t="s">
        <v>53</v>
      </c>
      <c r="C50" s="3" t="s">
        <v>1</v>
      </c>
      <c r="D50" s="3" t="s">
        <v>17</v>
      </c>
      <c r="E50" s="3" t="s">
        <v>54</v>
      </c>
      <c r="F50" s="3" t="s">
        <v>13</v>
      </c>
      <c r="G50" s="3" t="s">
        <v>15</v>
      </c>
      <c r="H50" s="3">
        <v>4.5</v>
      </c>
      <c r="I50" s="3">
        <v>93</v>
      </c>
      <c r="J50" s="3" t="s">
        <v>8</v>
      </c>
      <c r="K50" s="3" t="s">
        <v>21</v>
      </c>
      <c r="L50" s="3" t="s">
        <v>21</v>
      </c>
      <c r="M50" s="4" t="s">
        <v>55</v>
      </c>
    </row>
    <row r="51" spans="1:13" ht="28.8" x14ac:dyDescent="0.3">
      <c r="A51" s="2" t="s">
        <v>160</v>
      </c>
      <c r="B51" s="3" t="s">
        <v>53</v>
      </c>
      <c r="C51" s="3" t="s">
        <v>1</v>
      </c>
      <c r="D51" s="3" t="s">
        <v>17</v>
      </c>
      <c r="E51" s="3" t="s">
        <v>54</v>
      </c>
      <c r="F51" s="3" t="s">
        <v>13</v>
      </c>
      <c r="G51" s="3" t="s">
        <v>15</v>
      </c>
      <c r="H51" s="3">
        <v>7.5</v>
      </c>
      <c r="I51" s="3">
        <v>91</v>
      </c>
      <c r="J51" s="3" t="s">
        <v>8</v>
      </c>
      <c r="K51" s="3" t="s">
        <v>21</v>
      </c>
      <c r="L51" s="3" t="s">
        <v>21</v>
      </c>
      <c r="M51" s="4" t="s">
        <v>55</v>
      </c>
    </row>
    <row r="52" spans="1:13" ht="28.8" x14ac:dyDescent="0.3">
      <c r="A52" s="2" t="s">
        <v>160</v>
      </c>
      <c r="B52" s="3" t="s">
        <v>53</v>
      </c>
      <c r="C52" s="3" t="s">
        <v>1</v>
      </c>
      <c r="D52" s="3" t="s">
        <v>17</v>
      </c>
      <c r="E52" s="3" t="s">
        <v>54</v>
      </c>
      <c r="F52" s="3" t="s">
        <v>13</v>
      </c>
      <c r="G52" s="3" t="s">
        <v>15</v>
      </c>
      <c r="H52" s="3">
        <v>9.5</v>
      </c>
      <c r="I52" s="3">
        <v>43</v>
      </c>
      <c r="J52" s="3" t="s">
        <v>8</v>
      </c>
      <c r="K52" s="3" t="s">
        <v>21</v>
      </c>
      <c r="L52" s="3" t="s">
        <v>21</v>
      </c>
      <c r="M52" s="4" t="s">
        <v>55</v>
      </c>
    </row>
    <row r="53" spans="1:13" ht="28.8" x14ac:dyDescent="0.3">
      <c r="A53" s="2" t="s">
        <v>160</v>
      </c>
      <c r="B53" s="3" t="s">
        <v>53</v>
      </c>
      <c r="C53" s="3" t="s">
        <v>1</v>
      </c>
      <c r="D53" s="3" t="s">
        <v>17</v>
      </c>
      <c r="E53" s="3" t="s">
        <v>54</v>
      </c>
      <c r="F53" s="3" t="s">
        <v>13</v>
      </c>
      <c r="G53" s="3" t="s">
        <v>15</v>
      </c>
      <c r="H53" s="3">
        <v>12.5</v>
      </c>
      <c r="I53" s="3">
        <v>72</v>
      </c>
      <c r="J53" s="3" t="s">
        <v>8</v>
      </c>
      <c r="K53" s="3" t="s">
        <v>21</v>
      </c>
      <c r="L53" s="3" t="s">
        <v>21</v>
      </c>
      <c r="M53" s="4" t="s">
        <v>55</v>
      </c>
    </row>
    <row r="54" spans="1:13" ht="28.8" x14ac:dyDescent="0.3">
      <c r="A54" s="2" t="s">
        <v>160</v>
      </c>
      <c r="B54" s="3" t="s">
        <v>53</v>
      </c>
      <c r="C54" s="3" t="s">
        <v>36</v>
      </c>
      <c r="D54" s="3" t="s">
        <v>21</v>
      </c>
      <c r="E54" s="3" t="s">
        <v>52</v>
      </c>
      <c r="F54" s="3" t="s">
        <v>13</v>
      </c>
      <c r="G54" s="3" t="s">
        <v>15</v>
      </c>
      <c r="H54" s="3">
        <v>2</v>
      </c>
      <c r="I54" s="3">
        <v>89</v>
      </c>
      <c r="J54" s="3">
        <v>0.15</v>
      </c>
      <c r="K54" s="3" t="s">
        <v>21</v>
      </c>
      <c r="L54" s="3" t="s">
        <v>21</v>
      </c>
      <c r="M54" s="4" t="s">
        <v>35</v>
      </c>
    </row>
    <row r="55" spans="1:13" ht="28.8" x14ac:dyDescent="0.3">
      <c r="A55" s="2" t="s">
        <v>160</v>
      </c>
      <c r="B55" s="3" t="s">
        <v>53</v>
      </c>
      <c r="C55" s="3" t="s">
        <v>36</v>
      </c>
      <c r="D55" s="3" t="s">
        <v>21</v>
      </c>
      <c r="E55" s="3" t="s">
        <v>52</v>
      </c>
      <c r="F55" s="3" t="s">
        <v>13</v>
      </c>
      <c r="G55" s="3" t="s">
        <v>15</v>
      </c>
      <c r="H55" s="3">
        <v>4</v>
      </c>
      <c r="I55" s="3">
        <v>70</v>
      </c>
      <c r="J55" s="3">
        <v>0.19</v>
      </c>
      <c r="K55" s="3" t="s">
        <v>21</v>
      </c>
      <c r="L55" s="3" t="s">
        <v>21</v>
      </c>
      <c r="M55" s="4" t="s">
        <v>35</v>
      </c>
    </row>
    <row r="56" spans="1:13" ht="28.8" x14ac:dyDescent="0.3">
      <c r="A56" s="2" t="s">
        <v>160</v>
      </c>
      <c r="B56" s="3" t="s">
        <v>53</v>
      </c>
      <c r="C56" s="3" t="s">
        <v>36</v>
      </c>
      <c r="D56" s="3" t="s">
        <v>21</v>
      </c>
      <c r="E56" s="3" t="s">
        <v>52</v>
      </c>
      <c r="F56" s="3" t="s">
        <v>13</v>
      </c>
      <c r="G56" s="3" t="s">
        <v>15</v>
      </c>
      <c r="H56" s="3">
        <v>6</v>
      </c>
      <c r="I56" s="3">
        <v>71</v>
      </c>
      <c r="J56" s="3">
        <v>0.18</v>
      </c>
      <c r="K56" s="3" t="s">
        <v>21</v>
      </c>
      <c r="L56" s="3" t="s">
        <v>21</v>
      </c>
      <c r="M56" s="4" t="s">
        <v>35</v>
      </c>
    </row>
    <row r="57" spans="1:13" ht="28.8" x14ac:dyDescent="0.3">
      <c r="A57" s="2" t="s">
        <v>160</v>
      </c>
      <c r="B57" s="3" t="s">
        <v>53</v>
      </c>
      <c r="C57" s="3" t="s">
        <v>36</v>
      </c>
      <c r="D57" s="3" t="s">
        <v>21</v>
      </c>
      <c r="E57" s="3" t="s">
        <v>56</v>
      </c>
      <c r="F57" s="3" t="s">
        <v>49</v>
      </c>
      <c r="G57" s="3" t="s">
        <v>7</v>
      </c>
      <c r="H57" s="3">
        <v>7.5</v>
      </c>
      <c r="I57" s="3">
        <v>62</v>
      </c>
      <c r="J57" s="3" t="s">
        <v>9</v>
      </c>
      <c r="K57" s="3" t="s">
        <v>21</v>
      </c>
      <c r="L57" s="3" t="s">
        <v>21</v>
      </c>
      <c r="M57" s="4" t="s">
        <v>50</v>
      </c>
    </row>
    <row r="58" spans="1:13" ht="28.8" x14ac:dyDescent="0.3">
      <c r="A58" s="2" t="s">
        <v>160</v>
      </c>
      <c r="B58" s="3" t="s">
        <v>53</v>
      </c>
      <c r="C58" s="3" t="s">
        <v>36</v>
      </c>
      <c r="D58" s="3" t="s">
        <v>21</v>
      </c>
      <c r="E58" s="3" t="s">
        <v>57</v>
      </c>
      <c r="F58" s="3" t="s">
        <v>49</v>
      </c>
      <c r="G58" s="3" t="s">
        <v>7</v>
      </c>
      <c r="H58" s="3">
        <v>7.5</v>
      </c>
      <c r="I58" s="3">
        <v>70</v>
      </c>
      <c r="J58" s="3" t="s">
        <v>9</v>
      </c>
      <c r="K58" s="3" t="s">
        <v>21</v>
      </c>
      <c r="L58" s="3" t="s">
        <v>21</v>
      </c>
      <c r="M58" s="4" t="s">
        <v>50</v>
      </c>
    </row>
    <row r="59" spans="1:13" ht="28.8" x14ac:dyDescent="0.3">
      <c r="A59" s="2" t="s">
        <v>160</v>
      </c>
      <c r="B59" s="3" t="s">
        <v>53</v>
      </c>
      <c r="C59" s="3" t="s">
        <v>36</v>
      </c>
      <c r="D59" s="3" t="s">
        <v>21</v>
      </c>
      <c r="E59" s="3" t="s">
        <v>58</v>
      </c>
      <c r="F59" s="3" t="s">
        <v>49</v>
      </c>
      <c r="G59" s="3" t="s">
        <v>7</v>
      </c>
      <c r="H59" s="3">
        <v>7.5</v>
      </c>
      <c r="I59" s="3">
        <v>100</v>
      </c>
      <c r="J59" s="3" t="s">
        <v>9</v>
      </c>
      <c r="K59" s="3" t="s">
        <v>21</v>
      </c>
      <c r="L59" s="3" t="s">
        <v>21</v>
      </c>
      <c r="M59" s="4" t="s">
        <v>50</v>
      </c>
    </row>
    <row r="60" spans="1:13" ht="28.8" x14ac:dyDescent="0.3">
      <c r="A60" s="2" t="s">
        <v>160</v>
      </c>
      <c r="B60" s="3" t="s">
        <v>53</v>
      </c>
      <c r="C60" s="3" t="s">
        <v>36</v>
      </c>
      <c r="D60" s="3" t="s">
        <v>21</v>
      </c>
      <c r="E60" s="3" t="s">
        <v>59</v>
      </c>
      <c r="F60" s="3" t="s">
        <v>49</v>
      </c>
      <c r="G60" s="3" t="s">
        <v>7</v>
      </c>
      <c r="H60" s="3">
        <v>7.5</v>
      </c>
      <c r="I60" s="3">
        <v>89</v>
      </c>
      <c r="J60" s="3" t="s">
        <v>9</v>
      </c>
      <c r="K60" s="3" t="s">
        <v>21</v>
      </c>
      <c r="L60" s="3" t="s">
        <v>21</v>
      </c>
      <c r="M60" s="4" t="s">
        <v>50</v>
      </c>
    </row>
    <row r="61" spans="1:13" ht="28.8" x14ac:dyDescent="0.3">
      <c r="A61" s="2" t="s">
        <v>160</v>
      </c>
      <c r="B61" s="3" t="s">
        <v>53</v>
      </c>
      <c r="C61" s="3" t="s">
        <v>36</v>
      </c>
      <c r="D61" s="3" t="s">
        <v>21</v>
      </c>
      <c r="E61" s="3" t="s">
        <v>52</v>
      </c>
      <c r="F61" s="3" t="s">
        <v>18</v>
      </c>
      <c r="G61" s="3" t="s">
        <v>7</v>
      </c>
      <c r="H61" s="3">
        <v>3.5</v>
      </c>
      <c r="I61" s="3">
        <v>73</v>
      </c>
      <c r="J61" s="3" t="s">
        <v>8</v>
      </c>
      <c r="K61" s="3" t="s">
        <v>21</v>
      </c>
      <c r="L61" s="3" t="s">
        <v>21</v>
      </c>
      <c r="M61" s="4" t="s">
        <v>60</v>
      </c>
    </row>
    <row r="62" spans="1:13" ht="28.8" x14ac:dyDescent="0.3">
      <c r="A62" s="2" t="s">
        <v>160</v>
      </c>
      <c r="B62" s="3" t="s">
        <v>53</v>
      </c>
      <c r="C62" s="3" t="s">
        <v>36</v>
      </c>
      <c r="D62" s="3" t="s">
        <v>21</v>
      </c>
      <c r="E62" s="3" t="s">
        <v>61</v>
      </c>
      <c r="F62" s="3" t="s">
        <v>18</v>
      </c>
      <c r="G62" s="3" t="s">
        <v>15</v>
      </c>
      <c r="H62" s="3">
        <v>4.5</v>
      </c>
      <c r="I62" s="3">
        <v>88</v>
      </c>
      <c r="J62" s="3" t="s">
        <v>9</v>
      </c>
      <c r="K62" s="3" t="s">
        <v>21</v>
      </c>
      <c r="L62" s="3" t="s">
        <v>21</v>
      </c>
      <c r="M62" s="4" t="s">
        <v>62</v>
      </c>
    </row>
    <row r="63" spans="1:13" ht="28.8" x14ac:dyDescent="0.3">
      <c r="A63" s="2" t="s">
        <v>160</v>
      </c>
      <c r="B63" s="3" t="s">
        <v>53</v>
      </c>
      <c r="C63" s="3" t="s">
        <v>36</v>
      </c>
      <c r="D63" s="3" t="s">
        <v>21</v>
      </c>
      <c r="E63" s="3" t="s">
        <v>63</v>
      </c>
      <c r="F63" s="3" t="s">
        <v>18</v>
      </c>
      <c r="G63" s="3" t="s">
        <v>15</v>
      </c>
      <c r="H63" s="3">
        <v>4.5</v>
      </c>
      <c r="I63" s="3">
        <v>90</v>
      </c>
      <c r="J63" s="3" t="s">
        <v>9</v>
      </c>
      <c r="K63" s="3" t="s">
        <v>21</v>
      </c>
      <c r="L63" s="3" t="s">
        <v>21</v>
      </c>
      <c r="M63" s="4" t="s">
        <v>62</v>
      </c>
    </row>
    <row r="64" spans="1:13" ht="28.8" x14ac:dyDescent="0.3">
      <c r="A64" s="2" t="s">
        <v>160</v>
      </c>
      <c r="B64" s="3" t="s">
        <v>53</v>
      </c>
      <c r="C64" s="3" t="s">
        <v>36</v>
      </c>
      <c r="D64" s="3" t="s">
        <v>21</v>
      </c>
      <c r="E64" s="3" t="s">
        <v>63</v>
      </c>
      <c r="F64" s="3" t="s">
        <v>13</v>
      </c>
      <c r="G64" s="3" t="s">
        <v>15</v>
      </c>
      <c r="H64" s="3">
        <v>4.5</v>
      </c>
      <c r="I64" s="3">
        <v>84</v>
      </c>
      <c r="J64" s="3" t="s">
        <v>9</v>
      </c>
      <c r="K64" s="3" t="s">
        <v>21</v>
      </c>
      <c r="L64" s="3" t="s">
        <v>21</v>
      </c>
      <c r="M64" s="4" t="s">
        <v>62</v>
      </c>
    </row>
    <row r="65" spans="1:13" ht="28.8" x14ac:dyDescent="0.3">
      <c r="A65" s="2" t="s">
        <v>160</v>
      </c>
      <c r="B65" s="3" t="s">
        <v>53</v>
      </c>
      <c r="C65" s="3" t="s">
        <v>36</v>
      </c>
      <c r="D65" s="3" t="s">
        <v>21</v>
      </c>
      <c r="E65" s="3" t="s">
        <v>64</v>
      </c>
      <c r="F65" s="3" t="s">
        <v>13</v>
      </c>
      <c r="G65" s="3" t="s">
        <v>15</v>
      </c>
      <c r="H65" s="3">
        <v>4.5</v>
      </c>
      <c r="I65" s="3">
        <v>70</v>
      </c>
      <c r="J65" s="3" t="s">
        <v>9</v>
      </c>
      <c r="K65" s="3" t="s">
        <v>21</v>
      </c>
      <c r="L65" s="3" t="s">
        <v>21</v>
      </c>
      <c r="M65" s="4" t="s">
        <v>62</v>
      </c>
    </row>
    <row r="66" spans="1:13" ht="28.8" x14ac:dyDescent="0.3">
      <c r="A66" s="2" t="s">
        <v>160</v>
      </c>
      <c r="B66" s="3" t="s">
        <v>53</v>
      </c>
      <c r="C66" s="3" t="s">
        <v>36</v>
      </c>
      <c r="D66" s="3" t="s">
        <v>21</v>
      </c>
      <c r="E66" s="3" t="s">
        <v>52</v>
      </c>
      <c r="F66" s="3" t="s">
        <v>13</v>
      </c>
      <c r="G66" s="3" t="s">
        <v>15</v>
      </c>
      <c r="H66" s="3">
        <v>1</v>
      </c>
      <c r="I66" s="3">
        <v>91</v>
      </c>
      <c r="J66" s="3" t="s">
        <v>8</v>
      </c>
      <c r="K66" s="3" t="s">
        <v>21</v>
      </c>
      <c r="L66" s="3" t="s">
        <v>21</v>
      </c>
      <c r="M66" s="4" t="s">
        <v>65</v>
      </c>
    </row>
    <row r="67" spans="1:13" ht="28.8" x14ac:dyDescent="0.3">
      <c r="A67" s="2" t="s">
        <v>160</v>
      </c>
      <c r="B67" s="3" t="s">
        <v>53</v>
      </c>
      <c r="C67" s="3" t="s">
        <v>36</v>
      </c>
      <c r="D67" s="3" t="s">
        <v>21</v>
      </c>
      <c r="E67" s="3" t="s">
        <v>52</v>
      </c>
      <c r="F67" s="3" t="s">
        <v>13</v>
      </c>
      <c r="G67" s="3" t="s">
        <v>15</v>
      </c>
      <c r="H67" s="3">
        <v>1</v>
      </c>
      <c r="I67" s="3">
        <v>96</v>
      </c>
      <c r="J67" s="3" t="s">
        <v>8</v>
      </c>
      <c r="K67" s="3" t="s">
        <v>21</v>
      </c>
      <c r="L67" s="3" t="s">
        <v>21</v>
      </c>
      <c r="M67" s="4" t="s">
        <v>65</v>
      </c>
    </row>
    <row r="68" spans="1:13" ht="28.8" x14ac:dyDescent="0.3">
      <c r="A68" s="2" t="s">
        <v>160</v>
      </c>
      <c r="B68" s="3" t="s">
        <v>53</v>
      </c>
      <c r="C68" s="3" t="s">
        <v>36</v>
      </c>
      <c r="D68" s="3" t="s">
        <v>21</v>
      </c>
      <c r="E68" s="3" t="s">
        <v>52</v>
      </c>
      <c r="F68" s="3" t="s">
        <v>13</v>
      </c>
      <c r="G68" s="3" t="s">
        <v>15</v>
      </c>
      <c r="H68" s="3">
        <v>7.5</v>
      </c>
      <c r="I68" s="3">
        <v>87</v>
      </c>
      <c r="J68" s="3" t="s">
        <v>8</v>
      </c>
      <c r="K68" s="3" t="s">
        <v>21</v>
      </c>
      <c r="L68" s="3" t="s">
        <v>21</v>
      </c>
      <c r="M68" s="4" t="s">
        <v>65</v>
      </c>
    </row>
    <row r="69" spans="1:13" ht="28.8" x14ac:dyDescent="0.3">
      <c r="A69" s="2" t="s">
        <v>160</v>
      </c>
      <c r="B69" s="3" t="s">
        <v>53</v>
      </c>
      <c r="C69" s="3" t="s">
        <v>36</v>
      </c>
      <c r="D69" s="3" t="s">
        <v>21</v>
      </c>
      <c r="E69" s="3" t="s">
        <v>52</v>
      </c>
      <c r="F69" s="3" t="s">
        <v>13</v>
      </c>
      <c r="G69" s="3" t="s">
        <v>15</v>
      </c>
      <c r="H69" s="3">
        <v>7.5</v>
      </c>
      <c r="I69" s="3">
        <v>46</v>
      </c>
      <c r="J69" s="3" t="s">
        <v>8</v>
      </c>
      <c r="K69" s="3" t="s">
        <v>21</v>
      </c>
      <c r="L69" s="3" t="s">
        <v>21</v>
      </c>
      <c r="M69" s="4" t="s">
        <v>65</v>
      </c>
    </row>
    <row r="70" spans="1:13" ht="28.8" x14ac:dyDescent="0.3">
      <c r="A70" s="5" t="s">
        <v>173</v>
      </c>
      <c r="B70" s="5" t="s">
        <v>244</v>
      </c>
      <c r="C70" s="3" t="s">
        <v>1</v>
      </c>
      <c r="D70" s="3" t="s">
        <v>12</v>
      </c>
      <c r="E70" s="3" t="s">
        <v>174</v>
      </c>
      <c r="F70" s="3" t="s">
        <v>67</v>
      </c>
      <c r="G70" s="3" t="s">
        <v>15</v>
      </c>
      <c r="H70" s="3">
        <v>4</v>
      </c>
      <c r="I70" s="3">
        <v>38</v>
      </c>
      <c r="J70" s="3">
        <v>0.7</v>
      </c>
      <c r="K70" s="3" t="s">
        <v>21</v>
      </c>
      <c r="L70" s="3" t="s">
        <v>21</v>
      </c>
      <c r="M70" s="4" t="s">
        <v>16</v>
      </c>
    </row>
    <row r="71" spans="1:13" ht="28.8" x14ac:dyDescent="0.3">
      <c r="A71" s="5" t="s">
        <v>175</v>
      </c>
      <c r="B71" s="5" t="s">
        <v>244</v>
      </c>
      <c r="C71" s="3" t="s">
        <v>1</v>
      </c>
      <c r="D71" s="3" t="s">
        <v>12</v>
      </c>
      <c r="E71" s="3" t="s">
        <v>176</v>
      </c>
      <c r="F71" s="3" t="s">
        <v>67</v>
      </c>
      <c r="G71" s="3" t="s">
        <v>15</v>
      </c>
      <c r="H71" s="3">
        <v>4</v>
      </c>
      <c r="I71" s="3">
        <v>55</v>
      </c>
      <c r="J71" s="3">
        <v>0.8</v>
      </c>
      <c r="K71" s="3" t="s">
        <v>21</v>
      </c>
      <c r="L71" s="3" t="s">
        <v>21</v>
      </c>
      <c r="M71" s="4" t="s">
        <v>16</v>
      </c>
    </row>
    <row r="72" spans="1:13" ht="28.8" x14ac:dyDescent="0.3">
      <c r="A72" s="5" t="s">
        <v>173</v>
      </c>
      <c r="B72" s="5" t="s">
        <v>244</v>
      </c>
      <c r="C72" s="3" t="s">
        <v>1</v>
      </c>
      <c r="D72" s="3" t="s">
        <v>17</v>
      </c>
      <c r="E72" s="3" t="s">
        <v>174</v>
      </c>
      <c r="F72" s="3" t="s">
        <v>68</v>
      </c>
      <c r="G72" s="3" t="s">
        <v>15</v>
      </c>
      <c r="H72" s="3">
        <v>4</v>
      </c>
      <c r="I72" s="3">
        <v>83</v>
      </c>
      <c r="J72" s="3">
        <v>0.3</v>
      </c>
      <c r="K72" s="3" t="s">
        <v>21</v>
      </c>
      <c r="L72" s="3" t="s">
        <v>21</v>
      </c>
      <c r="M72" s="4" t="s">
        <v>16</v>
      </c>
    </row>
    <row r="73" spans="1:13" ht="28.8" x14ac:dyDescent="0.3">
      <c r="A73" s="5" t="s">
        <v>175</v>
      </c>
      <c r="B73" s="5" t="s">
        <v>244</v>
      </c>
      <c r="C73" s="3" t="s">
        <v>1</v>
      </c>
      <c r="D73" s="3" t="s">
        <v>17</v>
      </c>
      <c r="E73" s="3" t="s">
        <v>176</v>
      </c>
      <c r="F73" s="3" t="s">
        <v>67</v>
      </c>
      <c r="G73" s="3" t="s">
        <v>15</v>
      </c>
      <c r="H73" s="3">
        <v>4</v>
      </c>
      <c r="I73" s="3">
        <v>74</v>
      </c>
      <c r="J73" s="3">
        <v>0.2</v>
      </c>
      <c r="K73" s="3" t="s">
        <v>21</v>
      </c>
      <c r="L73" s="3" t="s">
        <v>21</v>
      </c>
      <c r="M73" s="4" t="s">
        <v>16</v>
      </c>
    </row>
    <row r="74" spans="1:13" ht="28.8" x14ac:dyDescent="0.3">
      <c r="A74" s="5" t="s">
        <v>177</v>
      </c>
      <c r="B74" s="5" t="s">
        <v>244</v>
      </c>
      <c r="C74" s="3" t="s">
        <v>1</v>
      </c>
      <c r="D74" s="3" t="s">
        <v>12</v>
      </c>
      <c r="E74" s="3">
        <v>106</v>
      </c>
      <c r="F74" s="3" t="s">
        <v>19</v>
      </c>
      <c r="G74" s="3" t="s">
        <v>7</v>
      </c>
      <c r="H74" s="3">
        <v>1</v>
      </c>
      <c r="I74" s="3">
        <v>6</v>
      </c>
      <c r="J74" s="3" t="s">
        <v>178</v>
      </c>
      <c r="K74" s="3" t="s">
        <v>21</v>
      </c>
      <c r="L74" s="3" t="s">
        <v>21</v>
      </c>
      <c r="M74" s="4" t="s">
        <v>69</v>
      </c>
    </row>
    <row r="75" spans="1:13" ht="28.8" x14ac:dyDescent="0.3">
      <c r="A75" s="5" t="s">
        <v>177</v>
      </c>
      <c r="B75" s="5" t="s">
        <v>244</v>
      </c>
      <c r="C75" s="3" t="s">
        <v>1</v>
      </c>
      <c r="D75" s="3" t="s">
        <v>12</v>
      </c>
      <c r="E75" s="3">
        <v>106</v>
      </c>
      <c r="F75" s="3" t="s">
        <v>19</v>
      </c>
      <c r="G75" s="3" t="s">
        <v>7</v>
      </c>
      <c r="H75" s="3">
        <v>3</v>
      </c>
      <c r="I75" s="3">
        <v>20</v>
      </c>
      <c r="J75" s="3" t="s">
        <v>179</v>
      </c>
      <c r="K75" s="3" t="s">
        <v>21</v>
      </c>
      <c r="L75" s="3" t="s">
        <v>21</v>
      </c>
      <c r="M75" s="4" t="s">
        <v>69</v>
      </c>
    </row>
    <row r="76" spans="1:13" ht="28.8" x14ac:dyDescent="0.3">
      <c r="A76" s="5" t="s">
        <v>177</v>
      </c>
      <c r="B76" s="5" t="s">
        <v>244</v>
      </c>
      <c r="C76" s="3" t="s">
        <v>1</v>
      </c>
      <c r="D76" s="3" t="s">
        <v>12</v>
      </c>
      <c r="E76" s="3">
        <v>106</v>
      </c>
      <c r="F76" s="3" t="s">
        <v>19</v>
      </c>
      <c r="G76" s="3" t="s">
        <v>7</v>
      </c>
      <c r="H76" s="3">
        <v>4</v>
      </c>
      <c r="I76" s="3">
        <v>12</v>
      </c>
      <c r="J76" s="3" t="s">
        <v>180</v>
      </c>
      <c r="K76" s="3" t="s">
        <v>21</v>
      </c>
      <c r="L76" s="3" t="s">
        <v>21</v>
      </c>
      <c r="M76" s="4" t="s">
        <v>69</v>
      </c>
    </row>
    <row r="77" spans="1:13" ht="28.8" x14ac:dyDescent="0.3">
      <c r="A77" s="5" t="s">
        <v>177</v>
      </c>
      <c r="B77" s="5" t="s">
        <v>244</v>
      </c>
      <c r="C77" s="3" t="s">
        <v>1</v>
      </c>
      <c r="D77" s="3" t="s">
        <v>12</v>
      </c>
      <c r="E77" s="3">
        <v>106</v>
      </c>
      <c r="F77" s="3" t="s">
        <v>19</v>
      </c>
      <c r="G77" s="3" t="s">
        <v>7</v>
      </c>
      <c r="H77" s="3">
        <v>1</v>
      </c>
      <c r="I77" s="3">
        <v>20</v>
      </c>
      <c r="J77" s="3" t="s">
        <v>181</v>
      </c>
      <c r="K77" s="3" t="s">
        <v>21</v>
      </c>
      <c r="L77" s="3" t="s">
        <v>21</v>
      </c>
      <c r="M77" s="4" t="s">
        <v>69</v>
      </c>
    </row>
    <row r="78" spans="1:13" ht="28.8" x14ac:dyDescent="0.3">
      <c r="A78" s="5" t="s">
        <v>177</v>
      </c>
      <c r="B78" s="5" t="s">
        <v>244</v>
      </c>
      <c r="C78" s="3" t="s">
        <v>1</v>
      </c>
      <c r="D78" s="3" t="s">
        <v>12</v>
      </c>
      <c r="E78" s="3">
        <v>106</v>
      </c>
      <c r="F78" s="3" t="s">
        <v>19</v>
      </c>
      <c r="G78" s="3" t="s">
        <v>7</v>
      </c>
      <c r="H78" s="3">
        <v>3</v>
      </c>
      <c r="I78" s="3">
        <v>36</v>
      </c>
      <c r="J78" s="3" t="s">
        <v>182</v>
      </c>
      <c r="K78" s="3" t="s">
        <v>21</v>
      </c>
      <c r="L78" s="3" t="s">
        <v>21</v>
      </c>
      <c r="M78" s="4" t="s">
        <v>69</v>
      </c>
    </row>
    <row r="79" spans="1:13" ht="28.8" x14ac:dyDescent="0.3">
      <c r="A79" s="5" t="s">
        <v>177</v>
      </c>
      <c r="B79" s="5" t="s">
        <v>244</v>
      </c>
      <c r="C79" s="3" t="s">
        <v>1</v>
      </c>
      <c r="D79" s="3" t="s">
        <v>12</v>
      </c>
      <c r="E79" s="3">
        <v>106</v>
      </c>
      <c r="F79" s="3" t="s">
        <v>19</v>
      </c>
      <c r="G79" s="3" t="s">
        <v>7</v>
      </c>
      <c r="H79" s="3">
        <v>6</v>
      </c>
      <c r="I79" s="3">
        <v>26</v>
      </c>
      <c r="J79" s="3" t="s">
        <v>183</v>
      </c>
      <c r="K79" s="3" t="s">
        <v>21</v>
      </c>
      <c r="L79" s="3" t="s">
        <v>21</v>
      </c>
      <c r="M79" s="4" t="s">
        <v>69</v>
      </c>
    </row>
    <row r="80" spans="1:13" ht="43.2" x14ac:dyDescent="0.3">
      <c r="A80" s="5" t="s">
        <v>184</v>
      </c>
      <c r="B80" s="5" t="s">
        <v>244</v>
      </c>
      <c r="C80" s="3" t="s">
        <v>1</v>
      </c>
      <c r="D80" s="3" t="s">
        <v>17</v>
      </c>
      <c r="E80" s="3" t="s">
        <v>185</v>
      </c>
      <c r="F80" s="3" t="s">
        <v>186</v>
      </c>
      <c r="G80" s="3" t="s">
        <v>15</v>
      </c>
      <c r="H80" s="3">
        <v>3</v>
      </c>
      <c r="I80" s="3">
        <v>96</v>
      </c>
      <c r="J80" s="3">
        <v>0.1</v>
      </c>
      <c r="K80" s="3" t="s">
        <v>21</v>
      </c>
      <c r="L80" s="3" t="s">
        <v>21</v>
      </c>
      <c r="M80" s="4" t="s">
        <v>70</v>
      </c>
    </row>
    <row r="81" spans="1:14" ht="43.2" x14ac:dyDescent="0.3">
      <c r="A81" s="5" t="s">
        <v>184</v>
      </c>
      <c r="B81" s="5" t="s">
        <v>244</v>
      </c>
      <c r="C81" s="3" t="s">
        <v>1</v>
      </c>
      <c r="D81" s="3" t="s">
        <v>17</v>
      </c>
      <c r="E81" s="3" t="s">
        <v>185</v>
      </c>
      <c r="F81" s="3" t="s">
        <v>186</v>
      </c>
      <c r="G81" s="3" t="s">
        <v>15</v>
      </c>
      <c r="H81" s="3">
        <v>5</v>
      </c>
      <c r="I81" s="3">
        <v>74</v>
      </c>
      <c r="J81" s="3">
        <v>0.3</v>
      </c>
      <c r="K81" s="3" t="s">
        <v>21</v>
      </c>
      <c r="L81" s="3" t="s">
        <v>21</v>
      </c>
      <c r="M81" s="4" t="s">
        <v>70</v>
      </c>
    </row>
    <row r="82" spans="1:14" ht="43.2" x14ac:dyDescent="0.3">
      <c r="A82" s="5" t="s">
        <v>184</v>
      </c>
      <c r="B82" s="5" t="s">
        <v>244</v>
      </c>
      <c r="C82" s="3" t="s">
        <v>1</v>
      </c>
      <c r="D82" s="3" t="s">
        <v>17</v>
      </c>
      <c r="E82" s="3" t="s">
        <v>185</v>
      </c>
      <c r="F82" s="3" t="s">
        <v>186</v>
      </c>
      <c r="G82" s="3" t="s">
        <v>15</v>
      </c>
      <c r="H82" s="3">
        <v>8</v>
      </c>
      <c r="I82" s="3">
        <v>78</v>
      </c>
      <c r="J82" s="3">
        <v>0.2</v>
      </c>
      <c r="K82" s="3" t="s">
        <v>21</v>
      </c>
      <c r="L82" s="3" t="s">
        <v>21</v>
      </c>
      <c r="M82" s="4" t="s">
        <v>70</v>
      </c>
    </row>
    <row r="83" spans="1:14" ht="43.2" x14ac:dyDescent="0.3">
      <c r="A83" s="5" t="s">
        <v>184</v>
      </c>
      <c r="B83" s="5" t="s">
        <v>244</v>
      </c>
      <c r="C83" s="3" t="s">
        <v>1</v>
      </c>
      <c r="D83" s="3" t="s">
        <v>17</v>
      </c>
      <c r="E83" s="3" t="s">
        <v>187</v>
      </c>
      <c r="F83" s="3" t="s">
        <v>186</v>
      </c>
      <c r="G83" s="3" t="s">
        <v>15</v>
      </c>
      <c r="H83" s="3">
        <v>3</v>
      </c>
      <c r="I83" s="3">
        <v>87</v>
      </c>
      <c r="J83" s="3">
        <v>0.2</v>
      </c>
      <c r="K83" s="3" t="s">
        <v>21</v>
      </c>
      <c r="L83" s="3" t="s">
        <v>21</v>
      </c>
      <c r="M83" s="4" t="s">
        <v>70</v>
      </c>
    </row>
    <row r="84" spans="1:14" ht="43.2" x14ac:dyDescent="0.3">
      <c r="A84" s="5" t="s">
        <v>184</v>
      </c>
      <c r="B84" s="5" t="s">
        <v>244</v>
      </c>
      <c r="C84" s="3" t="s">
        <v>1</v>
      </c>
      <c r="D84" s="3" t="s">
        <v>17</v>
      </c>
      <c r="E84" s="3" t="s">
        <v>187</v>
      </c>
      <c r="F84" s="3" t="s">
        <v>186</v>
      </c>
      <c r="G84" s="3" t="s">
        <v>15</v>
      </c>
      <c r="H84" s="3">
        <v>5</v>
      </c>
      <c r="I84" s="3">
        <v>53</v>
      </c>
      <c r="J84" s="3">
        <v>0.6</v>
      </c>
      <c r="K84" s="3" t="s">
        <v>21</v>
      </c>
      <c r="L84" s="3" t="s">
        <v>21</v>
      </c>
      <c r="M84" s="4" t="s">
        <v>70</v>
      </c>
    </row>
    <row r="85" spans="1:14" ht="43.2" x14ac:dyDescent="0.3">
      <c r="A85" s="5" t="s">
        <v>184</v>
      </c>
      <c r="B85" s="5" t="s">
        <v>244</v>
      </c>
      <c r="C85" s="3" t="s">
        <v>1</v>
      </c>
      <c r="D85" s="3" t="s">
        <v>17</v>
      </c>
      <c r="E85" s="3" t="s">
        <v>187</v>
      </c>
      <c r="F85" s="3" t="s">
        <v>186</v>
      </c>
      <c r="G85" s="3" t="s">
        <v>15</v>
      </c>
      <c r="H85" s="3">
        <v>8</v>
      </c>
      <c r="I85" s="3">
        <v>36</v>
      </c>
      <c r="J85" s="3">
        <v>0.6</v>
      </c>
      <c r="K85" s="3" t="s">
        <v>21</v>
      </c>
      <c r="L85" s="3" t="s">
        <v>21</v>
      </c>
      <c r="M85" s="4" t="s">
        <v>70</v>
      </c>
    </row>
    <row r="86" spans="1:14" ht="28.8" x14ac:dyDescent="0.3">
      <c r="A86" s="5" t="s">
        <v>184</v>
      </c>
      <c r="B86" s="5" t="s">
        <v>244</v>
      </c>
      <c r="C86" s="3" t="s">
        <v>1</v>
      </c>
      <c r="D86" s="3" t="s">
        <v>17</v>
      </c>
      <c r="E86" s="3" t="s">
        <v>188</v>
      </c>
      <c r="F86" s="3" t="s">
        <v>49</v>
      </c>
      <c r="G86" s="3" t="s">
        <v>15</v>
      </c>
      <c r="H86" s="3">
        <v>4</v>
      </c>
      <c r="I86" s="3">
        <v>56</v>
      </c>
      <c r="J86" s="3">
        <v>0.2</v>
      </c>
      <c r="K86" s="3" t="s">
        <v>21</v>
      </c>
      <c r="L86" s="3" t="s">
        <v>21</v>
      </c>
      <c r="M86" s="4" t="s">
        <v>16</v>
      </c>
    </row>
    <row r="87" spans="1:14" ht="28.8" x14ac:dyDescent="0.3">
      <c r="A87" s="5" t="s">
        <v>184</v>
      </c>
      <c r="B87" s="5" t="s">
        <v>244</v>
      </c>
      <c r="C87" s="3" t="s">
        <v>1</v>
      </c>
      <c r="D87" s="3" t="s">
        <v>17</v>
      </c>
      <c r="E87" s="3" t="s">
        <v>188</v>
      </c>
      <c r="F87" s="3" t="s">
        <v>49</v>
      </c>
      <c r="G87" s="3" t="s">
        <v>7</v>
      </c>
      <c r="H87" s="3">
        <v>4</v>
      </c>
      <c r="I87" s="3">
        <v>85</v>
      </c>
      <c r="J87" s="3">
        <v>0.2</v>
      </c>
      <c r="K87" s="3" t="s">
        <v>21</v>
      </c>
      <c r="L87" s="3" t="s">
        <v>21</v>
      </c>
      <c r="M87" s="4" t="s">
        <v>16</v>
      </c>
    </row>
    <row r="88" spans="1:14" ht="28.8" x14ac:dyDescent="0.3">
      <c r="A88" s="2" t="s">
        <v>10</v>
      </c>
      <c r="B88" s="3" t="s">
        <v>189</v>
      </c>
      <c r="E88" s="3" t="s">
        <v>71</v>
      </c>
      <c r="F88" s="6">
        <v>31533</v>
      </c>
      <c r="G88" s="3" t="s">
        <v>15</v>
      </c>
      <c r="H88" s="3">
        <v>52</v>
      </c>
      <c r="I88" s="3">
        <v>89</v>
      </c>
      <c r="J88" s="3" t="s">
        <v>72</v>
      </c>
      <c r="K88" s="3" t="s">
        <v>190</v>
      </c>
      <c r="L88" s="3" t="s">
        <v>73</v>
      </c>
      <c r="M88" s="4" t="s">
        <v>74</v>
      </c>
    </row>
    <row r="89" spans="1:14" ht="28.8" x14ac:dyDescent="0.3">
      <c r="A89" s="2" t="s">
        <v>10</v>
      </c>
      <c r="B89" s="3" t="s">
        <v>189</v>
      </c>
      <c r="E89" s="3" t="s">
        <v>71</v>
      </c>
      <c r="F89" s="6">
        <v>32629</v>
      </c>
      <c r="G89" s="3" t="s">
        <v>15</v>
      </c>
      <c r="H89" s="3">
        <v>52</v>
      </c>
      <c r="I89" s="3">
        <v>0</v>
      </c>
      <c r="J89" s="3">
        <v>0.5</v>
      </c>
      <c r="K89" s="3" t="s">
        <v>191</v>
      </c>
      <c r="L89" s="3">
        <v>7.0000000000000007E-2</v>
      </c>
      <c r="M89" s="4" t="s">
        <v>75</v>
      </c>
    </row>
    <row r="90" spans="1:14" ht="16.2" x14ac:dyDescent="0.3">
      <c r="A90" s="2" t="s">
        <v>10</v>
      </c>
      <c r="B90" s="3" t="s">
        <v>189</v>
      </c>
      <c r="E90" s="3" t="s">
        <v>71</v>
      </c>
      <c r="F90" s="6">
        <v>32629</v>
      </c>
      <c r="G90" s="3" t="s">
        <v>15</v>
      </c>
      <c r="H90" s="3">
        <v>104</v>
      </c>
      <c r="I90" s="3">
        <v>7</v>
      </c>
      <c r="J90" s="3">
        <v>1.3</v>
      </c>
      <c r="K90" s="3" t="s">
        <v>191</v>
      </c>
      <c r="L90" s="3">
        <v>0.2</v>
      </c>
      <c r="M90" s="4" t="s">
        <v>76</v>
      </c>
    </row>
    <row r="91" spans="1:14" ht="28.8" x14ac:dyDescent="0.3">
      <c r="A91" s="2" t="s">
        <v>10</v>
      </c>
      <c r="B91" s="3" t="s">
        <v>189</v>
      </c>
      <c r="E91" s="3" t="s">
        <v>71</v>
      </c>
      <c r="F91" s="3" t="s">
        <v>77</v>
      </c>
      <c r="G91" s="3" t="s">
        <v>15</v>
      </c>
      <c r="H91" s="3">
        <v>52</v>
      </c>
      <c r="I91" s="3">
        <v>0</v>
      </c>
      <c r="J91" s="3">
        <v>1.9</v>
      </c>
      <c r="K91" s="3" t="s">
        <v>192</v>
      </c>
      <c r="L91" s="3">
        <v>0.32</v>
      </c>
      <c r="M91" s="4" t="s">
        <v>78</v>
      </c>
    </row>
    <row r="92" spans="1:14" ht="28.8" x14ac:dyDescent="0.3">
      <c r="A92" s="2" t="s">
        <v>10</v>
      </c>
      <c r="B92" s="3" t="s">
        <v>189</v>
      </c>
      <c r="E92" s="3" t="s">
        <v>71</v>
      </c>
      <c r="F92" s="3" t="s">
        <v>77</v>
      </c>
      <c r="G92" s="3" t="s">
        <v>15</v>
      </c>
      <c r="H92" s="3">
        <v>104</v>
      </c>
      <c r="I92" s="3">
        <v>0</v>
      </c>
      <c r="J92" s="3">
        <v>1.1000000000000001</v>
      </c>
      <c r="K92" s="3" t="s">
        <v>192</v>
      </c>
      <c r="L92" s="3">
        <v>0.24</v>
      </c>
      <c r="M92" s="4" t="s">
        <v>78</v>
      </c>
    </row>
    <row r="93" spans="1:14" ht="16.2" x14ac:dyDescent="0.3">
      <c r="A93" s="2" t="s">
        <v>10</v>
      </c>
      <c r="B93" s="3" t="s">
        <v>189</v>
      </c>
      <c r="E93" s="3" t="s">
        <v>71</v>
      </c>
      <c r="F93" s="6">
        <v>32264</v>
      </c>
      <c r="G93" s="3" t="s">
        <v>79</v>
      </c>
      <c r="H93" s="3">
        <v>52</v>
      </c>
      <c r="I93" s="3">
        <v>22</v>
      </c>
      <c r="J93" s="3" t="s">
        <v>80</v>
      </c>
      <c r="K93" s="3" t="s">
        <v>193</v>
      </c>
      <c r="L93" s="3" t="s">
        <v>81</v>
      </c>
      <c r="M93" s="4" t="s">
        <v>82</v>
      </c>
      <c r="N93" s="3" t="s">
        <v>79</v>
      </c>
    </row>
    <row r="94" spans="1:14" ht="16.2" x14ac:dyDescent="0.3">
      <c r="A94" s="2" t="s">
        <v>10</v>
      </c>
      <c r="B94" s="3" t="s">
        <v>189</v>
      </c>
      <c r="E94" s="3" t="s">
        <v>71</v>
      </c>
      <c r="F94" s="6">
        <v>32264</v>
      </c>
      <c r="G94" s="3" t="s">
        <v>7</v>
      </c>
      <c r="H94" s="3">
        <v>52</v>
      </c>
      <c r="I94" s="3">
        <v>0</v>
      </c>
      <c r="J94" s="3" t="s">
        <v>83</v>
      </c>
      <c r="K94" s="3" t="s">
        <v>194</v>
      </c>
      <c r="L94" s="3" t="s">
        <v>84</v>
      </c>
      <c r="M94" s="4" t="s">
        <v>82</v>
      </c>
    </row>
    <row r="95" spans="1:14" ht="28.8" x14ac:dyDescent="0.3">
      <c r="A95" s="2" t="s">
        <v>10</v>
      </c>
      <c r="B95" s="3" t="s">
        <v>189</v>
      </c>
      <c r="E95" s="3" t="s">
        <v>71</v>
      </c>
      <c r="F95" s="3" t="s">
        <v>77</v>
      </c>
      <c r="G95" s="3" t="s">
        <v>7</v>
      </c>
      <c r="H95" s="3">
        <v>104</v>
      </c>
      <c r="I95" s="3">
        <v>100</v>
      </c>
      <c r="J95" s="3" t="s">
        <v>2</v>
      </c>
      <c r="K95" s="3" t="s">
        <v>9</v>
      </c>
      <c r="L95" s="3" t="s">
        <v>9</v>
      </c>
      <c r="M95" s="4" t="s">
        <v>85</v>
      </c>
    </row>
    <row r="96" spans="1:14" ht="28.8" x14ac:dyDescent="0.3">
      <c r="A96" s="2" t="s">
        <v>10</v>
      </c>
      <c r="B96" s="3" t="s">
        <v>189</v>
      </c>
      <c r="E96" s="3" t="s">
        <v>71</v>
      </c>
      <c r="F96" s="3" t="s">
        <v>77</v>
      </c>
      <c r="G96" s="3" t="s">
        <v>7</v>
      </c>
      <c r="H96" s="3">
        <v>156</v>
      </c>
      <c r="I96" s="3">
        <v>97</v>
      </c>
      <c r="J96" s="3" t="s">
        <v>86</v>
      </c>
      <c r="K96" s="3" t="s">
        <v>9</v>
      </c>
      <c r="L96" s="3" t="s">
        <v>9</v>
      </c>
      <c r="M96" s="4" t="s">
        <v>85</v>
      </c>
    </row>
    <row r="97" spans="1:13" ht="28.8" x14ac:dyDescent="0.3">
      <c r="A97" s="2" t="s">
        <v>10</v>
      </c>
      <c r="B97" s="3" t="s">
        <v>189</v>
      </c>
      <c r="E97" s="3" t="s">
        <v>71</v>
      </c>
      <c r="F97" s="3" t="s">
        <v>77</v>
      </c>
      <c r="G97" s="3" t="s">
        <v>7</v>
      </c>
      <c r="H97" s="3">
        <v>52</v>
      </c>
      <c r="I97" s="3">
        <v>9</v>
      </c>
      <c r="J97" s="3">
        <v>8</v>
      </c>
      <c r="K97" s="3" t="s">
        <v>192</v>
      </c>
      <c r="L97" s="3">
        <v>2.1</v>
      </c>
      <c r="M97" s="4" t="s">
        <v>78</v>
      </c>
    </row>
    <row r="98" spans="1:13" ht="28.8" x14ac:dyDescent="0.3">
      <c r="A98" s="2" t="s">
        <v>10</v>
      </c>
      <c r="B98" s="3" t="s">
        <v>189</v>
      </c>
      <c r="E98" s="3" t="s">
        <v>71</v>
      </c>
      <c r="F98" s="3" t="s">
        <v>77</v>
      </c>
      <c r="G98" s="3" t="s">
        <v>7</v>
      </c>
      <c r="H98" s="3">
        <v>104</v>
      </c>
      <c r="I98" s="3">
        <v>0</v>
      </c>
      <c r="J98" s="3">
        <v>14.7</v>
      </c>
      <c r="K98" s="3" t="s">
        <v>192</v>
      </c>
      <c r="L98" s="3">
        <v>3.8</v>
      </c>
      <c r="M98" s="4" t="s">
        <v>78</v>
      </c>
    </row>
    <row r="99" spans="1:13" ht="28.8" x14ac:dyDescent="0.3">
      <c r="A99" s="2" t="s">
        <v>10</v>
      </c>
      <c r="B99" s="3" t="s">
        <v>195</v>
      </c>
      <c r="E99" s="3" t="s">
        <v>87</v>
      </c>
      <c r="F99" s="6">
        <v>36281</v>
      </c>
      <c r="G99" s="3" t="s">
        <v>15</v>
      </c>
      <c r="H99" s="3">
        <v>52</v>
      </c>
      <c r="I99" s="3">
        <v>97</v>
      </c>
      <c r="J99" s="3" t="s">
        <v>88</v>
      </c>
      <c r="K99" s="3" t="s">
        <v>196</v>
      </c>
      <c r="L99" s="3" t="s">
        <v>196</v>
      </c>
      <c r="M99" s="4" t="s">
        <v>89</v>
      </c>
    </row>
    <row r="100" spans="1:13" ht="28.8" x14ac:dyDescent="0.3">
      <c r="A100" s="2" t="s">
        <v>10</v>
      </c>
      <c r="B100" s="3" t="s">
        <v>195</v>
      </c>
      <c r="E100" s="3" t="s">
        <v>87</v>
      </c>
      <c r="F100" s="6">
        <v>36281</v>
      </c>
      <c r="G100" s="3" t="s">
        <v>15</v>
      </c>
      <c r="H100" s="3">
        <v>104</v>
      </c>
      <c r="I100" s="3">
        <v>96</v>
      </c>
      <c r="J100" s="3" t="s">
        <v>90</v>
      </c>
      <c r="K100" s="3" t="s">
        <v>196</v>
      </c>
      <c r="L100" s="3" t="s">
        <v>196</v>
      </c>
      <c r="M100" s="4" t="s">
        <v>89</v>
      </c>
    </row>
    <row r="101" spans="1:13" ht="28.8" x14ac:dyDescent="0.3">
      <c r="A101" s="2" t="s">
        <v>10</v>
      </c>
      <c r="B101" s="3" t="s">
        <v>195</v>
      </c>
      <c r="E101" s="3" t="s">
        <v>87</v>
      </c>
      <c r="F101" s="6">
        <v>36647</v>
      </c>
      <c r="G101" s="3" t="s">
        <v>15</v>
      </c>
      <c r="H101" s="3">
        <v>52</v>
      </c>
      <c r="I101" s="3">
        <v>62</v>
      </c>
      <c r="J101" s="3" t="s">
        <v>91</v>
      </c>
      <c r="K101" s="3" t="s">
        <v>197</v>
      </c>
      <c r="L101" s="3" t="s">
        <v>92</v>
      </c>
      <c r="M101" s="4" t="s">
        <v>89</v>
      </c>
    </row>
    <row r="102" spans="1:13" ht="28.8" x14ac:dyDescent="0.3">
      <c r="A102" s="2" t="s">
        <v>161</v>
      </c>
      <c r="B102" s="3" t="s">
        <v>198</v>
      </c>
      <c r="C102" s="3" t="s">
        <v>93</v>
      </c>
      <c r="E102" s="3" t="s">
        <v>94</v>
      </c>
      <c r="F102" s="6">
        <v>39203</v>
      </c>
      <c r="G102" s="3" t="s">
        <v>7</v>
      </c>
      <c r="H102" s="3">
        <v>52</v>
      </c>
      <c r="I102" s="3">
        <v>37</v>
      </c>
      <c r="J102" s="3">
        <v>1.9E-2</v>
      </c>
      <c r="K102" s="3">
        <v>93</v>
      </c>
      <c r="L102" s="3">
        <v>94</v>
      </c>
      <c r="M102" s="4" t="s">
        <v>95</v>
      </c>
    </row>
    <row r="103" spans="1:13" ht="28.8" x14ac:dyDescent="0.3">
      <c r="A103" s="2" t="s">
        <v>161</v>
      </c>
      <c r="B103" s="3" t="s">
        <v>198</v>
      </c>
      <c r="C103" s="3" t="s">
        <v>93</v>
      </c>
      <c r="E103" s="3" t="s">
        <v>94</v>
      </c>
      <c r="F103" s="6">
        <v>39203</v>
      </c>
      <c r="G103" s="3" t="s">
        <v>7</v>
      </c>
      <c r="H103" s="3">
        <v>104</v>
      </c>
      <c r="I103" s="3">
        <v>37</v>
      </c>
      <c r="J103" s="3">
        <v>1.4999999999999999E-2</v>
      </c>
      <c r="K103" s="3">
        <v>92</v>
      </c>
      <c r="L103" s="3">
        <v>93</v>
      </c>
      <c r="M103" s="4" t="s">
        <v>95</v>
      </c>
    </row>
    <row r="104" spans="1:13" ht="43.2" x14ac:dyDescent="0.3">
      <c r="A104" s="2" t="s">
        <v>162</v>
      </c>
      <c r="B104" s="3" t="s">
        <v>199</v>
      </c>
      <c r="C104" s="3" t="s">
        <v>96</v>
      </c>
      <c r="E104" s="3" t="s">
        <v>97</v>
      </c>
      <c r="F104" s="6">
        <v>39203</v>
      </c>
      <c r="G104" s="3" t="s">
        <v>7</v>
      </c>
      <c r="H104" s="3">
        <v>52</v>
      </c>
      <c r="I104" s="3">
        <v>53</v>
      </c>
      <c r="J104" s="3">
        <v>0.55000000000000004</v>
      </c>
      <c r="K104" s="3" t="s">
        <v>98</v>
      </c>
      <c r="L104" s="3">
        <v>8</v>
      </c>
      <c r="M104" s="4" t="s">
        <v>99</v>
      </c>
    </row>
    <row r="105" spans="1:13" ht="43.2" x14ac:dyDescent="0.3">
      <c r="A105" s="2" t="s">
        <v>162</v>
      </c>
      <c r="B105" s="3" t="s">
        <v>199</v>
      </c>
      <c r="C105" s="3" t="s">
        <v>96</v>
      </c>
      <c r="E105" s="3" t="s">
        <v>97</v>
      </c>
      <c r="F105" s="6">
        <v>39569</v>
      </c>
      <c r="G105" s="3" t="s">
        <v>7</v>
      </c>
      <c r="H105" s="3">
        <v>52</v>
      </c>
      <c r="I105" s="3">
        <v>38</v>
      </c>
      <c r="J105" s="3">
        <v>0.3</v>
      </c>
      <c r="K105" s="3">
        <v>30</v>
      </c>
      <c r="L105" s="3">
        <v>67</v>
      </c>
      <c r="M105" s="4" t="s">
        <v>99</v>
      </c>
    </row>
    <row r="106" spans="1:13" ht="43.2" x14ac:dyDescent="0.3">
      <c r="A106" s="2" t="s">
        <v>162</v>
      </c>
      <c r="B106" s="3" t="s">
        <v>199</v>
      </c>
      <c r="C106" s="3" t="s">
        <v>96</v>
      </c>
      <c r="E106" s="3" t="s">
        <v>97</v>
      </c>
      <c r="F106" s="6">
        <v>39934</v>
      </c>
      <c r="G106" s="3" t="s">
        <v>7</v>
      </c>
      <c r="H106" s="3">
        <v>52</v>
      </c>
      <c r="I106" s="3">
        <v>47</v>
      </c>
      <c r="J106" s="3">
        <v>0.31</v>
      </c>
      <c r="K106" s="3" t="s">
        <v>98</v>
      </c>
      <c r="L106" s="3">
        <v>5</v>
      </c>
      <c r="M106" s="4" t="s">
        <v>99</v>
      </c>
    </row>
    <row r="107" spans="1:13" ht="43.2" x14ac:dyDescent="0.3">
      <c r="A107" s="2" t="s">
        <v>162</v>
      </c>
      <c r="B107" s="3" t="s">
        <v>199</v>
      </c>
      <c r="C107" s="3" t="s">
        <v>96</v>
      </c>
      <c r="E107" s="3" t="s">
        <v>97</v>
      </c>
      <c r="F107" s="6">
        <v>39934</v>
      </c>
      <c r="G107" s="3" t="s">
        <v>7</v>
      </c>
      <c r="H107" s="3">
        <v>52</v>
      </c>
      <c r="I107" s="3">
        <v>57.999999999999993</v>
      </c>
      <c r="J107" s="3">
        <v>0.34</v>
      </c>
      <c r="K107" s="3" t="s">
        <v>98</v>
      </c>
      <c r="L107" s="3">
        <v>16</v>
      </c>
      <c r="M107" s="4" t="s">
        <v>99</v>
      </c>
    </row>
    <row r="108" spans="1:13" ht="43.2" x14ac:dyDescent="0.3">
      <c r="A108" s="2" t="s">
        <v>162</v>
      </c>
      <c r="B108" s="3" t="s">
        <v>199</v>
      </c>
      <c r="C108" s="3" t="s">
        <v>96</v>
      </c>
      <c r="E108" s="3" t="s">
        <v>97</v>
      </c>
      <c r="F108" s="6">
        <v>39203</v>
      </c>
      <c r="G108" s="3" t="s">
        <v>7</v>
      </c>
      <c r="H108" s="3">
        <v>104</v>
      </c>
      <c r="I108" s="3">
        <v>53</v>
      </c>
      <c r="J108" s="3">
        <v>0.45</v>
      </c>
      <c r="K108" s="3" t="s">
        <v>98</v>
      </c>
      <c r="L108" s="3">
        <v>68</v>
      </c>
      <c r="M108" s="4" t="s">
        <v>99</v>
      </c>
    </row>
    <row r="109" spans="1:13" ht="43.2" x14ac:dyDescent="0.3">
      <c r="A109" s="2" t="s">
        <v>162</v>
      </c>
      <c r="B109" s="3" t="s">
        <v>199</v>
      </c>
      <c r="C109" s="3" t="s">
        <v>96</v>
      </c>
      <c r="E109" s="3" t="s">
        <v>97</v>
      </c>
      <c r="F109" s="6">
        <v>39569</v>
      </c>
      <c r="G109" s="3" t="s">
        <v>7</v>
      </c>
      <c r="H109" s="3">
        <v>104</v>
      </c>
      <c r="I109" s="3">
        <v>38</v>
      </c>
      <c r="J109" s="3">
        <v>0.32</v>
      </c>
      <c r="K109" s="3" t="s">
        <v>98</v>
      </c>
      <c r="L109" s="3">
        <v>49</v>
      </c>
      <c r="M109" s="4" t="s">
        <v>99</v>
      </c>
    </row>
    <row r="110" spans="1:13" ht="43.2" x14ac:dyDescent="0.3">
      <c r="A110" s="2" t="s">
        <v>162</v>
      </c>
      <c r="B110" s="3" t="s">
        <v>199</v>
      </c>
      <c r="C110" s="3" t="s">
        <v>96</v>
      </c>
      <c r="E110" s="3" t="s">
        <v>97</v>
      </c>
      <c r="F110" s="6">
        <v>39934</v>
      </c>
      <c r="G110" s="3" t="s">
        <v>7</v>
      </c>
      <c r="H110" s="3">
        <v>104</v>
      </c>
      <c r="I110" s="3">
        <v>47</v>
      </c>
      <c r="J110" s="3">
        <v>0.31</v>
      </c>
      <c r="K110" s="3">
        <v>0</v>
      </c>
      <c r="L110" s="3">
        <v>9</v>
      </c>
      <c r="M110" s="4" t="s">
        <v>99</v>
      </c>
    </row>
    <row r="111" spans="1:13" ht="43.2" x14ac:dyDescent="0.3">
      <c r="A111" s="2" t="s">
        <v>162</v>
      </c>
      <c r="B111" s="3" t="s">
        <v>199</v>
      </c>
      <c r="C111" s="3" t="s">
        <v>96</v>
      </c>
      <c r="E111" s="3" t="s">
        <v>97</v>
      </c>
      <c r="F111" s="6">
        <v>39934</v>
      </c>
      <c r="G111" s="3" t="s">
        <v>7</v>
      </c>
      <c r="H111" s="3">
        <v>104</v>
      </c>
      <c r="I111" s="3">
        <v>57.999999999999993</v>
      </c>
      <c r="J111" s="3">
        <v>0.25</v>
      </c>
      <c r="K111" s="3">
        <v>19</v>
      </c>
      <c r="L111" s="3">
        <v>40</v>
      </c>
      <c r="M111" s="4" t="s">
        <v>99</v>
      </c>
    </row>
    <row r="112" spans="1:13" ht="43.2" x14ac:dyDescent="0.3">
      <c r="A112" s="2" t="s">
        <v>162</v>
      </c>
      <c r="B112" s="3" t="s">
        <v>199</v>
      </c>
      <c r="C112" s="3" t="s">
        <v>96</v>
      </c>
      <c r="E112" s="3" t="s">
        <v>97</v>
      </c>
      <c r="F112" s="6">
        <v>39203</v>
      </c>
      <c r="G112" s="3" t="s">
        <v>7</v>
      </c>
      <c r="H112" s="3">
        <v>156</v>
      </c>
      <c r="I112" s="3">
        <v>53</v>
      </c>
      <c r="J112" s="3">
        <v>0.14000000000000001</v>
      </c>
      <c r="K112" s="3">
        <v>53</v>
      </c>
      <c r="L112" s="3">
        <v>86</v>
      </c>
      <c r="M112" s="4" t="s">
        <v>99</v>
      </c>
    </row>
    <row r="113" spans="1:14" ht="43.2" x14ac:dyDescent="0.3">
      <c r="A113" s="2" t="s">
        <v>162</v>
      </c>
      <c r="B113" s="3" t="s">
        <v>199</v>
      </c>
      <c r="C113" s="3" t="s">
        <v>96</v>
      </c>
      <c r="E113" s="3" t="s">
        <v>97</v>
      </c>
      <c r="F113" s="6">
        <v>39569</v>
      </c>
      <c r="G113" s="3" t="s">
        <v>7</v>
      </c>
      <c r="H113" s="3">
        <v>156</v>
      </c>
      <c r="I113" s="3">
        <v>38</v>
      </c>
      <c r="J113" s="3">
        <v>0.28999999999999998</v>
      </c>
      <c r="K113" s="3">
        <v>6</v>
      </c>
      <c r="L113" s="3">
        <v>56</v>
      </c>
      <c r="M113" s="4" t="s">
        <v>99</v>
      </c>
    </row>
    <row r="114" spans="1:14" ht="43.2" x14ac:dyDescent="0.3">
      <c r="A114" s="2" t="s">
        <v>162</v>
      </c>
      <c r="B114" s="3" t="s">
        <v>199</v>
      </c>
      <c r="C114" s="3" t="s">
        <v>96</v>
      </c>
      <c r="E114" s="3" t="s">
        <v>97</v>
      </c>
      <c r="F114" s="6">
        <v>39203</v>
      </c>
      <c r="G114" s="3" t="s">
        <v>7</v>
      </c>
      <c r="H114" s="3">
        <v>208</v>
      </c>
      <c r="I114" s="3">
        <v>53</v>
      </c>
      <c r="J114" s="3">
        <v>0.13</v>
      </c>
      <c r="K114" s="3">
        <v>58</v>
      </c>
      <c r="L114" s="3">
        <v>87</v>
      </c>
      <c r="M114" s="4" t="s">
        <v>99</v>
      </c>
    </row>
    <row r="115" spans="1:14" ht="28.8" x14ac:dyDescent="0.3">
      <c r="A115" s="3" t="s">
        <v>200</v>
      </c>
      <c r="B115" s="2" t="s">
        <v>239</v>
      </c>
      <c r="C115" s="3" t="s">
        <v>100</v>
      </c>
      <c r="D115" s="3" t="s">
        <v>21</v>
      </c>
      <c r="E115" s="3" t="s">
        <v>21</v>
      </c>
      <c r="F115" s="3">
        <v>2003</v>
      </c>
      <c r="G115" s="3" t="s">
        <v>7</v>
      </c>
      <c r="H115" s="3">
        <v>156</v>
      </c>
      <c r="I115" s="3">
        <v>12</v>
      </c>
      <c r="J115" s="3">
        <v>2.1</v>
      </c>
      <c r="K115" s="3" t="s">
        <v>9</v>
      </c>
      <c r="L115" s="3" t="s">
        <v>9</v>
      </c>
      <c r="M115" s="4" t="s">
        <v>101</v>
      </c>
      <c r="N115" s="3" t="s">
        <v>200</v>
      </c>
    </row>
    <row r="116" spans="1:14" ht="28.8" x14ac:dyDescent="0.3">
      <c r="A116" s="3" t="s">
        <v>201</v>
      </c>
      <c r="B116" s="2" t="s">
        <v>239</v>
      </c>
      <c r="C116" s="3" t="s">
        <v>102</v>
      </c>
      <c r="D116" s="3" t="s">
        <v>21</v>
      </c>
      <c r="E116" s="3" t="s">
        <v>21</v>
      </c>
      <c r="F116" s="3">
        <v>1997</v>
      </c>
      <c r="G116" s="3" t="s">
        <v>7</v>
      </c>
      <c r="H116" s="3">
        <v>104</v>
      </c>
      <c r="I116" s="3">
        <v>0</v>
      </c>
      <c r="J116" s="3">
        <v>3.3</v>
      </c>
      <c r="K116" s="3" t="s">
        <v>9</v>
      </c>
      <c r="L116" s="3" t="s">
        <v>9</v>
      </c>
      <c r="M116" s="4" t="s">
        <v>104</v>
      </c>
      <c r="N116" s="3" t="s">
        <v>201</v>
      </c>
    </row>
    <row r="117" spans="1:14" ht="28.8" x14ac:dyDescent="0.3">
      <c r="A117" s="3" t="s">
        <v>201</v>
      </c>
      <c r="B117" s="2" t="s">
        <v>239</v>
      </c>
      <c r="C117" s="3" t="s">
        <v>102</v>
      </c>
      <c r="D117" s="3" t="s">
        <v>21</v>
      </c>
      <c r="E117" s="3" t="s">
        <v>21</v>
      </c>
      <c r="F117" s="3">
        <v>1997</v>
      </c>
      <c r="G117" s="3" t="s">
        <v>7</v>
      </c>
      <c r="H117" s="3">
        <v>156</v>
      </c>
      <c r="I117" s="3">
        <v>0</v>
      </c>
      <c r="J117" s="3">
        <v>2.4</v>
      </c>
      <c r="K117" s="3" t="s">
        <v>9</v>
      </c>
      <c r="L117" s="3" t="s">
        <v>9</v>
      </c>
      <c r="M117" s="4" t="s">
        <v>104</v>
      </c>
      <c r="N117" s="3" t="s">
        <v>201</v>
      </c>
    </row>
    <row r="118" spans="1:14" ht="28.8" x14ac:dyDescent="0.3">
      <c r="A118" s="3" t="s">
        <v>201</v>
      </c>
      <c r="B118" s="2" t="s">
        <v>239</v>
      </c>
      <c r="C118" s="3" t="s">
        <v>102</v>
      </c>
      <c r="D118" s="3" t="s">
        <v>21</v>
      </c>
      <c r="E118" s="3" t="s">
        <v>21</v>
      </c>
      <c r="F118" s="3">
        <v>1997</v>
      </c>
      <c r="G118" s="3" t="s">
        <v>7</v>
      </c>
      <c r="H118" s="3">
        <v>208</v>
      </c>
      <c r="I118" s="3">
        <v>0</v>
      </c>
      <c r="J118" s="3">
        <v>2.5</v>
      </c>
      <c r="K118" s="3" t="s">
        <v>9</v>
      </c>
      <c r="L118" s="3" t="s">
        <v>9</v>
      </c>
      <c r="M118" s="4" t="s">
        <v>104</v>
      </c>
      <c r="N118" s="3" t="s">
        <v>201</v>
      </c>
    </row>
    <row r="119" spans="1:14" ht="28.8" x14ac:dyDescent="0.3">
      <c r="A119" s="3" t="s">
        <v>201</v>
      </c>
      <c r="B119" s="2" t="s">
        <v>239</v>
      </c>
      <c r="C119" s="3" t="s">
        <v>102</v>
      </c>
      <c r="D119" s="3" t="s">
        <v>21</v>
      </c>
      <c r="E119" s="3" t="s">
        <v>21</v>
      </c>
      <c r="F119" s="3">
        <v>1997</v>
      </c>
      <c r="G119" s="3" t="s">
        <v>7</v>
      </c>
      <c r="H119" s="3">
        <v>260</v>
      </c>
      <c r="I119" s="3">
        <v>0</v>
      </c>
      <c r="J119" s="3">
        <v>0.7</v>
      </c>
      <c r="K119" s="3" t="s">
        <v>9</v>
      </c>
      <c r="L119" s="3" t="s">
        <v>9</v>
      </c>
      <c r="M119" s="4" t="s">
        <v>104</v>
      </c>
      <c r="N119" s="3" t="s">
        <v>201</v>
      </c>
    </row>
    <row r="120" spans="1:14" ht="28.8" x14ac:dyDescent="0.3">
      <c r="A120" s="3" t="s">
        <v>201</v>
      </c>
      <c r="B120" s="2" t="s">
        <v>239</v>
      </c>
      <c r="C120" s="3" t="s">
        <v>105</v>
      </c>
      <c r="D120" s="3" t="s">
        <v>21</v>
      </c>
      <c r="E120" s="3" t="s">
        <v>21</v>
      </c>
      <c r="F120" s="3">
        <v>1987</v>
      </c>
      <c r="G120" s="3" t="s">
        <v>7</v>
      </c>
      <c r="H120" s="3">
        <v>104</v>
      </c>
      <c r="I120" s="3">
        <v>78</v>
      </c>
      <c r="J120" s="3" t="s">
        <v>9</v>
      </c>
      <c r="K120" s="3" t="s">
        <v>9</v>
      </c>
      <c r="L120" s="3" t="s">
        <v>9</v>
      </c>
      <c r="M120" s="4" t="s">
        <v>106</v>
      </c>
      <c r="N120" s="3" t="s">
        <v>201</v>
      </c>
    </row>
    <row r="121" spans="1:14" ht="28.8" x14ac:dyDescent="0.3">
      <c r="A121" s="3" t="s">
        <v>201</v>
      </c>
      <c r="B121" s="2" t="s">
        <v>239</v>
      </c>
      <c r="C121" s="3" t="s">
        <v>105</v>
      </c>
      <c r="D121" s="3" t="s">
        <v>21</v>
      </c>
      <c r="E121" s="3" t="s">
        <v>21</v>
      </c>
      <c r="F121" s="3">
        <v>1987</v>
      </c>
      <c r="G121" s="3" t="s">
        <v>7</v>
      </c>
      <c r="H121" s="3">
        <v>156</v>
      </c>
      <c r="I121" s="3">
        <v>35</v>
      </c>
      <c r="J121" s="3" t="s">
        <v>9</v>
      </c>
      <c r="K121" s="3" t="s">
        <v>9</v>
      </c>
      <c r="L121" s="3" t="s">
        <v>9</v>
      </c>
      <c r="M121" s="4" t="s">
        <v>106</v>
      </c>
      <c r="N121" s="3" t="s">
        <v>201</v>
      </c>
    </row>
    <row r="122" spans="1:14" ht="28.8" x14ac:dyDescent="0.3">
      <c r="A122" s="3" t="s">
        <v>201</v>
      </c>
      <c r="B122" s="2" t="s">
        <v>239</v>
      </c>
      <c r="C122" s="3" t="s">
        <v>105</v>
      </c>
      <c r="D122" s="3" t="s">
        <v>21</v>
      </c>
      <c r="E122" s="3" t="s">
        <v>21</v>
      </c>
      <c r="F122" s="3">
        <v>1987</v>
      </c>
      <c r="G122" s="3" t="s">
        <v>7</v>
      </c>
      <c r="H122" s="3">
        <v>208</v>
      </c>
      <c r="I122" s="3">
        <v>41</v>
      </c>
      <c r="J122" s="3" t="s">
        <v>9</v>
      </c>
      <c r="K122" s="3" t="s">
        <v>9</v>
      </c>
      <c r="L122" s="3" t="s">
        <v>9</v>
      </c>
      <c r="M122" s="4" t="s">
        <v>106</v>
      </c>
      <c r="N122" s="3" t="s">
        <v>201</v>
      </c>
    </row>
    <row r="123" spans="1:14" ht="28.8" x14ac:dyDescent="0.3">
      <c r="A123" s="3" t="s">
        <v>202</v>
      </c>
      <c r="B123" s="2" t="s">
        <v>239</v>
      </c>
      <c r="C123" s="3" t="s">
        <v>107</v>
      </c>
      <c r="D123" s="3" t="s">
        <v>21</v>
      </c>
      <c r="E123" s="3" t="s">
        <v>21</v>
      </c>
      <c r="F123" s="3">
        <v>2002</v>
      </c>
      <c r="G123" s="3" t="s">
        <v>15</v>
      </c>
      <c r="H123" s="3">
        <v>104</v>
      </c>
      <c r="I123" s="3">
        <v>0</v>
      </c>
      <c r="J123" s="3">
        <v>0.18</v>
      </c>
      <c r="K123" s="3" t="s">
        <v>103</v>
      </c>
      <c r="L123" s="3">
        <v>0.02</v>
      </c>
      <c r="M123" s="4" t="s">
        <v>108</v>
      </c>
      <c r="N123" s="3" t="s">
        <v>202</v>
      </c>
    </row>
    <row r="124" spans="1:14" ht="28.8" x14ac:dyDescent="0.3">
      <c r="A124" s="3" t="s">
        <v>202</v>
      </c>
      <c r="B124" s="2" t="s">
        <v>239</v>
      </c>
      <c r="C124" s="3" t="s">
        <v>107</v>
      </c>
      <c r="D124" s="3" t="s">
        <v>21</v>
      </c>
      <c r="E124" s="3" t="s">
        <v>21</v>
      </c>
      <c r="F124" s="3">
        <v>2002</v>
      </c>
      <c r="G124" s="3" t="s">
        <v>15</v>
      </c>
      <c r="H124" s="3">
        <v>156</v>
      </c>
      <c r="I124" s="3">
        <v>0</v>
      </c>
      <c r="J124" s="3">
        <v>0.35</v>
      </c>
      <c r="K124" s="3" t="s">
        <v>103</v>
      </c>
      <c r="L124" s="3">
        <v>0.04</v>
      </c>
      <c r="M124" s="4" t="s">
        <v>108</v>
      </c>
      <c r="N124" s="3" t="s">
        <v>202</v>
      </c>
    </row>
    <row r="125" spans="1:14" ht="28.8" x14ac:dyDescent="0.3">
      <c r="A125" s="3" t="s">
        <v>202</v>
      </c>
      <c r="B125" s="2" t="s">
        <v>239</v>
      </c>
      <c r="C125" s="3" t="s">
        <v>107</v>
      </c>
      <c r="D125" s="3" t="s">
        <v>21</v>
      </c>
      <c r="E125" s="3" t="s">
        <v>21</v>
      </c>
      <c r="F125" s="3">
        <v>2002</v>
      </c>
      <c r="G125" s="3" t="s">
        <v>15</v>
      </c>
      <c r="H125" s="3">
        <v>208</v>
      </c>
      <c r="I125" s="3">
        <v>0</v>
      </c>
      <c r="J125" s="3">
        <v>0.04</v>
      </c>
      <c r="K125" s="3" t="s">
        <v>103</v>
      </c>
      <c r="L125" s="3" t="s">
        <v>9</v>
      </c>
      <c r="M125" s="4" t="s">
        <v>108</v>
      </c>
      <c r="N125" s="3" t="s">
        <v>202</v>
      </c>
    </row>
    <row r="126" spans="1:14" ht="28.8" x14ac:dyDescent="0.3">
      <c r="A126" s="3" t="s">
        <v>202</v>
      </c>
      <c r="B126" s="2" t="s">
        <v>239</v>
      </c>
      <c r="C126" s="3" t="s">
        <v>107</v>
      </c>
      <c r="D126" s="3" t="s">
        <v>21</v>
      </c>
      <c r="E126" s="3" t="s">
        <v>21</v>
      </c>
      <c r="F126" s="3">
        <v>2002</v>
      </c>
      <c r="G126" s="3" t="s">
        <v>7</v>
      </c>
      <c r="H126" s="3">
        <v>104</v>
      </c>
      <c r="I126" s="3">
        <v>0</v>
      </c>
      <c r="J126" s="3">
        <v>0.67</v>
      </c>
      <c r="K126" s="3" t="s">
        <v>103</v>
      </c>
      <c r="L126" s="3">
        <v>0.08</v>
      </c>
      <c r="M126" s="4" t="s">
        <v>108</v>
      </c>
      <c r="N126" s="3" t="s">
        <v>202</v>
      </c>
    </row>
    <row r="127" spans="1:14" ht="28.8" x14ac:dyDescent="0.3">
      <c r="A127" s="3" t="s">
        <v>202</v>
      </c>
      <c r="B127" s="2" t="s">
        <v>239</v>
      </c>
      <c r="C127" s="3" t="s">
        <v>107</v>
      </c>
      <c r="D127" s="3" t="s">
        <v>21</v>
      </c>
      <c r="E127" s="3" t="s">
        <v>21</v>
      </c>
      <c r="F127" s="3">
        <v>2002</v>
      </c>
      <c r="G127" s="3" t="s">
        <v>7</v>
      </c>
      <c r="H127" s="3">
        <v>156</v>
      </c>
      <c r="I127" s="3">
        <v>0</v>
      </c>
      <c r="J127" s="3">
        <v>0.44</v>
      </c>
      <c r="K127" s="3" t="s">
        <v>103</v>
      </c>
      <c r="L127" s="3">
        <v>0.05</v>
      </c>
      <c r="M127" s="4" t="s">
        <v>108</v>
      </c>
      <c r="N127" s="3" t="s">
        <v>202</v>
      </c>
    </row>
    <row r="128" spans="1:14" ht="28.8" x14ac:dyDescent="0.3">
      <c r="A128" s="3" t="s">
        <v>202</v>
      </c>
      <c r="B128" s="2" t="s">
        <v>239</v>
      </c>
      <c r="C128" s="3" t="s">
        <v>107</v>
      </c>
      <c r="D128" s="3" t="s">
        <v>21</v>
      </c>
      <c r="E128" s="3" t="s">
        <v>21</v>
      </c>
      <c r="F128" s="3">
        <v>2002</v>
      </c>
      <c r="G128" s="3" t="s">
        <v>7</v>
      </c>
      <c r="H128" s="3">
        <v>208</v>
      </c>
      <c r="I128" s="3">
        <v>0</v>
      </c>
      <c r="J128" s="3">
        <v>0.5</v>
      </c>
      <c r="K128" s="3" t="s">
        <v>103</v>
      </c>
      <c r="L128" s="3" t="s">
        <v>9</v>
      </c>
      <c r="M128" s="4" t="s">
        <v>108</v>
      </c>
      <c r="N128" s="3" t="s">
        <v>202</v>
      </c>
    </row>
    <row r="129" spans="1:14" ht="28.8" x14ac:dyDescent="0.3">
      <c r="A129" s="3" t="s">
        <v>203</v>
      </c>
      <c r="B129" s="2" t="s">
        <v>239</v>
      </c>
      <c r="C129" s="3" t="s">
        <v>109</v>
      </c>
      <c r="D129" s="3" t="s">
        <v>21</v>
      </c>
      <c r="E129" s="3" t="s">
        <v>21</v>
      </c>
      <c r="F129" s="3">
        <v>1984</v>
      </c>
      <c r="G129" s="3" t="s">
        <v>7</v>
      </c>
      <c r="H129" s="3">
        <v>104</v>
      </c>
      <c r="I129" s="3">
        <v>70</v>
      </c>
      <c r="J129" s="3" t="s">
        <v>9</v>
      </c>
      <c r="K129" s="3" t="s">
        <v>9</v>
      </c>
      <c r="L129" s="3" t="s">
        <v>9</v>
      </c>
      <c r="M129" s="4" t="s">
        <v>110</v>
      </c>
      <c r="N129" s="3" t="s">
        <v>203</v>
      </c>
    </row>
    <row r="130" spans="1:14" ht="28.8" x14ac:dyDescent="0.3">
      <c r="A130" s="3" t="s">
        <v>204</v>
      </c>
      <c r="B130" s="2" t="s">
        <v>239</v>
      </c>
      <c r="C130" s="3" t="s">
        <v>111</v>
      </c>
      <c r="D130" s="3" t="s">
        <v>21</v>
      </c>
      <c r="E130" s="3" t="s">
        <v>21</v>
      </c>
      <c r="F130" s="3">
        <v>1999</v>
      </c>
      <c r="G130" s="3" t="s">
        <v>7</v>
      </c>
      <c r="H130" s="3">
        <v>156</v>
      </c>
      <c r="I130" s="3">
        <v>100</v>
      </c>
      <c r="J130" s="3" t="s">
        <v>9</v>
      </c>
      <c r="K130" s="3" t="s">
        <v>9</v>
      </c>
      <c r="L130" s="3" t="s">
        <v>9</v>
      </c>
      <c r="M130" s="4" t="s">
        <v>112</v>
      </c>
      <c r="N130" s="3" t="s">
        <v>204</v>
      </c>
    </row>
    <row r="131" spans="1:14" ht="28.8" x14ac:dyDescent="0.3">
      <c r="A131" s="3" t="s">
        <v>204</v>
      </c>
      <c r="B131" s="2" t="s">
        <v>239</v>
      </c>
      <c r="C131" s="3" t="s">
        <v>111</v>
      </c>
      <c r="D131" s="3" t="s">
        <v>21</v>
      </c>
      <c r="E131" s="3" t="s">
        <v>21</v>
      </c>
      <c r="F131" s="3">
        <v>1999</v>
      </c>
      <c r="G131" s="3" t="s">
        <v>7</v>
      </c>
      <c r="H131" s="3">
        <v>208</v>
      </c>
      <c r="I131" s="3">
        <v>100</v>
      </c>
      <c r="J131" s="3" t="s">
        <v>9</v>
      </c>
      <c r="K131" s="3" t="s">
        <v>9</v>
      </c>
      <c r="L131" s="3" t="s">
        <v>9</v>
      </c>
      <c r="M131" s="4" t="s">
        <v>112</v>
      </c>
      <c r="N131" s="3" t="s">
        <v>204</v>
      </c>
    </row>
    <row r="132" spans="1:14" ht="50.4" x14ac:dyDescent="0.3">
      <c r="A132" s="2" t="s">
        <v>164</v>
      </c>
      <c r="B132" s="3" t="s">
        <v>113</v>
      </c>
      <c r="C132" s="3" t="s">
        <v>115</v>
      </c>
      <c r="E132" s="3" t="s">
        <v>114</v>
      </c>
      <c r="F132" s="3" t="s">
        <v>116</v>
      </c>
      <c r="G132" s="3" t="s">
        <v>79</v>
      </c>
      <c r="H132" s="3">
        <v>104</v>
      </c>
      <c r="I132" s="3">
        <v>39</v>
      </c>
      <c r="J132" s="3" t="s">
        <v>9</v>
      </c>
      <c r="K132" s="3" t="s">
        <v>205</v>
      </c>
      <c r="L132" s="3" t="s">
        <v>206</v>
      </c>
      <c r="M132" s="7" t="s">
        <v>207</v>
      </c>
      <c r="N132" s="3" t="s">
        <v>79</v>
      </c>
    </row>
    <row r="133" spans="1:14" ht="50.4" x14ac:dyDescent="0.3">
      <c r="A133" s="2" t="s">
        <v>164</v>
      </c>
      <c r="B133" s="3" t="s">
        <v>113</v>
      </c>
      <c r="C133" s="3" t="s">
        <v>115</v>
      </c>
      <c r="E133" s="3" t="s">
        <v>114</v>
      </c>
      <c r="F133" s="3" t="s">
        <v>116</v>
      </c>
      <c r="G133" s="3" t="s">
        <v>79</v>
      </c>
      <c r="H133" s="3">
        <v>156</v>
      </c>
      <c r="I133" s="3">
        <v>48</v>
      </c>
      <c r="J133" s="3" t="s">
        <v>9</v>
      </c>
      <c r="K133" s="3" t="s">
        <v>208</v>
      </c>
      <c r="L133" s="3" t="s">
        <v>206</v>
      </c>
      <c r="M133" s="7" t="s">
        <v>207</v>
      </c>
      <c r="N133" s="3" t="s">
        <v>79</v>
      </c>
    </row>
    <row r="134" spans="1:14" ht="50.4" x14ac:dyDescent="0.3">
      <c r="A134" s="2" t="s">
        <v>164</v>
      </c>
      <c r="B134" s="3" t="s">
        <v>113</v>
      </c>
      <c r="C134" s="3" t="s">
        <v>115</v>
      </c>
      <c r="E134" s="3" t="s">
        <v>114</v>
      </c>
      <c r="F134" s="3" t="s">
        <v>116</v>
      </c>
      <c r="G134" s="3" t="s">
        <v>79</v>
      </c>
      <c r="H134" s="3">
        <v>208</v>
      </c>
      <c r="I134" s="3">
        <v>62</v>
      </c>
      <c r="J134" s="3" t="s">
        <v>9</v>
      </c>
      <c r="K134" s="3" t="s">
        <v>209</v>
      </c>
      <c r="L134" s="3" t="s">
        <v>210</v>
      </c>
      <c r="M134" s="7" t="s">
        <v>207</v>
      </c>
      <c r="N134" s="3" t="s">
        <v>79</v>
      </c>
    </row>
    <row r="135" spans="1:14" ht="50.4" x14ac:dyDescent="0.3">
      <c r="A135" s="2" t="s">
        <v>164</v>
      </c>
      <c r="B135" s="3" t="s">
        <v>113</v>
      </c>
      <c r="C135" s="3" t="s">
        <v>115</v>
      </c>
      <c r="E135" s="3" t="s">
        <v>114</v>
      </c>
      <c r="F135" s="3" t="s">
        <v>116</v>
      </c>
      <c r="G135" s="3" t="s">
        <v>79</v>
      </c>
      <c r="H135" s="3">
        <v>260</v>
      </c>
      <c r="I135" s="3">
        <v>61</v>
      </c>
      <c r="J135" s="3" t="s">
        <v>9</v>
      </c>
      <c r="K135" s="3" t="s">
        <v>211</v>
      </c>
      <c r="L135" s="3" t="s">
        <v>212</v>
      </c>
      <c r="M135" s="7" t="s">
        <v>207</v>
      </c>
      <c r="N135" s="3" t="s">
        <v>79</v>
      </c>
    </row>
    <row r="136" spans="1:14" ht="50.4" x14ac:dyDescent="0.3">
      <c r="A136" s="2" t="s">
        <v>164</v>
      </c>
      <c r="B136" s="3" t="s">
        <v>113</v>
      </c>
      <c r="C136" s="3" t="s">
        <v>115</v>
      </c>
      <c r="E136" s="3" t="s">
        <v>114</v>
      </c>
      <c r="F136" s="3" t="s">
        <v>116</v>
      </c>
      <c r="G136" s="3" t="s">
        <v>79</v>
      </c>
      <c r="H136" s="3">
        <v>312</v>
      </c>
      <c r="I136" s="3">
        <v>71</v>
      </c>
      <c r="J136" s="3" t="s">
        <v>9</v>
      </c>
      <c r="K136" s="3" t="s">
        <v>213</v>
      </c>
      <c r="L136" s="3" t="s">
        <v>214</v>
      </c>
      <c r="M136" s="7" t="s">
        <v>207</v>
      </c>
      <c r="N136" s="3" t="s">
        <v>79</v>
      </c>
    </row>
    <row r="137" spans="1:14" ht="28.8" x14ac:dyDescent="0.3">
      <c r="A137" s="2" t="s">
        <v>164</v>
      </c>
      <c r="B137" s="3" t="s">
        <v>113</v>
      </c>
      <c r="C137" s="3" t="s">
        <v>115</v>
      </c>
      <c r="E137" s="3" t="s">
        <v>114</v>
      </c>
      <c r="F137" s="3" t="s">
        <v>116</v>
      </c>
      <c r="G137" s="3" t="s">
        <v>15</v>
      </c>
      <c r="H137" s="3">
        <v>208</v>
      </c>
      <c r="I137" s="3">
        <v>64</v>
      </c>
      <c r="J137" s="3" t="s">
        <v>9</v>
      </c>
      <c r="K137" s="3" t="s">
        <v>9</v>
      </c>
      <c r="L137" s="3" t="s">
        <v>9</v>
      </c>
      <c r="M137" s="4" t="s">
        <v>117</v>
      </c>
    </row>
    <row r="138" spans="1:14" ht="28.8" x14ac:dyDescent="0.3">
      <c r="A138" s="2" t="s">
        <v>164</v>
      </c>
      <c r="B138" s="3" t="s">
        <v>113</v>
      </c>
      <c r="C138" s="3" t="s">
        <v>115</v>
      </c>
      <c r="E138" s="3" t="s">
        <v>114</v>
      </c>
      <c r="F138" s="3" t="s">
        <v>116</v>
      </c>
      <c r="G138" s="3" t="s">
        <v>15</v>
      </c>
      <c r="H138" s="3">
        <v>260</v>
      </c>
      <c r="I138" s="3">
        <v>55</v>
      </c>
      <c r="J138" s="3" t="s">
        <v>9</v>
      </c>
      <c r="K138" s="3" t="s">
        <v>9</v>
      </c>
      <c r="L138" s="3" t="s">
        <v>9</v>
      </c>
      <c r="M138" s="4" t="s">
        <v>117</v>
      </c>
    </row>
    <row r="139" spans="1:14" ht="28.8" x14ac:dyDescent="0.3">
      <c r="A139" s="2" t="s">
        <v>164</v>
      </c>
      <c r="B139" s="3" t="s">
        <v>113</v>
      </c>
      <c r="C139" s="3" t="s">
        <v>115</v>
      </c>
      <c r="E139" s="3" t="s">
        <v>114</v>
      </c>
      <c r="F139" s="3" t="s">
        <v>116</v>
      </c>
      <c r="G139" s="3" t="s">
        <v>15</v>
      </c>
      <c r="H139" s="3">
        <v>312</v>
      </c>
      <c r="I139" s="3">
        <v>80</v>
      </c>
      <c r="J139" s="3" t="s">
        <v>9</v>
      </c>
      <c r="K139" s="3" t="s">
        <v>9</v>
      </c>
      <c r="L139" s="3" t="s">
        <v>9</v>
      </c>
      <c r="M139" s="4" t="s">
        <v>117</v>
      </c>
    </row>
    <row r="140" spans="1:14" ht="28.8" x14ac:dyDescent="0.3">
      <c r="A140" s="2" t="s">
        <v>164</v>
      </c>
      <c r="B140" s="3" t="s">
        <v>113</v>
      </c>
      <c r="C140" s="3" t="s">
        <v>115</v>
      </c>
      <c r="E140" s="3" t="s">
        <v>114</v>
      </c>
      <c r="F140" s="3" t="s">
        <v>116</v>
      </c>
      <c r="G140" s="3" t="s">
        <v>15</v>
      </c>
      <c r="H140" s="3">
        <v>104</v>
      </c>
      <c r="I140" s="3">
        <v>46</v>
      </c>
      <c r="J140" s="3">
        <v>2.7</v>
      </c>
      <c r="K140" s="3" t="s">
        <v>9</v>
      </c>
      <c r="L140" s="3" t="s">
        <v>9</v>
      </c>
      <c r="M140" s="4" t="s">
        <v>118</v>
      </c>
    </row>
    <row r="141" spans="1:14" ht="28.8" x14ac:dyDescent="0.3">
      <c r="A141" s="2" t="s">
        <v>164</v>
      </c>
      <c r="B141" s="3" t="s">
        <v>113</v>
      </c>
      <c r="C141" s="3" t="s">
        <v>115</v>
      </c>
      <c r="E141" s="3" t="s">
        <v>114</v>
      </c>
      <c r="F141" s="3" t="s">
        <v>116</v>
      </c>
      <c r="G141" s="3" t="s">
        <v>15</v>
      </c>
      <c r="H141" s="3">
        <v>156</v>
      </c>
      <c r="I141" s="3">
        <v>50</v>
      </c>
      <c r="J141" s="3">
        <v>4.4000000000000004</v>
      </c>
      <c r="K141" s="3" t="s">
        <v>9</v>
      </c>
      <c r="L141" s="3" t="s">
        <v>9</v>
      </c>
      <c r="M141" s="4" t="s">
        <v>118</v>
      </c>
    </row>
    <row r="142" spans="1:14" ht="28.8" x14ac:dyDescent="0.3">
      <c r="A142" s="2" t="s">
        <v>164</v>
      </c>
      <c r="B142" s="3" t="s">
        <v>113</v>
      </c>
      <c r="C142" s="3" t="s">
        <v>115</v>
      </c>
      <c r="E142" s="3" t="s">
        <v>114</v>
      </c>
      <c r="F142" s="3" t="s">
        <v>116</v>
      </c>
      <c r="G142" s="3" t="s">
        <v>15</v>
      </c>
      <c r="H142" s="3">
        <v>208</v>
      </c>
      <c r="I142" s="3">
        <v>63</v>
      </c>
      <c r="J142" s="3">
        <v>2</v>
      </c>
      <c r="K142" s="3" t="s">
        <v>9</v>
      </c>
      <c r="L142" s="3" t="s">
        <v>9</v>
      </c>
      <c r="M142" s="4" t="s">
        <v>118</v>
      </c>
    </row>
    <row r="143" spans="1:14" ht="28.8" x14ac:dyDescent="0.3">
      <c r="A143" s="2" t="s">
        <v>164</v>
      </c>
      <c r="B143" s="3" t="s">
        <v>113</v>
      </c>
      <c r="C143" s="3" t="s">
        <v>115</v>
      </c>
      <c r="E143" s="3" t="s">
        <v>114</v>
      </c>
      <c r="F143" s="3" t="s">
        <v>116</v>
      </c>
      <c r="G143" s="3" t="s">
        <v>15</v>
      </c>
      <c r="H143" s="3">
        <v>260</v>
      </c>
      <c r="I143" s="3">
        <v>65</v>
      </c>
      <c r="J143" s="3">
        <v>1.7</v>
      </c>
      <c r="K143" s="3" t="s">
        <v>9</v>
      </c>
      <c r="L143" s="3" t="s">
        <v>9</v>
      </c>
      <c r="M143" s="4" t="s">
        <v>118</v>
      </c>
    </row>
    <row r="144" spans="1:14" ht="28.8" x14ac:dyDescent="0.3">
      <c r="A144" s="2" t="s">
        <v>164</v>
      </c>
      <c r="B144" s="3" t="s">
        <v>113</v>
      </c>
      <c r="C144" s="3" t="s">
        <v>115</v>
      </c>
      <c r="E144" s="3" t="s">
        <v>114</v>
      </c>
      <c r="F144" s="3" t="s">
        <v>116</v>
      </c>
      <c r="G144" s="3" t="s">
        <v>15</v>
      </c>
      <c r="H144" s="3">
        <v>312</v>
      </c>
      <c r="I144" s="3">
        <v>70</v>
      </c>
      <c r="J144" s="3">
        <v>1</v>
      </c>
      <c r="K144" s="3" t="s">
        <v>9</v>
      </c>
      <c r="L144" s="3" t="s">
        <v>9</v>
      </c>
      <c r="M144" s="4" t="s">
        <v>118</v>
      </c>
    </row>
    <row r="145" spans="1:14" ht="28.8" x14ac:dyDescent="0.3">
      <c r="A145" s="2" t="s">
        <v>164</v>
      </c>
      <c r="B145" s="3" t="s">
        <v>113</v>
      </c>
      <c r="C145" s="3" t="s">
        <v>115</v>
      </c>
      <c r="E145" s="3" t="s">
        <v>114</v>
      </c>
      <c r="F145" s="3" t="s">
        <v>116</v>
      </c>
      <c r="G145" s="3" t="s">
        <v>79</v>
      </c>
      <c r="H145" s="3">
        <v>104</v>
      </c>
      <c r="I145" s="3">
        <v>18</v>
      </c>
      <c r="J145" s="3" t="s">
        <v>215</v>
      </c>
      <c r="K145" s="3" t="s">
        <v>9</v>
      </c>
      <c r="L145" s="3" t="s">
        <v>9</v>
      </c>
      <c r="M145" s="4" t="s">
        <v>119</v>
      </c>
      <c r="N145" s="3" t="s">
        <v>79</v>
      </c>
    </row>
    <row r="146" spans="1:14" ht="28.8" x14ac:dyDescent="0.3">
      <c r="A146" s="2" t="s">
        <v>164</v>
      </c>
      <c r="B146" s="3" t="s">
        <v>113</v>
      </c>
      <c r="C146" s="3" t="s">
        <v>115</v>
      </c>
      <c r="E146" s="3" t="s">
        <v>114</v>
      </c>
      <c r="F146" s="3" t="s">
        <v>116</v>
      </c>
      <c r="G146" s="3" t="s">
        <v>79</v>
      </c>
      <c r="H146" s="3">
        <v>156</v>
      </c>
      <c r="I146" s="3">
        <v>3</v>
      </c>
      <c r="J146" s="3" t="s">
        <v>216</v>
      </c>
      <c r="K146" s="3" t="s">
        <v>9</v>
      </c>
      <c r="L146" s="3" t="s">
        <v>9</v>
      </c>
      <c r="M146" s="4" t="s">
        <v>119</v>
      </c>
      <c r="N146" s="3" t="s">
        <v>79</v>
      </c>
    </row>
    <row r="147" spans="1:14" ht="28.8" x14ac:dyDescent="0.3">
      <c r="A147" s="2" t="s">
        <v>164</v>
      </c>
      <c r="B147" s="3" t="s">
        <v>113</v>
      </c>
      <c r="C147" s="3" t="s">
        <v>115</v>
      </c>
      <c r="E147" s="3" t="s">
        <v>114</v>
      </c>
      <c r="F147" s="3" t="s">
        <v>116</v>
      </c>
      <c r="G147" s="3" t="s">
        <v>79</v>
      </c>
      <c r="H147" s="3">
        <v>208</v>
      </c>
      <c r="I147" s="3">
        <v>48</v>
      </c>
      <c r="J147" s="3" t="s">
        <v>217</v>
      </c>
      <c r="K147" s="3" t="s">
        <v>9</v>
      </c>
      <c r="L147" s="3" t="s">
        <v>9</v>
      </c>
      <c r="M147" s="4" t="s">
        <v>119</v>
      </c>
      <c r="N147" s="3" t="s">
        <v>79</v>
      </c>
    </row>
    <row r="148" spans="1:14" ht="28.8" x14ac:dyDescent="0.3">
      <c r="A148" s="2" t="s">
        <v>164</v>
      </c>
      <c r="B148" s="3" t="s">
        <v>113</v>
      </c>
      <c r="C148" s="3" t="s">
        <v>115</v>
      </c>
      <c r="E148" s="3" t="s">
        <v>114</v>
      </c>
      <c r="F148" s="3" t="s">
        <v>116</v>
      </c>
      <c r="G148" s="3" t="s">
        <v>79</v>
      </c>
      <c r="H148" s="3">
        <v>260</v>
      </c>
      <c r="I148" s="3">
        <v>53</v>
      </c>
      <c r="J148" s="3" t="s">
        <v>215</v>
      </c>
      <c r="K148" s="3" t="s">
        <v>9</v>
      </c>
      <c r="L148" s="3" t="s">
        <v>9</v>
      </c>
      <c r="M148" s="4" t="s">
        <v>119</v>
      </c>
      <c r="N148" s="3" t="s">
        <v>79</v>
      </c>
    </row>
    <row r="149" spans="1:14" ht="28.8" x14ac:dyDescent="0.3">
      <c r="A149" s="2" t="s">
        <v>164</v>
      </c>
      <c r="B149" s="3" t="s">
        <v>113</v>
      </c>
      <c r="C149" s="3" t="s">
        <v>115</v>
      </c>
      <c r="E149" s="3" t="s">
        <v>114</v>
      </c>
      <c r="F149" s="3" t="s">
        <v>116</v>
      </c>
      <c r="G149" s="3" t="s">
        <v>79</v>
      </c>
      <c r="H149" s="3">
        <v>312</v>
      </c>
      <c r="I149" s="3">
        <v>47</v>
      </c>
      <c r="J149" s="3" t="s">
        <v>218</v>
      </c>
      <c r="K149" s="3" t="s">
        <v>9</v>
      </c>
      <c r="L149" s="3" t="s">
        <v>9</v>
      </c>
      <c r="M149" s="4" t="s">
        <v>119</v>
      </c>
      <c r="N149" s="3" t="s">
        <v>79</v>
      </c>
    </row>
    <row r="150" spans="1:14" ht="28.8" x14ac:dyDescent="0.3">
      <c r="A150" s="2" t="s">
        <v>164</v>
      </c>
      <c r="B150" s="3" t="s">
        <v>113</v>
      </c>
      <c r="C150" s="3" t="s">
        <v>115</v>
      </c>
      <c r="E150" s="3" t="s">
        <v>114</v>
      </c>
      <c r="F150" s="3" t="s">
        <v>116</v>
      </c>
      <c r="G150" s="3" t="s">
        <v>79</v>
      </c>
      <c r="H150" s="3">
        <v>208</v>
      </c>
      <c r="I150" s="3">
        <v>72.5</v>
      </c>
      <c r="J150" s="3" t="s">
        <v>9</v>
      </c>
      <c r="K150" s="3" t="s">
        <v>9</v>
      </c>
      <c r="L150" s="3" t="s">
        <v>9</v>
      </c>
      <c r="M150" s="4" t="s">
        <v>120</v>
      </c>
      <c r="N150" s="3" t="s">
        <v>79</v>
      </c>
    </row>
    <row r="151" spans="1:14" ht="28.8" x14ac:dyDescent="0.3">
      <c r="A151" s="2" t="s">
        <v>164</v>
      </c>
      <c r="B151" s="3" t="s">
        <v>113</v>
      </c>
      <c r="C151" s="3" t="s">
        <v>115</v>
      </c>
      <c r="E151" s="3" t="s">
        <v>114</v>
      </c>
      <c r="F151" s="3" t="s">
        <v>116</v>
      </c>
      <c r="G151" s="3" t="s">
        <v>79</v>
      </c>
      <c r="H151" s="3">
        <v>208</v>
      </c>
      <c r="I151" s="3">
        <v>80</v>
      </c>
      <c r="J151" s="3" t="s">
        <v>9</v>
      </c>
      <c r="K151" s="3" t="s">
        <v>9</v>
      </c>
      <c r="L151" s="3" t="s">
        <v>9</v>
      </c>
      <c r="M151" s="4" t="s">
        <v>121</v>
      </c>
      <c r="N151" s="3" t="s">
        <v>79</v>
      </c>
    </row>
    <row r="152" spans="1:14" ht="28.8" x14ac:dyDescent="0.3">
      <c r="A152" s="2" t="s">
        <v>164</v>
      </c>
      <c r="B152" s="3" t="s">
        <v>113</v>
      </c>
      <c r="C152" s="3" t="s">
        <v>115</v>
      </c>
      <c r="E152" s="3" t="s">
        <v>114</v>
      </c>
      <c r="F152" s="3" t="s">
        <v>116</v>
      </c>
      <c r="G152" s="3" t="s">
        <v>7</v>
      </c>
      <c r="H152" s="3">
        <v>104</v>
      </c>
      <c r="I152" s="3">
        <v>59</v>
      </c>
      <c r="J152" s="3" t="s">
        <v>219</v>
      </c>
      <c r="K152" s="3" t="s">
        <v>9</v>
      </c>
      <c r="L152" s="3" t="s">
        <v>9</v>
      </c>
      <c r="M152" s="4" t="s">
        <v>122</v>
      </c>
    </row>
    <row r="153" spans="1:14" ht="28.8" x14ac:dyDescent="0.3">
      <c r="A153" s="2" t="s">
        <v>164</v>
      </c>
      <c r="B153" s="3" t="s">
        <v>113</v>
      </c>
      <c r="C153" s="3" t="s">
        <v>115</v>
      </c>
      <c r="E153" s="3" t="s">
        <v>114</v>
      </c>
      <c r="F153" s="3" t="s">
        <v>116</v>
      </c>
      <c r="G153" s="3" t="s">
        <v>7</v>
      </c>
      <c r="H153" s="3">
        <v>156</v>
      </c>
      <c r="I153" s="3">
        <v>64</v>
      </c>
      <c r="J153" s="3" t="s">
        <v>220</v>
      </c>
      <c r="K153" s="3" t="s">
        <v>9</v>
      </c>
      <c r="L153" s="3" t="s">
        <v>9</v>
      </c>
      <c r="M153" s="4" t="s">
        <v>122</v>
      </c>
    </row>
    <row r="154" spans="1:14" ht="28.8" x14ac:dyDescent="0.3">
      <c r="A154" s="2" t="s">
        <v>164</v>
      </c>
      <c r="B154" s="3" t="s">
        <v>113</v>
      </c>
      <c r="C154" s="3" t="s">
        <v>115</v>
      </c>
      <c r="E154" s="3" t="s">
        <v>114</v>
      </c>
      <c r="F154" s="3" t="s">
        <v>116</v>
      </c>
      <c r="G154" s="3" t="s">
        <v>7</v>
      </c>
      <c r="H154" s="3">
        <v>208</v>
      </c>
      <c r="I154" s="3">
        <v>61</v>
      </c>
      <c r="J154" s="3" t="s">
        <v>221</v>
      </c>
      <c r="K154" s="3" t="s">
        <v>9</v>
      </c>
      <c r="L154" s="3" t="s">
        <v>9</v>
      </c>
      <c r="M154" s="4" t="s">
        <v>122</v>
      </c>
    </row>
    <row r="155" spans="1:14" ht="28.8" x14ac:dyDescent="0.3">
      <c r="A155" s="2" t="s">
        <v>164</v>
      </c>
      <c r="B155" s="3" t="s">
        <v>113</v>
      </c>
      <c r="C155" s="3" t="s">
        <v>115</v>
      </c>
      <c r="E155" s="3" t="s">
        <v>114</v>
      </c>
      <c r="F155" s="3" t="s">
        <v>116</v>
      </c>
      <c r="G155" s="3" t="s">
        <v>7</v>
      </c>
      <c r="H155" s="3">
        <v>260</v>
      </c>
      <c r="I155" s="3">
        <v>77</v>
      </c>
      <c r="J155" s="3" t="s">
        <v>222</v>
      </c>
      <c r="K155" s="3" t="s">
        <v>9</v>
      </c>
      <c r="L155" s="3" t="s">
        <v>9</v>
      </c>
      <c r="M155" s="4" t="s">
        <v>122</v>
      </c>
    </row>
    <row r="156" spans="1:14" ht="28.8" x14ac:dyDescent="0.3">
      <c r="A156" s="2" t="s">
        <v>164</v>
      </c>
      <c r="B156" s="3" t="s">
        <v>113</v>
      </c>
      <c r="C156" s="3" t="s">
        <v>115</v>
      </c>
      <c r="E156" s="3" t="s">
        <v>114</v>
      </c>
      <c r="F156" s="3" t="s">
        <v>116</v>
      </c>
      <c r="G156" s="3" t="s">
        <v>7</v>
      </c>
      <c r="H156" s="3">
        <v>312</v>
      </c>
      <c r="I156" s="3">
        <v>80</v>
      </c>
      <c r="J156" s="3" t="s">
        <v>223</v>
      </c>
      <c r="K156" s="3" t="s">
        <v>9</v>
      </c>
      <c r="L156" s="3" t="s">
        <v>9</v>
      </c>
      <c r="M156" s="4" t="s">
        <v>122</v>
      </c>
    </row>
    <row r="157" spans="1:14" ht="28.8" x14ac:dyDescent="0.3">
      <c r="A157" s="2" t="s">
        <v>164</v>
      </c>
      <c r="B157" s="3" t="s">
        <v>113</v>
      </c>
      <c r="C157" s="3" t="s">
        <v>8</v>
      </c>
      <c r="E157" s="3" t="s">
        <v>123</v>
      </c>
      <c r="F157" s="3" t="s">
        <v>116</v>
      </c>
      <c r="G157" s="3" t="s">
        <v>7</v>
      </c>
      <c r="H157" s="3">
        <v>104</v>
      </c>
      <c r="I157" s="3">
        <v>86</v>
      </c>
      <c r="J157" s="3" t="s">
        <v>9</v>
      </c>
      <c r="K157" s="3" t="s">
        <v>9</v>
      </c>
      <c r="L157" s="3" t="s">
        <v>9</v>
      </c>
      <c r="M157" s="4" t="s">
        <v>124</v>
      </c>
    </row>
    <row r="158" spans="1:14" ht="28.8" x14ac:dyDescent="0.3">
      <c r="A158" s="2" t="s">
        <v>164</v>
      </c>
      <c r="B158" s="3" t="s">
        <v>113</v>
      </c>
      <c r="C158" s="3" t="s">
        <v>8</v>
      </c>
      <c r="E158" s="3" t="s">
        <v>123</v>
      </c>
      <c r="F158" s="3" t="s">
        <v>116</v>
      </c>
      <c r="G158" s="3" t="s">
        <v>7</v>
      </c>
      <c r="H158" s="3">
        <v>156</v>
      </c>
      <c r="I158" s="3">
        <v>91</v>
      </c>
      <c r="J158" s="3" t="s">
        <v>9</v>
      </c>
      <c r="K158" s="3" t="s">
        <v>9</v>
      </c>
      <c r="L158" s="3" t="s">
        <v>9</v>
      </c>
      <c r="M158" s="4" t="s">
        <v>124</v>
      </c>
    </row>
    <row r="159" spans="1:14" ht="28.8" x14ac:dyDescent="0.3">
      <c r="A159" s="2" t="s">
        <v>164</v>
      </c>
      <c r="B159" s="3" t="s">
        <v>113</v>
      </c>
      <c r="C159" s="3" t="s">
        <v>125</v>
      </c>
      <c r="E159" s="3" t="s">
        <v>5</v>
      </c>
      <c r="F159" s="3" t="s">
        <v>116</v>
      </c>
      <c r="G159" s="3" t="s">
        <v>79</v>
      </c>
      <c r="H159" s="3">
        <v>104</v>
      </c>
      <c r="I159" s="3">
        <v>8</v>
      </c>
      <c r="J159" s="3" t="s">
        <v>9</v>
      </c>
      <c r="K159" s="3" t="s">
        <v>9</v>
      </c>
      <c r="L159" s="3" t="s">
        <v>9</v>
      </c>
      <c r="M159" s="4" t="s">
        <v>126</v>
      </c>
      <c r="N159" s="3" t="s">
        <v>79</v>
      </c>
    </row>
    <row r="160" spans="1:14" ht="28.8" x14ac:dyDescent="0.3">
      <c r="A160" s="2" t="s">
        <v>127</v>
      </c>
      <c r="B160" s="3" t="s">
        <v>128</v>
      </c>
      <c r="C160" s="3" t="s">
        <v>1</v>
      </c>
      <c r="D160" s="3" t="s">
        <v>12</v>
      </c>
      <c r="E160" s="3" t="s">
        <v>129</v>
      </c>
      <c r="F160" s="3" t="s">
        <v>13</v>
      </c>
      <c r="G160" s="3" t="s">
        <v>7</v>
      </c>
      <c r="H160" s="3">
        <v>1</v>
      </c>
      <c r="I160" s="3">
        <v>95</v>
      </c>
      <c r="J160" s="3">
        <v>1.2</v>
      </c>
      <c r="K160" s="3" t="s">
        <v>9</v>
      </c>
      <c r="L160" s="3" t="s">
        <v>9</v>
      </c>
      <c r="M160" s="4" t="s">
        <v>47</v>
      </c>
    </row>
    <row r="161" spans="1:13" ht="28.8" x14ac:dyDescent="0.3">
      <c r="A161" s="2" t="s">
        <v>127</v>
      </c>
      <c r="B161" s="3" t="s">
        <v>128</v>
      </c>
      <c r="C161" s="3" t="s">
        <v>1</v>
      </c>
      <c r="D161" s="3" t="s">
        <v>12</v>
      </c>
      <c r="E161" s="3" t="s">
        <v>129</v>
      </c>
      <c r="F161" s="3" t="s">
        <v>13</v>
      </c>
      <c r="G161" s="3" t="s">
        <v>7</v>
      </c>
      <c r="H161" s="3">
        <v>2</v>
      </c>
      <c r="I161" s="3">
        <v>60</v>
      </c>
      <c r="J161" s="3">
        <v>6</v>
      </c>
      <c r="K161" s="3" t="s">
        <v>9</v>
      </c>
      <c r="L161" s="3" t="s">
        <v>9</v>
      </c>
      <c r="M161" s="4" t="s">
        <v>47</v>
      </c>
    </row>
    <row r="162" spans="1:13" ht="28.8" x14ac:dyDescent="0.3">
      <c r="A162" s="2" t="s">
        <v>127</v>
      </c>
      <c r="B162" s="3" t="s">
        <v>128</v>
      </c>
      <c r="C162" s="3" t="s">
        <v>1</v>
      </c>
      <c r="D162" s="3" t="s">
        <v>12</v>
      </c>
      <c r="E162" s="3" t="s">
        <v>129</v>
      </c>
      <c r="F162" s="3" t="s">
        <v>13</v>
      </c>
      <c r="G162" s="3" t="s">
        <v>7</v>
      </c>
      <c r="H162" s="3">
        <v>6</v>
      </c>
      <c r="I162" s="3">
        <v>23</v>
      </c>
      <c r="J162" s="3">
        <v>3</v>
      </c>
      <c r="K162" s="3" t="s">
        <v>9</v>
      </c>
      <c r="L162" s="3" t="s">
        <v>9</v>
      </c>
      <c r="M162" s="4" t="s">
        <v>47</v>
      </c>
    </row>
    <row r="163" spans="1:13" ht="28.8" x14ac:dyDescent="0.3">
      <c r="A163" s="2" t="s">
        <v>127</v>
      </c>
      <c r="B163" s="3" t="s">
        <v>128</v>
      </c>
      <c r="C163" s="3" t="s">
        <v>1</v>
      </c>
      <c r="D163" s="3" t="s">
        <v>12</v>
      </c>
      <c r="E163" s="3" t="s">
        <v>129</v>
      </c>
      <c r="F163" s="3" t="s">
        <v>19</v>
      </c>
      <c r="G163" s="3" t="s">
        <v>7</v>
      </c>
      <c r="H163" s="3">
        <v>1</v>
      </c>
      <c r="I163" s="3">
        <v>93</v>
      </c>
      <c r="J163" s="3">
        <v>0.8</v>
      </c>
      <c r="K163" s="3" t="s">
        <v>9</v>
      </c>
      <c r="L163" s="3" t="s">
        <v>9</v>
      </c>
      <c r="M163" s="4" t="s">
        <v>130</v>
      </c>
    </row>
    <row r="164" spans="1:13" ht="28.8" x14ac:dyDescent="0.3">
      <c r="A164" s="2" t="s">
        <v>127</v>
      </c>
      <c r="B164" s="3" t="s">
        <v>128</v>
      </c>
      <c r="C164" s="3" t="s">
        <v>1</v>
      </c>
      <c r="D164" s="3" t="s">
        <v>12</v>
      </c>
      <c r="E164" s="3" t="s">
        <v>129</v>
      </c>
      <c r="F164" s="3" t="s">
        <v>19</v>
      </c>
      <c r="G164" s="3" t="s">
        <v>7</v>
      </c>
      <c r="H164" s="3">
        <v>2</v>
      </c>
      <c r="I164" s="3">
        <v>66</v>
      </c>
      <c r="J164" s="3">
        <v>2</v>
      </c>
      <c r="K164" s="3" t="s">
        <v>9</v>
      </c>
      <c r="L164" s="3" t="s">
        <v>9</v>
      </c>
      <c r="M164" s="4" t="s">
        <v>130</v>
      </c>
    </row>
    <row r="165" spans="1:13" ht="28.8" x14ac:dyDescent="0.3">
      <c r="A165" s="2" t="s">
        <v>127</v>
      </c>
      <c r="B165" s="3" t="s">
        <v>128</v>
      </c>
      <c r="C165" s="3" t="s">
        <v>1</v>
      </c>
      <c r="D165" s="3" t="s">
        <v>12</v>
      </c>
      <c r="E165" s="3" t="s">
        <v>129</v>
      </c>
      <c r="F165" s="3" t="s">
        <v>19</v>
      </c>
      <c r="G165" s="3" t="s">
        <v>7</v>
      </c>
      <c r="H165" s="3">
        <v>3</v>
      </c>
      <c r="I165" s="3">
        <v>24</v>
      </c>
      <c r="J165" s="3">
        <v>2.4</v>
      </c>
      <c r="K165" s="3" t="s">
        <v>9</v>
      </c>
      <c r="L165" s="3" t="s">
        <v>9</v>
      </c>
      <c r="M165" s="4" t="s">
        <v>130</v>
      </c>
    </row>
    <row r="166" spans="1:13" ht="28.8" x14ac:dyDescent="0.3">
      <c r="A166" s="2" t="s">
        <v>127</v>
      </c>
      <c r="B166" s="3" t="s">
        <v>128</v>
      </c>
      <c r="C166" s="3" t="s">
        <v>1</v>
      </c>
      <c r="D166" s="3" t="s">
        <v>12</v>
      </c>
      <c r="E166" s="3" t="s">
        <v>131</v>
      </c>
      <c r="F166" s="3" t="s">
        <v>19</v>
      </c>
      <c r="G166" s="3" t="s">
        <v>7</v>
      </c>
      <c r="H166" s="3">
        <v>1</v>
      </c>
      <c r="I166" s="3">
        <v>100</v>
      </c>
      <c r="J166" s="3">
        <v>0</v>
      </c>
      <c r="K166" s="3" t="s">
        <v>9</v>
      </c>
      <c r="L166" s="3" t="s">
        <v>9</v>
      </c>
      <c r="M166" s="4" t="s">
        <v>130</v>
      </c>
    </row>
    <row r="167" spans="1:13" ht="28.8" x14ac:dyDescent="0.3">
      <c r="A167" s="2" t="s">
        <v>127</v>
      </c>
      <c r="B167" s="3" t="s">
        <v>128</v>
      </c>
      <c r="C167" s="3" t="s">
        <v>1</v>
      </c>
      <c r="D167" s="3" t="s">
        <v>12</v>
      </c>
      <c r="E167" s="3" t="s">
        <v>131</v>
      </c>
      <c r="F167" s="3" t="s">
        <v>19</v>
      </c>
      <c r="G167" s="3" t="s">
        <v>7</v>
      </c>
      <c r="H167" s="3">
        <v>2</v>
      </c>
      <c r="I167" s="3">
        <v>86</v>
      </c>
      <c r="J167" s="3">
        <v>0.8</v>
      </c>
      <c r="K167" s="3" t="s">
        <v>9</v>
      </c>
      <c r="L167" s="3" t="s">
        <v>9</v>
      </c>
      <c r="M167" s="4" t="s">
        <v>130</v>
      </c>
    </row>
    <row r="168" spans="1:13" ht="28.8" x14ac:dyDescent="0.3">
      <c r="A168" s="2" t="s">
        <v>127</v>
      </c>
      <c r="B168" s="3" t="s">
        <v>128</v>
      </c>
      <c r="C168" s="3" t="s">
        <v>1</v>
      </c>
      <c r="D168" s="3" t="s">
        <v>12</v>
      </c>
      <c r="E168" s="3" t="s">
        <v>131</v>
      </c>
      <c r="F168" s="3" t="s">
        <v>19</v>
      </c>
      <c r="G168" s="3" t="s">
        <v>7</v>
      </c>
      <c r="H168" s="3">
        <v>3</v>
      </c>
      <c r="I168" s="3">
        <v>33</v>
      </c>
      <c r="J168" s="3">
        <v>2</v>
      </c>
      <c r="K168" s="3" t="s">
        <v>9</v>
      </c>
      <c r="L168" s="3" t="s">
        <v>9</v>
      </c>
      <c r="M168" s="4" t="s">
        <v>130</v>
      </c>
    </row>
    <row r="169" spans="1:13" ht="28.8" x14ac:dyDescent="0.3">
      <c r="A169" s="2" t="s">
        <v>127</v>
      </c>
      <c r="B169" s="3" t="s">
        <v>128</v>
      </c>
      <c r="C169" s="3" t="s">
        <v>132</v>
      </c>
      <c r="D169" s="3" t="s">
        <v>21</v>
      </c>
      <c r="E169" s="3" t="s">
        <v>46</v>
      </c>
      <c r="F169" s="3" t="s">
        <v>13</v>
      </c>
      <c r="G169" s="3" t="s">
        <v>7</v>
      </c>
      <c r="H169" s="3">
        <v>1</v>
      </c>
      <c r="I169" s="3">
        <v>88</v>
      </c>
      <c r="J169" s="3">
        <v>3.2</v>
      </c>
      <c r="K169" s="3" t="s">
        <v>9</v>
      </c>
      <c r="L169" s="3" t="s">
        <v>9</v>
      </c>
      <c r="M169" s="4" t="s">
        <v>47</v>
      </c>
    </row>
    <row r="170" spans="1:13" ht="28.8" x14ac:dyDescent="0.3">
      <c r="A170" s="2" t="s">
        <v>127</v>
      </c>
      <c r="B170" s="3" t="s">
        <v>128</v>
      </c>
      <c r="C170" s="3" t="s">
        <v>132</v>
      </c>
      <c r="D170" s="3" t="s">
        <v>21</v>
      </c>
      <c r="E170" s="3" t="s">
        <v>46</v>
      </c>
      <c r="F170" s="3" t="s">
        <v>13</v>
      </c>
      <c r="G170" s="3" t="s">
        <v>7</v>
      </c>
      <c r="H170" s="3">
        <v>2</v>
      </c>
      <c r="I170" s="3">
        <v>82</v>
      </c>
      <c r="J170" s="3">
        <v>3</v>
      </c>
      <c r="K170" s="3" t="s">
        <v>9</v>
      </c>
      <c r="L170" s="3" t="s">
        <v>9</v>
      </c>
      <c r="M170" s="4" t="s">
        <v>47</v>
      </c>
    </row>
    <row r="171" spans="1:13" ht="28.8" x14ac:dyDescent="0.3">
      <c r="A171" s="2" t="s">
        <v>127</v>
      </c>
      <c r="B171" s="3" t="s">
        <v>128</v>
      </c>
      <c r="C171" s="3" t="s">
        <v>132</v>
      </c>
      <c r="D171" s="3" t="s">
        <v>21</v>
      </c>
      <c r="E171" s="3" t="s">
        <v>46</v>
      </c>
      <c r="F171" s="3" t="s">
        <v>13</v>
      </c>
      <c r="G171" s="3" t="s">
        <v>7</v>
      </c>
      <c r="H171" s="3">
        <v>6</v>
      </c>
      <c r="I171" s="3">
        <v>29</v>
      </c>
      <c r="J171" s="3">
        <v>3</v>
      </c>
      <c r="K171" s="3" t="s">
        <v>9</v>
      </c>
      <c r="L171" s="3" t="s">
        <v>9</v>
      </c>
      <c r="M171" s="4" t="s">
        <v>47</v>
      </c>
    </row>
    <row r="172" spans="1:13" ht="28.8" x14ac:dyDescent="0.3">
      <c r="A172" s="2" t="s">
        <v>127</v>
      </c>
      <c r="B172" s="3" t="s">
        <v>128</v>
      </c>
      <c r="C172" s="3" t="s">
        <v>132</v>
      </c>
      <c r="D172" s="3" t="s">
        <v>21</v>
      </c>
      <c r="E172" s="3" t="s">
        <v>46</v>
      </c>
      <c r="F172" s="3" t="s">
        <v>19</v>
      </c>
      <c r="G172" s="3" t="s">
        <v>7</v>
      </c>
      <c r="H172" s="3">
        <v>1</v>
      </c>
      <c r="I172" s="3">
        <v>100</v>
      </c>
      <c r="J172" s="3">
        <v>0</v>
      </c>
      <c r="K172" s="3" t="s">
        <v>9</v>
      </c>
      <c r="L172" s="3" t="s">
        <v>9</v>
      </c>
      <c r="M172" s="4" t="s">
        <v>130</v>
      </c>
    </row>
    <row r="173" spans="1:13" ht="28.8" x14ac:dyDescent="0.3">
      <c r="A173" s="2" t="s">
        <v>127</v>
      </c>
      <c r="B173" s="3" t="s">
        <v>128</v>
      </c>
      <c r="C173" s="3" t="s">
        <v>132</v>
      </c>
      <c r="D173" s="3" t="s">
        <v>21</v>
      </c>
      <c r="E173" s="3" t="s">
        <v>46</v>
      </c>
      <c r="F173" s="3" t="s">
        <v>19</v>
      </c>
      <c r="G173" s="3" t="s">
        <v>7</v>
      </c>
      <c r="H173" s="3">
        <v>2</v>
      </c>
      <c r="I173" s="3">
        <v>79</v>
      </c>
      <c r="J173" s="3">
        <v>1.2</v>
      </c>
      <c r="K173" s="3" t="s">
        <v>9</v>
      </c>
      <c r="L173" s="3" t="s">
        <v>9</v>
      </c>
      <c r="M173" s="4" t="s">
        <v>130</v>
      </c>
    </row>
    <row r="174" spans="1:13" ht="28.8" x14ac:dyDescent="0.3">
      <c r="A174" s="2" t="s">
        <v>127</v>
      </c>
      <c r="B174" s="3" t="s">
        <v>128</v>
      </c>
      <c r="C174" s="3" t="s">
        <v>132</v>
      </c>
      <c r="D174" s="3" t="s">
        <v>21</v>
      </c>
      <c r="E174" s="3" t="s">
        <v>46</v>
      </c>
      <c r="F174" s="3" t="s">
        <v>19</v>
      </c>
      <c r="G174" s="3" t="s">
        <v>7</v>
      </c>
      <c r="H174" s="3">
        <v>3</v>
      </c>
      <c r="I174" s="3">
        <v>33</v>
      </c>
      <c r="J174" s="3">
        <v>2</v>
      </c>
      <c r="K174" s="3" t="s">
        <v>9</v>
      </c>
      <c r="L174" s="3" t="s">
        <v>9</v>
      </c>
      <c r="M174" s="4" t="s">
        <v>130</v>
      </c>
    </row>
    <row r="175" spans="1:13" ht="28.8" x14ac:dyDescent="0.3">
      <c r="A175" s="2" t="s">
        <v>127</v>
      </c>
      <c r="B175" s="3" t="s">
        <v>3</v>
      </c>
      <c r="C175" s="3" t="s">
        <v>1</v>
      </c>
      <c r="D175" s="3" t="s">
        <v>12</v>
      </c>
      <c r="E175" s="3" t="s">
        <v>133</v>
      </c>
      <c r="F175" s="3" t="s">
        <v>18</v>
      </c>
      <c r="G175" s="3" t="s">
        <v>7</v>
      </c>
      <c r="H175" s="3">
        <v>1.5</v>
      </c>
      <c r="I175" s="3">
        <v>88</v>
      </c>
      <c r="J175" s="3">
        <v>1.5</v>
      </c>
      <c r="K175" s="3" t="s">
        <v>9</v>
      </c>
      <c r="L175" s="3" t="s">
        <v>9</v>
      </c>
      <c r="M175" s="4" t="s">
        <v>134</v>
      </c>
    </row>
    <row r="176" spans="1:13" ht="28.8" x14ac:dyDescent="0.3">
      <c r="A176" s="2" t="s">
        <v>127</v>
      </c>
      <c r="B176" s="3" t="s">
        <v>3</v>
      </c>
      <c r="C176" s="3" t="s">
        <v>1</v>
      </c>
      <c r="D176" s="3" t="s">
        <v>12</v>
      </c>
      <c r="E176" s="3" t="s">
        <v>133</v>
      </c>
      <c r="F176" s="3" t="s">
        <v>18</v>
      </c>
      <c r="G176" s="3" t="s">
        <v>7</v>
      </c>
      <c r="H176" s="3">
        <v>2</v>
      </c>
      <c r="I176" s="3">
        <v>77</v>
      </c>
      <c r="J176" s="3">
        <v>3</v>
      </c>
      <c r="K176" s="3" t="s">
        <v>9</v>
      </c>
      <c r="L176" s="3" t="s">
        <v>9</v>
      </c>
      <c r="M176" s="4" t="s">
        <v>134</v>
      </c>
    </row>
    <row r="177" spans="1:13" ht="28.8" x14ac:dyDescent="0.3">
      <c r="A177" s="2" t="s">
        <v>127</v>
      </c>
      <c r="B177" s="3" t="s">
        <v>3</v>
      </c>
      <c r="C177" s="3" t="s">
        <v>1</v>
      </c>
      <c r="D177" s="3" t="s">
        <v>12</v>
      </c>
      <c r="E177" s="3" t="s">
        <v>133</v>
      </c>
      <c r="F177" s="3" t="s">
        <v>18</v>
      </c>
      <c r="G177" s="3" t="s">
        <v>7</v>
      </c>
      <c r="H177" s="3">
        <v>3</v>
      </c>
      <c r="I177" s="3">
        <v>63</v>
      </c>
      <c r="J177" s="3">
        <v>4</v>
      </c>
      <c r="K177" s="3" t="s">
        <v>9</v>
      </c>
      <c r="L177" s="3" t="s">
        <v>9</v>
      </c>
      <c r="M177" s="4" t="s">
        <v>134</v>
      </c>
    </row>
    <row r="178" spans="1:13" ht="28.8" x14ac:dyDescent="0.3">
      <c r="A178" s="2" t="s">
        <v>127</v>
      </c>
      <c r="B178" s="3" t="s">
        <v>3</v>
      </c>
      <c r="C178" s="3" t="s">
        <v>1</v>
      </c>
      <c r="D178" s="3" t="s">
        <v>12</v>
      </c>
      <c r="E178" s="3" t="s">
        <v>133</v>
      </c>
      <c r="F178" s="3" t="s">
        <v>18</v>
      </c>
      <c r="G178" s="3" t="s">
        <v>7</v>
      </c>
      <c r="H178" s="3">
        <v>4</v>
      </c>
      <c r="I178" s="3">
        <v>41</v>
      </c>
      <c r="J178" s="3">
        <v>6</v>
      </c>
      <c r="K178" s="3" t="s">
        <v>9</v>
      </c>
      <c r="L178" s="3" t="s">
        <v>9</v>
      </c>
      <c r="M178" s="4" t="s">
        <v>134</v>
      </c>
    </row>
    <row r="179" spans="1:13" ht="28.8" x14ac:dyDescent="0.3">
      <c r="A179" s="2" t="s">
        <v>127</v>
      </c>
      <c r="B179" s="3" t="s">
        <v>3</v>
      </c>
      <c r="C179" s="3" t="s">
        <v>1</v>
      </c>
      <c r="D179" s="3" t="s">
        <v>12</v>
      </c>
      <c r="E179" s="3" t="s">
        <v>135</v>
      </c>
      <c r="F179" s="3" t="s">
        <v>13</v>
      </c>
      <c r="G179" s="3" t="s">
        <v>7</v>
      </c>
      <c r="H179" s="3">
        <v>1</v>
      </c>
      <c r="I179" s="3">
        <v>82</v>
      </c>
      <c r="J179" s="3">
        <v>3.2</v>
      </c>
      <c r="K179" s="3" t="s">
        <v>9</v>
      </c>
      <c r="L179" s="3" t="s">
        <v>9</v>
      </c>
      <c r="M179" s="4" t="s">
        <v>134</v>
      </c>
    </row>
    <row r="180" spans="1:13" ht="28.8" x14ac:dyDescent="0.3">
      <c r="A180" s="2" t="s">
        <v>127</v>
      </c>
      <c r="B180" s="3" t="s">
        <v>3</v>
      </c>
      <c r="C180" s="3" t="s">
        <v>1</v>
      </c>
      <c r="D180" s="3" t="s">
        <v>12</v>
      </c>
      <c r="E180" s="3" t="s">
        <v>135</v>
      </c>
      <c r="F180" s="3" t="s">
        <v>13</v>
      </c>
      <c r="G180" s="3" t="s">
        <v>7</v>
      </c>
      <c r="H180" s="3">
        <v>2</v>
      </c>
      <c r="I180" s="3">
        <v>84</v>
      </c>
      <c r="J180" s="3">
        <v>2.6</v>
      </c>
      <c r="K180" s="3" t="s">
        <v>9</v>
      </c>
      <c r="L180" s="3" t="s">
        <v>9</v>
      </c>
      <c r="M180" s="4" t="s">
        <v>134</v>
      </c>
    </row>
    <row r="181" spans="1:13" ht="28.8" x14ac:dyDescent="0.3">
      <c r="A181" s="2" t="s">
        <v>127</v>
      </c>
      <c r="B181" s="3" t="s">
        <v>3</v>
      </c>
      <c r="C181" s="3" t="s">
        <v>1</v>
      </c>
      <c r="D181" s="3" t="s">
        <v>12</v>
      </c>
      <c r="E181" s="3" t="s">
        <v>135</v>
      </c>
      <c r="F181" s="3" t="s">
        <v>13</v>
      </c>
      <c r="G181" s="3" t="s">
        <v>7</v>
      </c>
      <c r="H181" s="3">
        <v>3</v>
      </c>
      <c r="I181" s="3">
        <v>53</v>
      </c>
      <c r="J181" s="3">
        <v>5.8</v>
      </c>
      <c r="K181" s="3" t="s">
        <v>9</v>
      </c>
      <c r="L181" s="3" t="s">
        <v>9</v>
      </c>
      <c r="M181" s="4" t="s">
        <v>134</v>
      </c>
    </row>
    <row r="182" spans="1:13" ht="28.8" x14ac:dyDescent="0.3">
      <c r="A182" s="2" t="s">
        <v>127</v>
      </c>
      <c r="B182" s="3" t="s">
        <v>3</v>
      </c>
      <c r="C182" s="3" t="s">
        <v>1</v>
      </c>
      <c r="D182" s="3" t="s">
        <v>12</v>
      </c>
      <c r="E182" s="3" t="s">
        <v>135</v>
      </c>
      <c r="F182" s="3" t="s">
        <v>13</v>
      </c>
      <c r="G182" s="3" t="s">
        <v>7</v>
      </c>
      <c r="H182" s="3">
        <v>4</v>
      </c>
      <c r="I182" s="3">
        <v>61</v>
      </c>
      <c r="J182" s="3">
        <v>4.8</v>
      </c>
      <c r="K182" s="3" t="s">
        <v>9</v>
      </c>
      <c r="L182" s="3" t="s">
        <v>9</v>
      </c>
      <c r="M182" s="4" t="s">
        <v>134</v>
      </c>
    </row>
    <row r="183" spans="1:13" ht="28.8" x14ac:dyDescent="0.3">
      <c r="A183" s="2" t="s">
        <v>127</v>
      </c>
      <c r="B183" s="3" t="s">
        <v>3</v>
      </c>
      <c r="C183" s="3" t="s">
        <v>1</v>
      </c>
      <c r="D183" s="3" t="s">
        <v>12</v>
      </c>
      <c r="E183" s="3" t="s">
        <v>135</v>
      </c>
      <c r="F183" s="3" t="s">
        <v>13</v>
      </c>
      <c r="G183" s="3" t="s">
        <v>7</v>
      </c>
      <c r="H183" s="3">
        <v>5</v>
      </c>
      <c r="I183" s="3">
        <v>41</v>
      </c>
      <c r="J183" s="3">
        <v>4.5999999999999996</v>
      </c>
      <c r="K183" s="3" t="s">
        <v>9</v>
      </c>
      <c r="L183" s="3" t="s">
        <v>9</v>
      </c>
      <c r="M183" s="4" t="s">
        <v>134</v>
      </c>
    </row>
    <row r="184" spans="1:13" ht="28.8" x14ac:dyDescent="0.3">
      <c r="A184" s="2" t="s">
        <v>127</v>
      </c>
      <c r="B184" s="3" t="s">
        <v>3</v>
      </c>
      <c r="C184" s="3" t="s">
        <v>1</v>
      </c>
      <c r="D184" s="3" t="s">
        <v>12</v>
      </c>
      <c r="E184" s="3" t="s">
        <v>135</v>
      </c>
      <c r="F184" s="3" t="s">
        <v>13</v>
      </c>
      <c r="G184" s="3" t="s">
        <v>7</v>
      </c>
      <c r="H184" s="3">
        <v>6</v>
      </c>
      <c r="I184" s="3">
        <v>77</v>
      </c>
      <c r="J184" s="3">
        <v>1.2</v>
      </c>
      <c r="K184" s="3" t="s">
        <v>9</v>
      </c>
      <c r="L184" s="3" t="s">
        <v>9</v>
      </c>
      <c r="M184" s="4" t="s">
        <v>134</v>
      </c>
    </row>
    <row r="185" spans="1:13" ht="28.8" x14ac:dyDescent="0.3">
      <c r="A185" s="2" t="s">
        <v>127</v>
      </c>
      <c r="B185" s="3" t="s">
        <v>3</v>
      </c>
      <c r="C185" s="3" t="s">
        <v>1</v>
      </c>
      <c r="D185" s="3" t="s">
        <v>12</v>
      </c>
      <c r="E185" s="3" t="s">
        <v>136</v>
      </c>
      <c r="F185" s="3" t="s">
        <v>18</v>
      </c>
      <c r="G185" s="3" t="s">
        <v>7</v>
      </c>
      <c r="H185" s="3">
        <v>1</v>
      </c>
      <c r="I185" s="3">
        <v>73</v>
      </c>
      <c r="J185" s="3">
        <v>3.8</v>
      </c>
      <c r="K185" s="3" t="s">
        <v>9</v>
      </c>
      <c r="L185" s="3" t="s">
        <v>9</v>
      </c>
      <c r="M185" s="4" t="s">
        <v>134</v>
      </c>
    </row>
    <row r="186" spans="1:13" ht="28.8" x14ac:dyDescent="0.3">
      <c r="A186" s="2" t="s">
        <v>127</v>
      </c>
      <c r="B186" s="3" t="s">
        <v>3</v>
      </c>
      <c r="C186" s="3" t="s">
        <v>1</v>
      </c>
      <c r="D186" s="3" t="s">
        <v>12</v>
      </c>
      <c r="E186" s="3" t="s">
        <v>136</v>
      </c>
      <c r="F186" s="3" t="s">
        <v>18</v>
      </c>
      <c r="G186" s="3" t="s">
        <v>7</v>
      </c>
      <c r="H186" s="3">
        <v>2</v>
      </c>
      <c r="I186" s="3">
        <v>79</v>
      </c>
      <c r="J186" s="3">
        <v>3.2</v>
      </c>
      <c r="K186" s="3" t="s">
        <v>9</v>
      </c>
      <c r="L186" s="3" t="s">
        <v>9</v>
      </c>
      <c r="M186" s="4" t="s">
        <v>134</v>
      </c>
    </row>
    <row r="187" spans="1:13" ht="28.8" x14ac:dyDescent="0.3">
      <c r="A187" s="2" t="s">
        <v>127</v>
      </c>
      <c r="B187" s="3" t="s">
        <v>3</v>
      </c>
      <c r="C187" s="3" t="s">
        <v>1</v>
      </c>
      <c r="D187" s="3" t="s">
        <v>12</v>
      </c>
      <c r="E187" s="3" t="s">
        <v>136</v>
      </c>
      <c r="F187" s="3" t="s">
        <v>18</v>
      </c>
      <c r="G187" s="3" t="s">
        <v>7</v>
      </c>
      <c r="H187" s="3">
        <v>3</v>
      </c>
      <c r="I187" s="3">
        <v>72</v>
      </c>
      <c r="J187" s="3">
        <v>5.2</v>
      </c>
      <c r="K187" s="3" t="s">
        <v>9</v>
      </c>
      <c r="L187" s="3" t="s">
        <v>9</v>
      </c>
      <c r="M187" s="4" t="s">
        <v>134</v>
      </c>
    </row>
    <row r="188" spans="1:13" ht="28.8" x14ac:dyDescent="0.3">
      <c r="A188" s="2" t="s">
        <v>127</v>
      </c>
      <c r="B188" s="3" t="s">
        <v>3</v>
      </c>
      <c r="C188" s="3" t="s">
        <v>1</v>
      </c>
      <c r="D188" s="3" t="s">
        <v>12</v>
      </c>
      <c r="E188" s="3" t="s">
        <v>136</v>
      </c>
      <c r="F188" s="3" t="s">
        <v>18</v>
      </c>
      <c r="G188" s="3" t="s">
        <v>7</v>
      </c>
      <c r="H188" s="3">
        <v>4</v>
      </c>
      <c r="I188" s="3">
        <v>50</v>
      </c>
      <c r="J188" s="3">
        <v>6.6</v>
      </c>
      <c r="K188" s="3" t="s">
        <v>9</v>
      </c>
      <c r="L188" s="3" t="s">
        <v>9</v>
      </c>
      <c r="M188" s="4" t="s">
        <v>134</v>
      </c>
    </row>
    <row r="189" spans="1:13" ht="28.8" x14ac:dyDescent="0.3">
      <c r="A189" s="2" t="s">
        <v>127</v>
      </c>
      <c r="B189" s="3" t="s">
        <v>3</v>
      </c>
      <c r="C189" s="3" t="s">
        <v>1</v>
      </c>
      <c r="D189" s="3" t="s">
        <v>12</v>
      </c>
      <c r="E189" s="3" t="s">
        <v>137</v>
      </c>
      <c r="F189" s="3" t="s">
        <v>13</v>
      </c>
      <c r="G189" s="3" t="s">
        <v>7</v>
      </c>
      <c r="H189" s="3">
        <v>1</v>
      </c>
      <c r="I189" s="3">
        <v>84</v>
      </c>
      <c r="J189" s="3">
        <v>4</v>
      </c>
      <c r="K189" s="3" t="s">
        <v>9</v>
      </c>
      <c r="L189" s="3" t="s">
        <v>9</v>
      </c>
      <c r="M189" s="4" t="s">
        <v>134</v>
      </c>
    </row>
    <row r="190" spans="1:13" ht="28.8" x14ac:dyDescent="0.3">
      <c r="A190" s="2" t="s">
        <v>127</v>
      </c>
      <c r="B190" s="3" t="s">
        <v>3</v>
      </c>
      <c r="C190" s="3" t="s">
        <v>1</v>
      </c>
      <c r="D190" s="3" t="s">
        <v>12</v>
      </c>
      <c r="E190" s="3" t="s">
        <v>137</v>
      </c>
      <c r="F190" s="3" t="s">
        <v>13</v>
      </c>
      <c r="G190" s="3" t="s">
        <v>7</v>
      </c>
      <c r="H190" s="3">
        <v>2</v>
      </c>
      <c r="I190" s="3">
        <v>57</v>
      </c>
      <c r="J190" s="3">
        <v>6.4</v>
      </c>
      <c r="K190" s="3" t="s">
        <v>9</v>
      </c>
      <c r="L190" s="3" t="s">
        <v>9</v>
      </c>
      <c r="M190" s="4" t="s">
        <v>134</v>
      </c>
    </row>
    <row r="191" spans="1:13" ht="28.8" x14ac:dyDescent="0.3">
      <c r="A191" s="2" t="s">
        <v>127</v>
      </c>
      <c r="B191" s="3" t="s">
        <v>3</v>
      </c>
      <c r="C191" s="3" t="s">
        <v>1</v>
      </c>
      <c r="D191" s="3" t="s">
        <v>12</v>
      </c>
      <c r="E191" s="3" t="s">
        <v>137</v>
      </c>
      <c r="F191" s="3" t="s">
        <v>13</v>
      </c>
      <c r="G191" s="3" t="s">
        <v>7</v>
      </c>
      <c r="H191" s="3">
        <v>3</v>
      </c>
      <c r="I191" s="3">
        <v>70</v>
      </c>
      <c r="J191" s="3">
        <v>3</v>
      </c>
      <c r="K191" s="3" t="s">
        <v>9</v>
      </c>
      <c r="L191" s="3" t="s">
        <v>9</v>
      </c>
      <c r="M191" s="4" t="s">
        <v>134</v>
      </c>
    </row>
    <row r="192" spans="1:13" ht="28.8" x14ac:dyDescent="0.3">
      <c r="A192" s="2" t="s">
        <v>127</v>
      </c>
      <c r="B192" s="3" t="s">
        <v>3</v>
      </c>
      <c r="C192" s="3" t="s">
        <v>1</v>
      </c>
      <c r="D192" s="3" t="s">
        <v>12</v>
      </c>
      <c r="E192" s="3" t="s">
        <v>137</v>
      </c>
      <c r="F192" s="3" t="s">
        <v>13</v>
      </c>
      <c r="G192" s="3" t="s">
        <v>7</v>
      </c>
      <c r="H192" s="3">
        <v>4</v>
      </c>
      <c r="I192" s="3">
        <v>86</v>
      </c>
      <c r="J192" s="3">
        <v>1.8</v>
      </c>
      <c r="K192" s="3" t="s">
        <v>9</v>
      </c>
      <c r="L192" s="3" t="s">
        <v>9</v>
      </c>
      <c r="M192" s="4" t="s">
        <v>134</v>
      </c>
    </row>
    <row r="193" spans="1:13" ht="28.8" x14ac:dyDescent="0.3">
      <c r="A193" s="2" t="s">
        <v>127</v>
      </c>
      <c r="B193" s="3" t="s">
        <v>3</v>
      </c>
      <c r="C193" s="3" t="s">
        <v>1</v>
      </c>
      <c r="D193" s="3" t="s">
        <v>12</v>
      </c>
      <c r="E193" s="3" t="s">
        <v>137</v>
      </c>
      <c r="F193" s="3" t="s">
        <v>13</v>
      </c>
      <c r="G193" s="3" t="s">
        <v>7</v>
      </c>
      <c r="H193" s="3">
        <v>5</v>
      </c>
      <c r="I193" s="3">
        <v>92</v>
      </c>
      <c r="J193" s="3">
        <v>0.8</v>
      </c>
      <c r="K193" s="3" t="s">
        <v>9</v>
      </c>
      <c r="L193" s="3" t="s">
        <v>9</v>
      </c>
      <c r="M193" s="4" t="s">
        <v>134</v>
      </c>
    </row>
    <row r="194" spans="1:13" ht="28.8" x14ac:dyDescent="0.3">
      <c r="A194" s="2" t="s">
        <v>127</v>
      </c>
      <c r="B194" s="3" t="s">
        <v>3</v>
      </c>
      <c r="C194" s="3" t="s">
        <v>1</v>
      </c>
      <c r="D194" s="3" t="s">
        <v>12</v>
      </c>
      <c r="E194" s="3" t="s">
        <v>137</v>
      </c>
      <c r="F194" s="3" t="s">
        <v>13</v>
      </c>
      <c r="G194" s="3" t="s">
        <v>7</v>
      </c>
      <c r="H194" s="3">
        <v>6</v>
      </c>
      <c r="I194" s="3">
        <v>43</v>
      </c>
      <c r="J194" s="3">
        <v>2</v>
      </c>
      <c r="K194" s="3" t="s">
        <v>9</v>
      </c>
      <c r="L194" s="3" t="s">
        <v>9</v>
      </c>
      <c r="M194" s="4" t="s">
        <v>134</v>
      </c>
    </row>
    <row r="195" spans="1:13" ht="28.8" x14ac:dyDescent="0.3">
      <c r="A195" s="2" t="s">
        <v>127</v>
      </c>
      <c r="B195" s="3" t="s">
        <v>3</v>
      </c>
      <c r="C195" s="3" t="s">
        <v>1</v>
      </c>
      <c r="D195" s="3" t="s">
        <v>12</v>
      </c>
      <c r="E195" s="3" t="s">
        <v>135</v>
      </c>
      <c r="F195" s="3" t="s">
        <v>67</v>
      </c>
      <c r="G195" s="3" t="s">
        <v>7</v>
      </c>
      <c r="H195" s="3">
        <v>1</v>
      </c>
      <c r="I195" s="3">
        <v>91</v>
      </c>
      <c r="J195" s="3">
        <v>1.2</v>
      </c>
      <c r="K195" s="3" t="s">
        <v>9</v>
      </c>
      <c r="L195" s="3" t="s">
        <v>9</v>
      </c>
      <c r="M195" s="4" t="s">
        <v>138</v>
      </c>
    </row>
    <row r="196" spans="1:13" ht="28.8" x14ac:dyDescent="0.3">
      <c r="A196" s="2" t="s">
        <v>127</v>
      </c>
      <c r="B196" s="3" t="s">
        <v>3</v>
      </c>
      <c r="C196" s="3" t="s">
        <v>1</v>
      </c>
      <c r="D196" s="3" t="s">
        <v>12</v>
      </c>
      <c r="E196" s="3" t="s">
        <v>135</v>
      </c>
      <c r="F196" s="3" t="s">
        <v>67</v>
      </c>
      <c r="G196" s="3" t="s">
        <v>7</v>
      </c>
      <c r="H196" s="3">
        <v>2</v>
      </c>
      <c r="I196" s="3">
        <v>81</v>
      </c>
      <c r="J196" s="3">
        <v>2.2000000000000002</v>
      </c>
      <c r="K196" s="3" t="s">
        <v>9</v>
      </c>
      <c r="L196" s="3" t="s">
        <v>9</v>
      </c>
      <c r="M196" s="4" t="s">
        <v>138</v>
      </c>
    </row>
    <row r="197" spans="1:13" ht="28.8" x14ac:dyDescent="0.3">
      <c r="A197" s="2" t="s">
        <v>127</v>
      </c>
      <c r="B197" s="3" t="s">
        <v>3</v>
      </c>
      <c r="C197" s="3" t="s">
        <v>1</v>
      </c>
      <c r="D197" s="3" t="s">
        <v>12</v>
      </c>
      <c r="E197" s="3" t="s">
        <v>135</v>
      </c>
      <c r="F197" s="3" t="s">
        <v>67</v>
      </c>
      <c r="G197" s="3" t="s">
        <v>7</v>
      </c>
      <c r="H197" s="3">
        <v>3</v>
      </c>
      <c r="I197" s="3">
        <v>100</v>
      </c>
      <c r="J197" s="3">
        <v>0</v>
      </c>
      <c r="K197" s="3" t="s">
        <v>9</v>
      </c>
      <c r="L197" s="3" t="s">
        <v>9</v>
      </c>
      <c r="M197" s="4" t="s">
        <v>138</v>
      </c>
    </row>
    <row r="198" spans="1:13" ht="28.8" x14ac:dyDescent="0.3">
      <c r="A198" s="2" t="s">
        <v>127</v>
      </c>
      <c r="B198" s="3" t="s">
        <v>3</v>
      </c>
      <c r="C198" s="3" t="s">
        <v>1</v>
      </c>
      <c r="D198" s="3" t="s">
        <v>12</v>
      </c>
      <c r="E198" s="3" t="s">
        <v>135</v>
      </c>
      <c r="F198" s="3" t="s">
        <v>67</v>
      </c>
      <c r="G198" s="3" t="s">
        <v>7</v>
      </c>
      <c r="H198" s="3">
        <v>4</v>
      </c>
      <c r="I198" s="3">
        <v>97</v>
      </c>
      <c r="J198" s="3">
        <v>0.4</v>
      </c>
      <c r="K198" s="3" t="s">
        <v>9</v>
      </c>
      <c r="L198" s="3" t="s">
        <v>9</v>
      </c>
      <c r="M198" s="4" t="s">
        <v>138</v>
      </c>
    </row>
    <row r="199" spans="1:13" ht="28.8" x14ac:dyDescent="0.3">
      <c r="A199" s="2" t="s">
        <v>127</v>
      </c>
      <c r="B199" s="3" t="s">
        <v>3</v>
      </c>
      <c r="C199" s="3" t="s">
        <v>1</v>
      </c>
      <c r="D199" s="3" t="s">
        <v>12</v>
      </c>
      <c r="E199" s="3" t="s">
        <v>135</v>
      </c>
      <c r="F199" s="3" t="s">
        <v>67</v>
      </c>
      <c r="G199" s="3" t="s">
        <v>7</v>
      </c>
      <c r="H199" s="3">
        <v>5</v>
      </c>
      <c r="I199" s="3">
        <v>96</v>
      </c>
      <c r="J199" s="3">
        <v>0.4</v>
      </c>
      <c r="K199" s="3" t="s">
        <v>9</v>
      </c>
      <c r="L199" s="3" t="s">
        <v>9</v>
      </c>
      <c r="M199" s="4" t="s">
        <v>138</v>
      </c>
    </row>
    <row r="200" spans="1:13" ht="28.8" x14ac:dyDescent="0.3">
      <c r="A200" s="2" t="s">
        <v>127</v>
      </c>
      <c r="B200" s="3" t="s">
        <v>3</v>
      </c>
      <c r="C200" s="3" t="s">
        <v>1</v>
      </c>
      <c r="D200" s="3" t="s">
        <v>12</v>
      </c>
      <c r="E200" s="3" t="s">
        <v>135</v>
      </c>
      <c r="F200" s="3" t="s">
        <v>67</v>
      </c>
      <c r="G200" s="3" t="s">
        <v>7</v>
      </c>
      <c r="H200" s="3">
        <v>6</v>
      </c>
      <c r="I200" s="3">
        <v>96</v>
      </c>
      <c r="J200" s="3">
        <v>0.2</v>
      </c>
      <c r="K200" s="3" t="s">
        <v>9</v>
      </c>
      <c r="L200" s="3" t="s">
        <v>9</v>
      </c>
      <c r="M200" s="4" t="s">
        <v>138</v>
      </c>
    </row>
    <row r="201" spans="1:13" ht="28.8" x14ac:dyDescent="0.3">
      <c r="A201" s="2" t="s">
        <v>127</v>
      </c>
      <c r="B201" s="3" t="s">
        <v>3</v>
      </c>
      <c r="C201" s="3" t="s">
        <v>1</v>
      </c>
      <c r="D201" s="3" t="s">
        <v>17</v>
      </c>
      <c r="E201" s="3" t="s">
        <v>135</v>
      </c>
      <c r="F201" s="3" t="s">
        <v>13</v>
      </c>
      <c r="G201" s="3" t="s">
        <v>7</v>
      </c>
      <c r="H201" s="3">
        <v>1</v>
      </c>
      <c r="I201" s="3">
        <v>98</v>
      </c>
      <c r="J201" s="3">
        <v>0.4</v>
      </c>
      <c r="K201" s="3" t="s">
        <v>9</v>
      </c>
      <c r="L201" s="3" t="s">
        <v>9</v>
      </c>
      <c r="M201" s="4" t="s">
        <v>134</v>
      </c>
    </row>
    <row r="202" spans="1:13" ht="28.8" x14ac:dyDescent="0.3">
      <c r="A202" s="2" t="s">
        <v>127</v>
      </c>
      <c r="B202" s="3" t="s">
        <v>3</v>
      </c>
      <c r="C202" s="3" t="s">
        <v>1</v>
      </c>
      <c r="D202" s="3" t="s">
        <v>17</v>
      </c>
      <c r="E202" s="3" t="s">
        <v>135</v>
      </c>
      <c r="F202" s="3" t="s">
        <v>13</v>
      </c>
      <c r="G202" s="3" t="s">
        <v>7</v>
      </c>
      <c r="H202" s="3">
        <v>2</v>
      </c>
      <c r="I202" s="3">
        <v>98</v>
      </c>
      <c r="J202" s="3">
        <v>0.4</v>
      </c>
      <c r="K202" s="3" t="s">
        <v>9</v>
      </c>
      <c r="L202" s="3" t="s">
        <v>9</v>
      </c>
      <c r="M202" s="4" t="s">
        <v>134</v>
      </c>
    </row>
    <row r="203" spans="1:13" ht="28.8" x14ac:dyDescent="0.3">
      <c r="A203" s="2" t="s">
        <v>127</v>
      </c>
      <c r="B203" s="3" t="s">
        <v>3</v>
      </c>
      <c r="C203" s="3" t="s">
        <v>1</v>
      </c>
      <c r="D203" s="3" t="s">
        <v>17</v>
      </c>
      <c r="E203" s="3" t="s">
        <v>135</v>
      </c>
      <c r="F203" s="3" t="s">
        <v>13</v>
      </c>
      <c r="G203" s="3" t="s">
        <v>7</v>
      </c>
      <c r="H203" s="3">
        <v>3</v>
      </c>
      <c r="I203" s="3">
        <v>100</v>
      </c>
      <c r="J203" s="3">
        <v>0</v>
      </c>
      <c r="K203" s="3" t="s">
        <v>9</v>
      </c>
      <c r="L203" s="3" t="s">
        <v>9</v>
      </c>
      <c r="M203" s="4" t="s">
        <v>134</v>
      </c>
    </row>
    <row r="204" spans="1:13" ht="28.8" x14ac:dyDescent="0.3">
      <c r="A204" s="2" t="s">
        <v>127</v>
      </c>
      <c r="B204" s="3" t="s">
        <v>3</v>
      </c>
      <c r="C204" s="3" t="s">
        <v>1</v>
      </c>
      <c r="D204" s="3" t="s">
        <v>17</v>
      </c>
      <c r="E204" s="3" t="s">
        <v>135</v>
      </c>
      <c r="F204" s="3" t="s">
        <v>13</v>
      </c>
      <c r="G204" s="3" t="s">
        <v>7</v>
      </c>
      <c r="H204" s="3">
        <v>4</v>
      </c>
      <c r="I204" s="3">
        <v>100</v>
      </c>
      <c r="J204" s="3">
        <v>0</v>
      </c>
      <c r="K204" s="3" t="s">
        <v>9</v>
      </c>
      <c r="L204" s="3" t="s">
        <v>9</v>
      </c>
      <c r="M204" s="4" t="s">
        <v>134</v>
      </c>
    </row>
    <row r="205" spans="1:13" ht="28.8" x14ac:dyDescent="0.3">
      <c r="A205" s="2" t="s">
        <v>127</v>
      </c>
      <c r="B205" s="3" t="s">
        <v>3</v>
      </c>
      <c r="C205" s="3" t="s">
        <v>1</v>
      </c>
      <c r="D205" s="3" t="s">
        <v>17</v>
      </c>
      <c r="E205" s="3" t="s">
        <v>135</v>
      </c>
      <c r="F205" s="3" t="s">
        <v>13</v>
      </c>
      <c r="G205" s="3" t="s">
        <v>7</v>
      </c>
      <c r="H205" s="3">
        <v>5</v>
      </c>
      <c r="I205" s="3">
        <v>98</v>
      </c>
      <c r="J205" s="3">
        <v>0.2</v>
      </c>
      <c r="K205" s="3" t="s">
        <v>9</v>
      </c>
      <c r="L205" s="3" t="s">
        <v>9</v>
      </c>
      <c r="M205" s="4" t="s">
        <v>134</v>
      </c>
    </row>
    <row r="206" spans="1:13" ht="28.8" x14ac:dyDescent="0.3">
      <c r="A206" s="2" t="s">
        <v>127</v>
      </c>
      <c r="B206" s="3" t="s">
        <v>3</v>
      </c>
      <c r="C206" s="3" t="s">
        <v>1</v>
      </c>
      <c r="D206" s="3" t="s">
        <v>17</v>
      </c>
      <c r="E206" s="3" t="s">
        <v>135</v>
      </c>
      <c r="F206" s="3" t="s">
        <v>13</v>
      </c>
      <c r="G206" s="3" t="s">
        <v>7</v>
      </c>
      <c r="H206" s="3">
        <v>6</v>
      </c>
      <c r="I206" s="3">
        <v>100</v>
      </c>
      <c r="J206" s="3">
        <v>0</v>
      </c>
      <c r="K206" s="3" t="s">
        <v>9</v>
      </c>
      <c r="L206" s="3" t="s">
        <v>9</v>
      </c>
      <c r="M206" s="4" t="s">
        <v>134</v>
      </c>
    </row>
    <row r="207" spans="1:13" ht="28.8" x14ac:dyDescent="0.3">
      <c r="A207" s="2" t="s">
        <v>127</v>
      </c>
      <c r="B207" s="3" t="s">
        <v>3</v>
      </c>
      <c r="C207" s="3" t="s">
        <v>1</v>
      </c>
      <c r="D207" s="3" t="s">
        <v>17</v>
      </c>
      <c r="E207" s="3" t="s">
        <v>139</v>
      </c>
      <c r="F207" s="3" t="s">
        <v>13</v>
      </c>
      <c r="G207" s="3" t="s">
        <v>15</v>
      </c>
      <c r="H207" s="3">
        <v>1</v>
      </c>
      <c r="I207" s="3">
        <v>100</v>
      </c>
      <c r="J207" s="3">
        <v>0</v>
      </c>
      <c r="K207" s="3" t="s">
        <v>9</v>
      </c>
      <c r="L207" s="3" t="s">
        <v>9</v>
      </c>
      <c r="M207" s="4" t="s">
        <v>140</v>
      </c>
    </row>
    <row r="208" spans="1:13" ht="28.8" x14ac:dyDescent="0.3">
      <c r="A208" s="2" t="s">
        <v>127</v>
      </c>
      <c r="B208" s="3" t="s">
        <v>3</v>
      </c>
      <c r="C208" s="3" t="s">
        <v>1</v>
      </c>
      <c r="D208" s="3" t="s">
        <v>17</v>
      </c>
      <c r="E208" s="3" t="s">
        <v>139</v>
      </c>
      <c r="F208" s="3" t="s">
        <v>13</v>
      </c>
      <c r="G208" s="3" t="s">
        <v>15</v>
      </c>
      <c r="H208" s="3">
        <v>2</v>
      </c>
      <c r="I208" s="3">
        <v>49</v>
      </c>
      <c r="J208" s="3">
        <v>0.6</v>
      </c>
      <c r="K208" s="3" t="s">
        <v>9</v>
      </c>
      <c r="L208" s="3" t="s">
        <v>9</v>
      </c>
      <c r="M208" s="4" t="s">
        <v>140</v>
      </c>
    </row>
    <row r="209" spans="1:13" ht="28.8" x14ac:dyDescent="0.3">
      <c r="A209" s="2" t="s">
        <v>127</v>
      </c>
      <c r="B209" s="3" t="s">
        <v>3</v>
      </c>
      <c r="C209" s="3" t="s">
        <v>1</v>
      </c>
      <c r="D209" s="3" t="s">
        <v>17</v>
      </c>
      <c r="E209" s="3" t="s">
        <v>139</v>
      </c>
      <c r="F209" s="3" t="s">
        <v>13</v>
      </c>
      <c r="G209" s="3" t="s">
        <v>15</v>
      </c>
      <c r="H209" s="3">
        <v>3</v>
      </c>
      <c r="I209" s="3">
        <v>0</v>
      </c>
      <c r="J209" s="3">
        <v>4.2</v>
      </c>
      <c r="K209" s="3" t="s">
        <v>9</v>
      </c>
      <c r="L209" s="3" t="s">
        <v>9</v>
      </c>
      <c r="M209" s="4" t="s">
        <v>140</v>
      </c>
    </row>
    <row r="210" spans="1:13" ht="28.8" x14ac:dyDescent="0.3">
      <c r="A210" s="2" t="s">
        <v>127</v>
      </c>
      <c r="B210" s="3" t="s">
        <v>3</v>
      </c>
      <c r="C210" s="3" t="s">
        <v>1</v>
      </c>
      <c r="D210" s="3" t="s">
        <v>17</v>
      </c>
      <c r="E210" s="3" t="s">
        <v>139</v>
      </c>
      <c r="F210" s="3" t="s">
        <v>13</v>
      </c>
      <c r="G210" s="3" t="s">
        <v>15</v>
      </c>
      <c r="H210" s="3">
        <v>4</v>
      </c>
      <c r="I210" s="3">
        <v>0</v>
      </c>
      <c r="J210" s="3">
        <v>3.1</v>
      </c>
      <c r="K210" s="3" t="s">
        <v>9</v>
      </c>
      <c r="L210" s="3" t="s">
        <v>9</v>
      </c>
      <c r="M210" s="4" t="s">
        <v>140</v>
      </c>
    </row>
    <row r="211" spans="1:13" ht="28.8" x14ac:dyDescent="0.3">
      <c r="A211" s="2" t="s">
        <v>127</v>
      </c>
      <c r="B211" s="3" t="s">
        <v>3</v>
      </c>
      <c r="C211" s="3" t="s">
        <v>1</v>
      </c>
      <c r="D211" s="3" t="s">
        <v>17</v>
      </c>
      <c r="E211" s="3" t="s">
        <v>141</v>
      </c>
      <c r="F211" s="3" t="s">
        <v>13</v>
      </c>
      <c r="G211" s="3" t="s">
        <v>15</v>
      </c>
      <c r="H211" s="3">
        <v>1</v>
      </c>
      <c r="I211" s="3">
        <v>100</v>
      </c>
      <c r="J211" s="3">
        <v>0</v>
      </c>
      <c r="K211" s="3" t="s">
        <v>9</v>
      </c>
      <c r="L211" s="3" t="s">
        <v>9</v>
      </c>
      <c r="M211" s="4" t="s">
        <v>140</v>
      </c>
    </row>
    <row r="212" spans="1:13" ht="28.8" x14ac:dyDescent="0.3">
      <c r="A212" s="2" t="s">
        <v>127</v>
      </c>
      <c r="B212" s="3" t="s">
        <v>3</v>
      </c>
      <c r="C212" s="3" t="s">
        <v>1</v>
      </c>
      <c r="D212" s="3" t="s">
        <v>17</v>
      </c>
      <c r="E212" s="3" t="s">
        <v>141</v>
      </c>
      <c r="F212" s="3" t="s">
        <v>13</v>
      </c>
      <c r="G212" s="3" t="s">
        <v>15</v>
      </c>
      <c r="H212" s="3">
        <v>2</v>
      </c>
      <c r="I212" s="3">
        <v>100</v>
      </c>
      <c r="J212" s="3">
        <v>0</v>
      </c>
      <c r="K212" s="3" t="s">
        <v>9</v>
      </c>
      <c r="L212" s="3" t="s">
        <v>9</v>
      </c>
      <c r="M212" s="4" t="s">
        <v>140</v>
      </c>
    </row>
    <row r="213" spans="1:13" ht="28.8" x14ac:dyDescent="0.3">
      <c r="A213" s="2" t="s">
        <v>127</v>
      </c>
      <c r="B213" s="3" t="s">
        <v>3</v>
      </c>
      <c r="C213" s="3" t="s">
        <v>1</v>
      </c>
      <c r="D213" s="3" t="s">
        <v>17</v>
      </c>
      <c r="E213" s="3" t="s">
        <v>141</v>
      </c>
      <c r="F213" s="3" t="s">
        <v>13</v>
      </c>
      <c r="G213" s="3" t="s">
        <v>15</v>
      </c>
      <c r="H213" s="3">
        <v>3</v>
      </c>
      <c r="I213" s="3">
        <v>100</v>
      </c>
      <c r="J213" s="3">
        <v>0</v>
      </c>
      <c r="K213" s="3" t="s">
        <v>9</v>
      </c>
      <c r="L213" s="3" t="s">
        <v>9</v>
      </c>
      <c r="M213" s="4" t="s">
        <v>140</v>
      </c>
    </row>
    <row r="214" spans="1:13" ht="28.8" x14ac:dyDescent="0.3">
      <c r="A214" s="2" t="s">
        <v>127</v>
      </c>
      <c r="B214" s="3" t="s">
        <v>3</v>
      </c>
      <c r="C214" s="3" t="s">
        <v>1</v>
      </c>
      <c r="D214" s="3" t="s">
        <v>17</v>
      </c>
      <c r="E214" s="3" t="s">
        <v>141</v>
      </c>
      <c r="F214" s="3" t="s">
        <v>13</v>
      </c>
      <c r="G214" s="3" t="s">
        <v>15</v>
      </c>
      <c r="H214" s="3">
        <v>4</v>
      </c>
      <c r="I214" s="3">
        <v>100</v>
      </c>
      <c r="J214" s="3">
        <v>0</v>
      </c>
      <c r="K214" s="3" t="s">
        <v>9</v>
      </c>
      <c r="L214" s="3" t="s">
        <v>9</v>
      </c>
      <c r="M214" s="4" t="s">
        <v>140</v>
      </c>
    </row>
    <row r="215" spans="1:13" ht="28.8" x14ac:dyDescent="0.3">
      <c r="A215" s="2" t="s">
        <v>127</v>
      </c>
      <c r="B215" s="3" t="s">
        <v>3</v>
      </c>
      <c r="C215" s="3" t="s">
        <v>1</v>
      </c>
      <c r="D215" s="3" t="s">
        <v>17</v>
      </c>
      <c r="E215" s="3" t="s">
        <v>142</v>
      </c>
      <c r="F215" s="3" t="s">
        <v>13</v>
      </c>
      <c r="G215" s="3" t="s">
        <v>15</v>
      </c>
      <c r="H215" s="3">
        <v>1</v>
      </c>
      <c r="I215" s="3">
        <v>67</v>
      </c>
      <c r="J215" s="3">
        <v>0.9</v>
      </c>
      <c r="K215" s="3" t="s">
        <v>9</v>
      </c>
      <c r="L215" s="3" t="s">
        <v>9</v>
      </c>
      <c r="M215" s="4" t="s">
        <v>140</v>
      </c>
    </row>
    <row r="216" spans="1:13" ht="28.8" x14ac:dyDescent="0.3">
      <c r="A216" s="2" t="s">
        <v>127</v>
      </c>
      <c r="B216" s="3" t="s">
        <v>3</v>
      </c>
      <c r="C216" s="3" t="s">
        <v>1</v>
      </c>
      <c r="D216" s="3" t="s">
        <v>17</v>
      </c>
      <c r="E216" s="3" t="s">
        <v>142</v>
      </c>
      <c r="F216" s="3" t="s">
        <v>13</v>
      </c>
      <c r="G216" s="3" t="s">
        <v>15</v>
      </c>
      <c r="H216" s="3">
        <v>2</v>
      </c>
      <c r="I216" s="3">
        <v>34</v>
      </c>
      <c r="J216" s="3">
        <v>0.9</v>
      </c>
      <c r="K216" s="3" t="s">
        <v>9</v>
      </c>
      <c r="L216" s="3" t="s">
        <v>9</v>
      </c>
      <c r="M216" s="4" t="s">
        <v>140</v>
      </c>
    </row>
    <row r="217" spans="1:13" ht="28.8" x14ac:dyDescent="0.3">
      <c r="A217" s="2" t="s">
        <v>127</v>
      </c>
      <c r="B217" s="3" t="s">
        <v>3</v>
      </c>
      <c r="C217" s="3" t="s">
        <v>1</v>
      </c>
      <c r="D217" s="3" t="s">
        <v>17</v>
      </c>
      <c r="E217" s="3" t="s">
        <v>142</v>
      </c>
      <c r="F217" s="3" t="s">
        <v>13</v>
      </c>
      <c r="G217" s="3" t="s">
        <v>15</v>
      </c>
      <c r="H217" s="3">
        <v>3</v>
      </c>
      <c r="I217" s="3">
        <v>13</v>
      </c>
      <c r="J217" s="3">
        <v>1.5</v>
      </c>
      <c r="K217" s="3" t="s">
        <v>9</v>
      </c>
      <c r="L217" s="3" t="s">
        <v>9</v>
      </c>
      <c r="M217" s="4" t="s">
        <v>140</v>
      </c>
    </row>
    <row r="218" spans="1:13" ht="28.8" x14ac:dyDescent="0.3">
      <c r="A218" s="2" t="s">
        <v>127</v>
      </c>
      <c r="B218" s="3" t="s">
        <v>3</v>
      </c>
      <c r="C218" s="3" t="s">
        <v>1</v>
      </c>
      <c r="D218" s="3" t="s">
        <v>17</v>
      </c>
      <c r="E218" s="3" t="s">
        <v>142</v>
      </c>
      <c r="F218" s="3" t="s">
        <v>13</v>
      </c>
      <c r="G218" s="3" t="s">
        <v>15</v>
      </c>
      <c r="H218" s="3">
        <v>4</v>
      </c>
      <c r="I218" s="3">
        <v>50</v>
      </c>
      <c r="J218" s="3">
        <v>0.6</v>
      </c>
      <c r="K218" s="3" t="s">
        <v>9</v>
      </c>
      <c r="L218" s="3" t="s">
        <v>9</v>
      </c>
      <c r="M218" s="4" t="s">
        <v>140</v>
      </c>
    </row>
    <row r="219" spans="1:13" ht="28.8" x14ac:dyDescent="0.3">
      <c r="A219" s="2" t="s">
        <v>127</v>
      </c>
      <c r="B219" s="3" t="s">
        <v>3</v>
      </c>
      <c r="C219" s="3" t="s">
        <v>1</v>
      </c>
      <c r="D219" s="3" t="s">
        <v>17</v>
      </c>
      <c r="E219" s="3" t="s">
        <v>143</v>
      </c>
      <c r="F219" s="3" t="s">
        <v>13</v>
      </c>
      <c r="G219" s="3" t="s">
        <v>15</v>
      </c>
      <c r="H219" s="3">
        <v>1</v>
      </c>
      <c r="I219" s="3">
        <v>62</v>
      </c>
      <c r="J219" s="3">
        <v>1.3</v>
      </c>
      <c r="K219" s="3" t="s">
        <v>9</v>
      </c>
      <c r="L219" s="3" t="s">
        <v>9</v>
      </c>
      <c r="M219" s="4" t="s">
        <v>140</v>
      </c>
    </row>
    <row r="220" spans="1:13" ht="28.8" x14ac:dyDescent="0.3">
      <c r="A220" s="2" t="s">
        <v>127</v>
      </c>
      <c r="B220" s="3" t="s">
        <v>3</v>
      </c>
      <c r="C220" s="3" t="s">
        <v>1</v>
      </c>
      <c r="D220" s="3" t="s">
        <v>17</v>
      </c>
      <c r="E220" s="3" t="s">
        <v>143</v>
      </c>
      <c r="F220" s="3" t="s">
        <v>13</v>
      </c>
      <c r="G220" s="3" t="s">
        <v>15</v>
      </c>
      <c r="H220" s="3">
        <v>2</v>
      </c>
      <c r="I220" s="3">
        <v>30</v>
      </c>
      <c r="J220" s="3">
        <v>1.2</v>
      </c>
      <c r="K220" s="3" t="s">
        <v>9</v>
      </c>
      <c r="L220" s="3" t="s">
        <v>9</v>
      </c>
      <c r="M220" s="4" t="s">
        <v>140</v>
      </c>
    </row>
    <row r="221" spans="1:13" ht="28.8" x14ac:dyDescent="0.3">
      <c r="A221" s="2" t="s">
        <v>127</v>
      </c>
      <c r="B221" s="3" t="s">
        <v>3</v>
      </c>
      <c r="C221" s="3" t="s">
        <v>1</v>
      </c>
      <c r="D221" s="3" t="s">
        <v>17</v>
      </c>
      <c r="E221" s="3" t="s">
        <v>143</v>
      </c>
      <c r="F221" s="3" t="s">
        <v>13</v>
      </c>
      <c r="G221" s="3" t="s">
        <v>15</v>
      </c>
      <c r="H221" s="3">
        <v>3</v>
      </c>
      <c r="I221" s="3">
        <v>11</v>
      </c>
      <c r="J221" s="3">
        <v>1.9</v>
      </c>
      <c r="K221" s="3" t="s">
        <v>9</v>
      </c>
      <c r="L221" s="3" t="s">
        <v>9</v>
      </c>
      <c r="M221" s="4" t="s">
        <v>140</v>
      </c>
    </row>
    <row r="222" spans="1:13" ht="28.8" x14ac:dyDescent="0.3">
      <c r="A222" s="2" t="s">
        <v>127</v>
      </c>
      <c r="B222" s="3" t="s">
        <v>3</v>
      </c>
      <c r="C222" s="3" t="s">
        <v>1</v>
      </c>
      <c r="D222" s="3" t="s">
        <v>17</v>
      </c>
      <c r="E222" s="3" t="s">
        <v>143</v>
      </c>
      <c r="F222" s="3" t="s">
        <v>13</v>
      </c>
      <c r="G222" s="3" t="s">
        <v>15</v>
      </c>
      <c r="H222" s="3">
        <v>4</v>
      </c>
      <c r="I222" s="3">
        <v>67</v>
      </c>
      <c r="J222" s="3">
        <v>0.5</v>
      </c>
      <c r="K222" s="3" t="s">
        <v>9</v>
      </c>
      <c r="L222" s="3" t="s">
        <v>9</v>
      </c>
      <c r="M222" s="4" t="s">
        <v>140</v>
      </c>
    </row>
    <row r="223" spans="1:13" ht="28.8" x14ac:dyDescent="0.3">
      <c r="A223" s="2" t="s">
        <v>127</v>
      </c>
      <c r="B223" s="3" t="s">
        <v>4</v>
      </c>
      <c r="C223" s="3" t="s">
        <v>1</v>
      </c>
      <c r="D223" s="3" t="s">
        <v>12</v>
      </c>
      <c r="E223" s="3" t="s">
        <v>135</v>
      </c>
      <c r="F223" s="3" t="s">
        <v>67</v>
      </c>
      <c r="G223" s="3" t="s">
        <v>7</v>
      </c>
      <c r="H223" s="3">
        <v>1</v>
      </c>
      <c r="I223" s="3">
        <v>88</v>
      </c>
      <c r="J223" s="3">
        <v>1.8</v>
      </c>
      <c r="K223" s="3" t="s">
        <v>9</v>
      </c>
      <c r="L223" s="3" t="s">
        <v>9</v>
      </c>
      <c r="M223" s="4" t="s">
        <v>138</v>
      </c>
    </row>
    <row r="224" spans="1:13" ht="28.8" x14ac:dyDescent="0.3">
      <c r="A224" s="2" t="s">
        <v>127</v>
      </c>
      <c r="B224" s="3" t="s">
        <v>4</v>
      </c>
      <c r="C224" s="3" t="s">
        <v>1</v>
      </c>
      <c r="D224" s="3" t="s">
        <v>12</v>
      </c>
      <c r="E224" s="3" t="s">
        <v>135</v>
      </c>
      <c r="F224" s="3" t="s">
        <v>67</v>
      </c>
      <c r="G224" s="3" t="s">
        <v>7</v>
      </c>
      <c r="H224" s="3">
        <v>2</v>
      </c>
      <c r="I224" s="3">
        <v>77</v>
      </c>
      <c r="J224" s="3">
        <v>3.2</v>
      </c>
      <c r="K224" s="3" t="s">
        <v>9</v>
      </c>
      <c r="L224" s="3" t="s">
        <v>9</v>
      </c>
      <c r="M224" s="4" t="s">
        <v>138</v>
      </c>
    </row>
    <row r="225" spans="1:13" ht="28.8" x14ac:dyDescent="0.3">
      <c r="A225" s="2" t="s">
        <v>127</v>
      </c>
      <c r="B225" s="3" t="s">
        <v>4</v>
      </c>
      <c r="C225" s="3" t="s">
        <v>1</v>
      </c>
      <c r="D225" s="3" t="s">
        <v>12</v>
      </c>
      <c r="E225" s="3" t="s">
        <v>135</v>
      </c>
      <c r="F225" s="3" t="s">
        <v>67</v>
      </c>
      <c r="G225" s="3" t="s">
        <v>7</v>
      </c>
      <c r="H225" s="3">
        <v>3</v>
      </c>
      <c r="I225" s="3">
        <v>94</v>
      </c>
      <c r="J225" s="3">
        <v>0.8</v>
      </c>
      <c r="K225" s="3" t="s">
        <v>9</v>
      </c>
      <c r="L225" s="3" t="s">
        <v>9</v>
      </c>
      <c r="M225" s="4" t="s">
        <v>138</v>
      </c>
    </row>
    <row r="226" spans="1:13" ht="28.8" x14ac:dyDescent="0.3">
      <c r="A226" s="2" t="s">
        <v>127</v>
      </c>
      <c r="B226" s="3" t="s">
        <v>4</v>
      </c>
      <c r="C226" s="3" t="s">
        <v>1</v>
      </c>
      <c r="D226" s="3" t="s">
        <v>12</v>
      </c>
      <c r="E226" s="3" t="s">
        <v>135</v>
      </c>
      <c r="F226" s="3" t="s">
        <v>67</v>
      </c>
      <c r="G226" s="3" t="s">
        <v>7</v>
      </c>
      <c r="H226" s="3">
        <v>4</v>
      </c>
      <c r="I226" s="3">
        <v>86</v>
      </c>
      <c r="J226" s="3">
        <v>1</v>
      </c>
      <c r="K226" s="3" t="s">
        <v>9</v>
      </c>
      <c r="L226" s="3" t="s">
        <v>9</v>
      </c>
      <c r="M226" s="4" t="s">
        <v>138</v>
      </c>
    </row>
    <row r="227" spans="1:13" ht="28.8" x14ac:dyDescent="0.3">
      <c r="A227" s="2" t="s">
        <v>127</v>
      </c>
      <c r="B227" s="3" t="s">
        <v>4</v>
      </c>
      <c r="C227" s="3" t="s">
        <v>1</v>
      </c>
      <c r="D227" s="3" t="s">
        <v>12</v>
      </c>
      <c r="E227" s="3" t="s">
        <v>135</v>
      </c>
      <c r="F227" s="3" t="s">
        <v>67</v>
      </c>
      <c r="G227" s="3" t="s">
        <v>7</v>
      </c>
      <c r="H227" s="3">
        <v>5</v>
      </c>
      <c r="I227" s="3">
        <v>93</v>
      </c>
      <c r="J227" s="3">
        <v>0.2</v>
      </c>
      <c r="K227" s="3" t="s">
        <v>9</v>
      </c>
      <c r="L227" s="3" t="s">
        <v>9</v>
      </c>
      <c r="M227" s="4" t="s">
        <v>138</v>
      </c>
    </row>
    <row r="228" spans="1:13" ht="28.8" x14ac:dyDescent="0.3">
      <c r="A228" s="2" t="s">
        <v>127</v>
      </c>
      <c r="B228" s="3" t="s">
        <v>4</v>
      </c>
      <c r="C228" s="3" t="s">
        <v>1</v>
      </c>
      <c r="D228" s="3" t="s">
        <v>12</v>
      </c>
      <c r="E228" s="3" t="s">
        <v>135</v>
      </c>
      <c r="F228" s="3" t="s">
        <v>67</v>
      </c>
      <c r="G228" s="3" t="s">
        <v>7</v>
      </c>
      <c r="H228" s="3">
        <v>6</v>
      </c>
      <c r="I228" s="3">
        <v>78</v>
      </c>
      <c r="J228" s="3">
        <v>1</v>
      </c>
      <c r="K228" s="3" t="s">
        <v>9</v>
      </c>
      <c r="L228" s="3" t="s">
        <v>9</v>
      </c>
      <c r="M228" s="4" t="s">
        <v>138</v>
      </c>
    </row>
    <row r="229" spans="1:13" ht="28.8" x14ac:dyDescent="0.3">
      <c r="A229" s="2" t="s">
        <v>127</v>
      </c>
      <c r="B229" s="3" t="s">
        <v>4</v>
      </c>
      <c r="C229" s="3" t="s">
        <v>1</v>
      </c>
      <c r="D229" s="3" t="s">
        <v>12</v>
      </c>
      <c r="E229" s="3" t="s">
        <v>136</v>
      </c>
      <c r="F229" s="3" t="s">
        <v>18</v>
      </c>
      <c r="G229" s="3" t="s">
        <v>7</v>
      </c>
      <c r="H229" s="3">
        <v>1</v>
      </c>
      <c r="I229" s="3">
        <v>83</v>
      </c>
      <c r="J229" s="3">
        <v>2</v>
      </c>
      <c r="K229" s="3" t="s">
        <v>9</v>
      </c>
      <c r="L229" s="3" t="s">
        <v>9</v>
      </c>
      <c r="M229" s="4" t="s">
        <v>134</v>
      </c>
    </row>
    <row r="230" spans="1:13" ht="28.8" x14ac:dyDescent="0.3">
      <c r="A230" s="2" t="s">
        <v>127</v>
      </c>
      <c r="B230" s="3" t="s">
        <v>4</v>
      </c>
      <c r="C230" s="3" t="s">
        <v>1</v>
      </c>
      <c r="D230" s="3" t="s">
        <v>12</v>
      </c>
      <c r="E230" s="3" t="s">
        <v>136</v>
      </c>
      <c r="F230" s="3" t="s">
        <v>18</v>
      </c>
      <c r="G230" s="3" t="s">
        <v>7</v>
      </c>
      <c r="H230" s="3">
        <v>2</v>
      </c>
      <c r="I230" s="3">
        <v>84</v>
      </c>
      <c r="J230" s="3">
        <v>2</v>
      </c>
      <c r="K230" s="3" t="s">
        <v>9</v>
      </c>
      <c r="L230" s="3" t="s">
        <v>9</v>
      </c>
      <c r="M230" s="4" t="s">
        <v>134</v>
      </c>
    </row>
    <row r="231" spans="1:13" ht="28.8" x14ac:dyDescent="0.3">
      <c r="A231" s="2" t="s">
        <v>127</v>
      </c>
      <c r="B231" s="3" t="s">
        <v>4</v>
      </c>
      <c r="C231" s="3" t="s">
        <v>1</v>
      </c>
      <c r="D231" s="3" t="s">
        <v>12</v>
      </c>
      <c r="E231" s="3" t="s">
        <v>136</v>
      </c>
      <c r="F231" s="3" t="s">
        <v>18</v>
      </c>
      <c r="G231" s="3" t="s">
        <v>7</v>
      </c>
      <c r="H231" s="3">
        <v>3</v>
      </c>
      <c r="I231" s="3">
        <v>85</v>
      </c>
      <c r="J231" s="3">
        <v>2.2000000000000002</v>
      </c>
      <c r="K231" s="3" t="s">
        <v>9</v>
      </c>
      <c r="L231" s="3" t="s">
        <v>9</v>
      </c>
      <c r="M231" s="4" t="s">
        <v>134</v>
      </c>
    </row>
    <row r="232" spans="1:13" ht="28.8" x14ac:dyDescent="0.3">
      <c r="A232" s="2" t="s">
        <v>127</v>
      </c>
      <c r="B232" s="3" t="s">
        <v>4</v>
      </c>
      <c r="C232" s="3" t="s">
        <v>1</v>
      </c>
      <c r="D232" s="3" t="s">
        <v>12</v>
      </c>
      <c r="E232" s="3" t="s">
        <v>136</v>
      </c>
      <c r="F232" s="3" t="s">
        <v>18</v>
      </c>
      <c r="G232" s="3" t="s">
        <v>7</v>
      </c>
      <c r="H232" s="3">
        <v>4</v>
      </c>
      <c r="I232" s="3">
        <v>78</v>
      </c>
      <c r="J232" s="3">
        <v>2.4</v>
      </c>
      <c r="K232" s="3" t="s">
        <v>9</v>
      </c>
      <c r="L232" s="3" t="s">
        <v>9</v>
      </c>
      <c r="M232" s="4" t="s">
        <v>134</v>
      </c>
    </row>
    <row r="233" spans="1:13" ht="28.8" x14ac:dyDescent="0.3">
      <c r="A233" s="2" t="s">
        <v>127</v>
      </c>
      <c r="B233" s="3" t="s">
        <v>243</v>
      </c>
      <c r="C233" s="3" t="s">
        <v>1</v>
      </c>
      <c r="D233" s="3" t="s">
        <v>17</v>
      </c>
      <c r="E233" s="3" t="s">
        <v>56</v>
      </c>
      <c r="F233" s="3" t="s">
        <v>13</v>
      </c>
      <c r="G233" s="3" t="s">
        <v>15</v>
      </c>
      <c r="H233" s="3">
        <v>1</v>
      </c>
      <c r="I233" s="3">
        <v>37</v>
      </c>
      <c r="J233" s="3">
        <v>0.7</v>
      </c>
      <c r="K233" s="3" t="s">
        <v>9</v>
      </c>
      <c r="L233" s="3" t="s">
        <v>9</v>
      </c>
      <c r="M233" s="4" t="s">
        <v>144</v>
      </c>
    </row>
    <row r="234" spans="1:13" ht="28.8" x14ac:dyDescent="0.3">
      <c r="A234" s="2" t="s">
        <v>127</v>
      </c>
      <c r="B234" s="3" t="s">
        <v>243</v>
      </c>
      <c r="C234" s="3" t="s">
        <v>1</v>
      </c>
      <c r="D234" s="3" t="s">
        <v>17</v>
      </c>
      <c r="E234" s="3" t="s">
        <v>56</v>
      </c>
      <c r="F234" s="3" t="s">
        <v>13</v>
      </c>
      <c r="G234" s="3" t="s">
        <v>15</v>
      </c>
      <c r="H234" s="3">
        <v>2</v>
      </c>
      <c r="I234" s="3">
        <v>59</v>
      </c>
      <c r="J234" s="3">
        <v>0.1</v>
      </c>
      <c r="K234" s="3" t="s">
        <v>9</v>
      </c>
      <c r="L234" s="3" t="s">
        <v>9</v>
      </c>
      <c r="M234" s="4" t="s">
        <v>144</v>
      </c>
    </row>
    <row r="235" spans="1:13" ht="28.8" x14ac:dyDescent="0.3">
      <c r="A235" s="2" t="s">
        <v>127</v>
      </c>
      <c r="B235" s="3" t="s">
        <v>243</v>
      </c>
      <c r="C235" s="3" t="s">
        <v>1</v>
      </c>
      <c r="D235" s="3" t="s">
        <v>17</v>
      </c>
      <c r="E235" s="3" t="s">
        <v>56</v>
      </c>
      <c r="F235" s="3" t="s">
        <v>13</v>
      </c>
      <c r="G235" s="3" t="s">
        <v>15</v>
      </c>
      <c r="H235" s="3">
        <v>3</v>
      </c>
      <c r="I235" s="3">
        <v>47</v>
      </c>
      <c r="J235" s="3">
        <v>0.2</v>
      </c>
      <c r="K235" s="3" t="s">
        <v>9</v>
      </c>
      <c r="L235" s="3" t="s">
        <v>9</v>
      </c>
      <c r="M235" s="4" t="s">
        <v>144</v>
      </c>
    </row>
    <row r="236" spans="1:13" ht="28.8" x14ac:dyDescent="0.3">
      <c r="A236" s="2" t="s">
        <v>127</v>
      </c>
      <c r="B236" s="3" t="s">
        <v>243</v>
      </c>
      <c r="C236" s="3" t="s">
        <v>1</v>
      </c>
      <c r="D236" s="3" t="s">
        <v>12</v>
      </c>
      <c r="E236" s="3" t="s">
        <v>145</v>
      </c>
      <c r="F236" s="3" t="s">
        <v>13</v>
      </c>
      <c r="G236" s="3" t="s">
        <v>7</v>
      </c>
      <c r="H236" s="3">
        <v>1</v>
      </c>
      <c r="I236" s="3">
        <v>37</v>
      </c>
      <c r="J236" s="3">
        <v>9.1999999999999993</v>
      </c>
      <c r="K236" s="3" t="s">
        <v>9</v>
      </c>
      <c r="L236" s="3" t="s">
        <v>9</v>
      </c>
      <c r="M236" s="4" t="s">
        <v>138</v>
      </c>
    </row>
    <row r="237" spans="1:13" ht="28.8" x14ac:dyDescent="0.3">
      <c r="A237" s="2" t="s">
        <v>127</v>
      </c>
      <c r="B237" s="3" t="s">
        <v>243</v>
      </c>
      <c r="C237" s="3" t="s">
        <v>1</v>
      </c>
      <c r="D237" s="3" t="s">
        <v>12</v>
      </c>
      <c r="E237" s="3" t="s">
        <v>145</v>
      </c>
      <c r="F237" s="3" t="s">
        <v>13</v>
      </c>
      <c r="G237" s="3" t="s">
        <v>7</v>
      </c>
      <c r="H237" s="3">
        <v>2</v>
      </c>
      <c r="I237" s="3">
        <v>10</v>
      </c>
      <c r="J237" s="3">
        <v>6.2</v>
      </c>
      <c r="K237" s="3" t="s">
        <v>9</v>
      </c>
      <c r="L237" s="3" t="s">
        <v>9</v>
      </c>
      <c r="M237" s="4" t="s">
        <v>138</v>
      </c>
    </row>
    <row r="238" spans="1:13" ht="28.8" x14ac:dyDescent="0.3">
      <c r="A238" s="2" t="s">
        <v>127</v>
      </c>
      <c r="B238" s="3" t="s">
        <v>243</v>
      </c>
      <c r="C238" s="3" t="s">
        <v>1</v>
      </c>
      <c r="D238" s="3" t="s">
        <v>12</v>
      </c>
      <c r="E238" s="3" t="s">
        <v>146</v>
      </c>
      <c r="F238" s="3" t="s">
        <v>67</v>
      </c>
      <c r="G238" s="3" t="s">
        <v>7</v>
      </c>
      <c r="H238" s="3">
        <v>1</v>
      </c>
      <c r="I238" s="3">
        <v>80</v>
      </c>
      <c r="J238" s="3">
        <v>2.6</v>
      </c>
      <c r="K238" s="3" t="s">
        <v>9</v>
      </c>
      <c r="L238" s="3" t="s">
        <v>9</v>
      </c>
      <c r="M238" s="4" t="s">
        <v>138</v>
      </c>
    </row>
    <row r="239" spans="1:13" ht="28.8" x14ac:dyDescent="0.3">
      <c r="A239" s="2" t="s">
        <v>127</v>
      </c>
      <c r="B239" s="3" t="s">
        <v>243</v>
      </c>
      <c r="C239" s="3" t="s">
        <v>1</v>
      </c>
      <c r="D239" s="3" t="s">
        <v>12</v>
      </c>
      <c r="E239" s="3" t="s">
        <v>146</v>
      </c>
      <c r="F239" s="3" t="s">
        <v>67</v>
      </c>
      <c r="G239" s="3" t="s">
        <v>7</v>
      </c>
      <c r="H239" s="3">
        <v>2</v>
      </c>
      <c r="I239" s="3">
        <v>74</v>
      </c>
      <c r="J239" s="3">
        <v>3</v>
      </c>
      <c r="K239" s="3" t="s">
        <v>9</v>
      </c>
      <c r="L239" s="3" t="s">
        <v>9</v>
      </c>
      <c r="M239" s="4" t="s">
        <v>138</v>
      </c>
    </row>
    <row r="240" spans="1:13" ht="28.8" x14ac:dyDescent="0.3">
      <c r="A240" s="2" t="s">
        <v>127</v>
      </c>
      <c r="B240" s="3" t="s">
        <v>243</v>
      </c>
      <c r="C240" s="3" t="s">
        <v>1</v>
      </c>
      <c r="D240" s="3" t="s">
        <v>12</v>
      </c>
      <c r="E240" s="3" t="s">
        <v>146</v>
      </c>
      <c r="F240" s="3" t="s">
        <v>67</v>
      </c>
      <c r="G240" s="3" t="s">
        <v>7</v>
      </c>
      <c r="H240" s="3">
        <v>3</v>
      </c>
      <c r="I240" s="3">
        <v>95</v>
      </c>
      <c r="J240" s="3">
        <v>0.6</v>
      </c>
      <c r="K240" s="3" t="s">
        <v>9</v>
      </c>
      <c r="L240" s="3" t="s">
        <v>9</v>
      </c>
      <c r="M240" s="4" t="s">
        <v>138</v>
      </c>
    </row>
    <row r="241" spans="1:13" ht="28.8" x14ac:dyDescent="0.3">
      <c r="A241" s="2" t="s">
        <v>127</v>
      </c>
      <c r="B241" s="3" t="s">
        <v>243</v>
      </c>
      <c r="C241" s="3" t="s">
        <v>1</v>
      </c>
      <c r="D241" s="3" t="s">
        <v>12</v>
      </c>
      <c r="E241" s="3" t="s">
        <v>146</v>
      </c>
      <c r="F241" s="3" t="s">
        <v>67</v>
      </c>
      <c r="G241" s="3" t="s">
        <v>7</v>
      </c>
      <c r="H241" s="3">
        <v>4</v>
      </c>
      <c r="I241" s="3">
        <v>73</v>
      </c>
      <c r="J241" s="3">
        <v>1.6</v>
      </c>
      <c r="K241" s="3" t="s">
        <v>9</v>
      </c>
      <c r="L241" s="3" t="s">
        <v>9</v>
      </c>
      <c r="M241" s="4" t="s">
        <v>138</v>
      </c>
    </row>
    <row r="242" spans="1:13" ht="28.8" x14ac:dyDescent="0.3">
      <c r="A242" s="2" t="s">
        <v>127</v>
      </c>
      <c r="B242" s="3" t="s">
        <v>243</v>
      </c>
      <c r="C242" s="3" t="s">
        <v>1</v>
      </c>
      <c r="D242" s="3" t="s">
        <v>12</v>
      </c>
      <c r="E242" s="3" t="s">
        <v>146</v>
      </c>
      <c r="F242" s="3" t="s">
        <v>67</v>
      </c>
      <c r="G242" s="3" t="s">
        <v>7</v>
      </c>
      <c r="H242" s="3">
        <v>5</v>
      </c>
      <c r="I242" s="3">
        <v>67</v>
      </c>
      <c r="J242" s="3">
        <v>0.8</v>
      </c>
      <c r="K242" s="3" t="s">
        <v>9</v>
      </c>
      <c r="L242" s="3" t="s">
        <v>9</v>
      </c>
      <c r="M242" s="4" t="s">
        <v>138</v>
      </c>
    </row>
    <row r="243" spans="1:13" ht="28.8" x14ac:dyDescent="0.3">
      <c r="A243" s="2" t="s">
        <v>127</v>
      </c>
      <c r="B243" s="3" t="s">
        <v>243</v>
      </c>
      <c r="C243" s="3" t="s">
        <v>1</v>
      </c>
      <c r="D243" s="3" t="s">
        <v>12</v>
      </c>
      <c r="E243" s="3" t="s">
        <v>146</v>
      </c>
      <c r="F243" s="3" t="s">
        <v>67</v>
      </c>
      <c r="G243" s="3" t="s">
        <v>7</v>
      </c>
      <c r="H243" s="3">
        <v>6</v>
      </c>
      <c r="I243" s="3">
        <v>30</v>
      </c>
      <c r="J243" s="3">
        <v>2.6</v>
      </c>
      <c r="K243" s="3" t="s">
        <v>9</v>
      </c>
      <c r="L243" s="3" t="s">
        <v>9</v>
      </c>
      <c r="M243" s="4" t="s">
        <v>138</v>
      </c>
    </row>
    <row r="244" spans="1:13" ht="28.8" x14ac:dyDescent="0.3">
      <c r="A244" s="2" t="s">
        <v>127</v>
      </c>
      <c r="B244" s="3" t="s">
        <v>243</v>
      </c>
      <c r="C244" s="3" t="s">
        <v>1</v>
      </c>
      <c r="D244" s="3" t="s">
        <v>17</v>
      </c>
      <c r="E244" s="3" t="s">
        <v>145</v>
      </c>
      <c r="F244" s="3" t="s">
        <v>19</v>
      </c>
      <c r="G244" s="3" t="s">
        <v>7</v>
      </c>
      <c r="H244" s="3">
        <v>1</v>
      </c>
      <c r="I244" s="3">
        <v>100</v>
      </c>
      <c r="J244" s="3" t="s">
        <v>2</v>
      </c>
      <c r="K244" s="3" t="s">
        <v>9</v>
      </c>
      <c r="L244" s="3" t="s">
        <v>9</v>
      </c>
      <c r="M244" s="4" t="s">
        <v>22</v>
      </c>
    </row>
    <row r="245" spans="1:13" ht="28.8" x14ac:dyDescent="0.3">
      <c r="A245" s="2" t="s">
        <v>127</v>
      </c>
      <c r="B245" s="3" t="s">
        <v>243</v>
      </c>
      <c r="C245" s="3" t="s">
        <v>1</v>
      </c>
      <c r="D245" s="3" t="s">
        <v>17</v>
      </c>
      <c r="E245" s="3" t="s">
        <v>145</v>
      </c>
      <c r="F245" s="3" t="s">
        <v>19</v>
      </c>
      <c r="G245" s="3" t="s">
        <v>7</v>
      </c>
      <c r="H245" s="3">
        <v>2</v>
      </c>
      <c r="I245" s="3">
        <v>100</v>
      </c>
      <c r="J245" s="3" t="s">
        <v>2</v>
      </c>
      <c r="K245" s="3" t="s">
        <v>9</v>
      </c>
      <c r="L245" s="3" t="s">
        <v>9</v>
      </c>
      <c r="M245" s="4" t="s">
        <v>22</v>
      </c>
    </row>
    <row r="246" spans="1:13" ht="28.8" x14ac:dyDescent="0.3">
      <c r="A246" s="2" t="s">
        <v>127</v>
      </c>
      <c r="B246" s="3" t="s">
        <v>243</v>
      </c>
      <c r="C246" s="3" t="s">
        <v>1</v>
      </c>
      <c r="D246" s="3" t="s">
        <v>17</v>
      </c>
      <c r="E246" s="3" t="s">
        <v>145</v>
      </c>
      <c r="F246" s="3" t="s">
        <v>19</v>
      </c>
      <c r="G246" s="3" t="s">
        <v>7</v>
      </c>
      <c r="H246" s="3">
        <v>1</v>
      </c>
      <c r="I246" s="3">
        <v>100</v>
      </c>
      <c r="J246" s="3" t="s">
        <v>2</v>
      </c>
      <c r="K246" s="3" t="s">
        <v>9</v>
      </c>
      <c r="L246" s="3" t="s">
        <v>9</v>
      </c>
      <c r="M246" s="4" t="s">
        <v>23</v>
      </c>
    </row>
    <row r="247" spans="1:13" ht="28.8" x14ac:dyDescent="0.3">
      <c r="A247" s="2" t="s">
        <v>127</v>
      </c>
      <c r="B247" s="3" t="s">
        <v>243</v>
      </c>
      <c r="C247" s="3" t="s">
        <v>1</v>
      </c>
      <c r="D247" s="3" t="s">
        <v>17</v>
      </c>
      <c r="E247" s="3" t="s">
        <v>145</v>
      </c>
      <c r="F247" s="3" t="s">
        <v>19</v>
      </c>
      <c r="G247" s="3" t="s">
        <v>7</v>
      </c>
      <c r="H247" s="3">
        <v>2</v>
      </c>
      <c r="I247" s="3">
        <v>100</v>
      </c>
      <c r="J247" s="3" t="s">
        <v>2</v>
      </c>
      <c r="K247" s="3" t="s">
        <v>9</v>
      </c>
      <c r="L247" s="3" t="s">
        <v>9</v>
      </c>
      <c r="M247" s="4" t="s">
        <v>23</v>
      </c>
    </row>
    <row r="248" spans="1:13" ht="28.8" x14ac:dyDescent="0.3">
      <c r="A248" s="2" t="s">
        <v>127</v>
      </c>
      <c r="B248" s="3" t="s">
        <v>243</v>
      </c>
      <c r="C248" s="3" t="s">
        <v>1</v>
      </c>
      <c r="D248" s="3" t="s">
        <v>17</v>
      </c>
      <c r="E248" s="3" t="s">
        <v>145</v>
      </c>
      <c r="F248" s="3" t="s">
        <v>19</v>
      </c>
      <c r="G248" s="3" t="s">
        <v>7</v>
      </c>
      <c r="H248" s="3">
        <v>4</v>
      </c>
      <c r="I248" s="3">
        <v>100</v>
      </c>
      <c r="J248" s="3" t="s">
        <v>2</v>
      </c>
      <c r="K248" s="3" t="s">
        <v>9</v>
      </c>
      <c r="L248" s="3" t="s">
        <v>9</v>
      </c>
      <c r="M248" s="4" t="s">
        <v>23</v>
      </c>
    </row>
    <row r="249" spans="1:13" ht="16.2" x14ac:dyDescent="0.3">
      <c r="A249" s="2" t="s">
        <v>163</v>
      </c>
      <c r="B249" s="3" t="s">
        <v>149</v>
      </c>
      <c r="C249" s="3">
        <v>7.4</v>
      </c>
      <c r="G249" s="3" t="s">
        <v>15</v>
      </c>
      <c r="H249" s="3">
        <v>104</v>
      </c>
      <c r="I249" s="3">
        <v>62</v>
      </c>
      <c r="J249" s="3">
        <v>0.9</v>
      </c>
      <c r="K249" s="3" t="s">
        <v>224</v>
      </c>
      <c r="L249" s="3">
        <v>0.02</v>
      </c>
      <c r="M249" s="4" t="s">
        <v>147</v>
      </c>
    </row>
    <row r="250" spans="1:13" ht="16.2" x14ac:dyDescent="0.3">
      <c r="A250" s="2" t="s">
        <v>163</v>
      </c>
      <c r="B250" s="3" t="s">
        <v>149</v>
      </c>
      <c r="C250" s="3" t="s">
        <v>148</v>
      </c>
      <c r="G250" s="3" t="s">
        <v>15</v>
      </c>
      <c r="H250" s="3">
        <v>364</v>
      </c>
      <c r="I250" s="3">
        <v>47</v>
      </c>
      <c r="J250" s="3">
        <v>1.9</v>
      </c>
      <c r="K250" s="3" t="s">
        <v>225</v>
      </c>
      <c r="L250" s="3">
        <v>0.2</v>
      </c>
      <c r="M250" s="4" t="s">
        <v>147</v>
      </c>
    </row>
    <row r="251" spans="1:13" ht="16.2" x14ac:dyDescent="0.3">
      <c r="A251" s="2" t="s">
        <v>163</v>
      </c>
      <c r="B251" s="3" t="s">
        <v>149</v>
      </c>
      <c r="C251" s="3" t="s">
        <v>148</v>
      </c>
      <c r="G251" s="3" t="s">
        <v>15</v>
      </c>
      <c r="H251" s="3">
        <v>364</v>
      </c>
      <c r="I251" s="3">
        <v>47</v>
      </c>
      <c r="J251" s="3">
        <v>1.6</v>
      </c>
      <c r="K251" s="3" t="s">
        <v>226</v>
      </c>
      <c r="L251" s="3">
        <v>0.18</v>
      </c>
      <c r="M251" s="4" t="s">
        <v>147</v>
      </c>
    </row>
    <row r="252" spans="1:13" ht="28.8" x14ac:dyDescent="0.3">
      <c r="A252" s="2" t="s">
        <v>163</v>
      </c>
      <c r="B252" s="3" t="s">
        <v>149</v>
      </c>
      <c r="C252" s="3" t="s">
        <v>150</v>
      </c>
      <c r="G252" s="3" t="s">
        <v>7</v>
      </c>
      <c r="H252" s="3">
        <v>1040</v>
      </c>
      <c r="I252" s="3">
        <v>83</v>
      </c>
      <c r="J252" s="3">
        <v>0.5</v>
      </c>
      <c r="K252" s="3" t="s">
        <v>227</v>
      </c>
      <c r="L252" s="3">
        <v>0.09</v>
      </c>
      <c r="M252" s="4" t="s">
        <v>151</v>
      </c>
    </row>
    <row r="253" spans="1:13" ht="28.8" x14ac:dyDescent="0.3">
      <c r="A253" s="2" t="s">
        <v>163</v>
      </c>
      <c r="B253" s="3" t="s">
        <v>149</v>
      </c>
      <c r="C253" s="3">
        <v>6</v>
      </c>
      <c r="G253" s="3" t="s">
        <v>7</v>
      </c>
      <c r="H253" s="3">
        <v>1040</v>
      </c>
      <c r="I253" s="3">
        <v>83</v>
      </c>
      <c r="J253" s="3">
        <v>0.4</v>
      </c>
      <c r="K253" s="3" t="s">
        <v>228</v>
      </c>
      <c r="L253" s="3" t="s">
        <v>228</v>
      </c>
      <c r="M253" s="4" t="s">
        <v>151</v>
      </c>
    </row>
    <row r="254" spans="1:13" ht="28.8" x14ac:dyDescent="0.3">
      <c r="A254" s="2" t="s">
        <v>163</v>
      </c>
      <c r="B254" s="3" t="s">
        <v>149</v>
      </c>
      <c r="C254" s="3">
        <v>10</v>
      </c>
      <c r="G254" s="3" t="s">
        <v>7</v>
      </c>
      <c r="H254" s="3">
        <v>1040</v>
      </c>
      <c r="I254" s="3">
        <v>51</v>
      </c>
      <c r="J254" s="3">
        <v>0.5</v>
      </c>
      <c r="K254" s="3" t="s">
        <v>228</v>
      </c>
      <c r="L254" s="3" t="s">
        <v>228</v>
      </c>
      <c r="M254" s="4" t="s">
        <v>151</v>
      </c>
    </row>
    <row r="255" spans="1:13" ht="28.8" x14ac:dyDescent="0.3">
      <c r="A255" s="2" t="s">
        <v>163</v>
      </c>
      <c r="B255" s="3" t="s">
        <v>149</v>
      </c>
      <c r="C255" s="3">
        <v>101</v>
      </c>
      <c r="G255" s="3" t="s">
        <v>7</v>
      </c>
      <c r="H255" s="3">
        <v>1040</v>
      </c>
      <c r="I255" s="3">
        <v>92</v>
      </c>
      <c r="J255" s="3">
        <v>0.1</v>
      </c>
      <c r="K255" s="3" t="s">
        <v>228</v>
      </c>
      <c r="L255" s="3" t="s">
        <v>228</v>
      </c>
      <c r="M255" s="4" t="s">
        <v>151</v>
      </c>
    </row>
    <row r="256" spans="1:13" ht="28.8" x14ac:dyDescent="0.3">
      <c r="A256" s="2" t="s">
        <v>163</v>
      </c>
      <c r="B256" s="3" t="s">
        <v>149</v>
      </c>
      <c r="C256" s="3">
        <v>10</v>
      </c>
      <c r="G256" s="3" t="s">
        <v>7</v>
      </c>
      <c r="H256" s="3">
        <v>1040</v>
      </c>
      <c r="I256" s="3">
        <v>97</v>
      </c>
      <c r="J256" s="3">
        <v>0.3</v>
      </c>
      <c r="K256" s="3" t="s">
        <v>228</v>
      </c>
      <c r="L256" s="3" t="s">
        <v>228</v>
      </c>
      <c r="M256" s="4" t="s">
        <v>151</v>
      </c>
    </row>
    <row r="257" spans="1:13" ht="28.8" x14ac:dyDescent="0.3">
      <c r="A257" s="2" t="s">
        <v>163</v>
      </c>
      <c r="B257" s="3" t="s">
        <v>149</v>
      </c>
      <c r="C257" s="3">
        <v>10</v>
      </c>
      <c r="G257" s="3" t="s">
        <v>7</v>
      </c>
      <c r="H257" s="3">
        <v>1040</v>
      </c>
      <c r="I257" s="3">
        <v>79</v>
      </c>
      <c r="J257" s="3">
        <v>4</v>
      </c>
      <c r="K257" s="3" t="s">
        <v>9</v>
      </c>
      <c r="L257" s="3" t="s">
        <v>9</v>
      </c>
      <c r="M257" s="4" t="s">
        <v>152</v>
      </c>
    </row>
    <row r="258" spans="1:13" ht="28.8" x14ac:dyDescent="0.3">
      <c r="A258" s="2" t="s">
        <v>163</v>
      </c>
      <c r="B258" s="3" t="s">
        <v>149</v>
      </c>
      <c r="C258" s="3">
        <v>24</v>
      </c>
      <c r="G258" s="3" t="s">
        <v>7</v>
      </c>
      <c r="H258" s="3">
        <v>1040</v>
      </c>
      <c r="I258" s="3">
        <v>0</v>
      </c>
      <c r="J258" s="3">
        <v>1</v>
      </c>
      <c r="K258" s="3" t="s">
        <v>228</v>
      </c>
      <c r="L258" s="3" t="s">
        <v>228</v>
      </c>
      <c r="M258" s="4" t="s">
        <v>151</v>
      </c>
    </row>
    <row r="259" spans="1:13" ht="28.8" x14ac:dyDescent="0.3">
      <c r="A259" s="2" t="s">
        <v>163</v>
      </c>
      <c r="B259" s="3" t="s">
        <v>149</v>
      </c>
      <c r="C259" s="3">
        <v>24</v>
      </c>
      <c r="G259" s="3" t="s">
        <v>7</v>
      </c>
      <c r="H259" s="3">
        <v>1040</v>
      </c>
      <c r="I259" s="3">
        <v>34</v>
      </c>
      <c r="J259" s="3">
        <v>0.3</v>
      </c>
      <c r="K259" s="3" t="s">
        <v>9</v>
      </c>
      <c r="L259" s="3" t="s">
        <v>9</v>
      </c>
      <c r="M259" s="4" t="s">
        <v>152</v>
      </c>
    </row>
    <row r="260" spans="1:13" ht="28.8" x14ac:dyDescent="0.3">
      <c r="A260" s="2" t="s">
        <v>163</v>
      </c>
      <c r="B260" s="3" t="s">
        <v>149</v>
      </c>
      <c r="C260" s="3" t="s">
        <v>153</v>
      </c>
      <c r="G260" s="3" t="s">
        <v>7</v>
      </c>
      <c r="H260" s="3">
        <v>104</v>
      </c>
      <c r="I260" s="3">
        <v>42.5</v>
      </c>
      <c r="J260" s="3" t="s">
        <v>229</v>
      </c>
      <c r="K260" s="3" t="s">
        <v>9</v>
      </c>
      <c r="L260" s="3" t="s">
        <v>9</v>
      </c>
      <c r="M260" s="4" t="s">
        <v>154</v>
      </c>
    </row>
    <row r="261" spans="1:13" ht="28.8" x14ac:dyDescent="0.3">
      <c r="A261" s="2" t="s">
        <v>163</v>
      </c>
      <c r="B261" s="3" t="s">
        <v>149</v>
      </c>
      <c r="C261" s="3" t="s">
        <v>153</v>
      </c>
      <c r="G261" s="3" t="s">
        <v>7</v>
      </c>
      <c r="H261" s="3">
        <v>156</v>
      </c>
      <c r="I261" s="3">
        <v>0</v>
      </c>
      <c r="J261" s="3" t="s">
        <v>218</v>
      </c>
      <c r="K261" s="3" t="s">
        <v>9</v>
      </c>
      <c r="L261" s="3" t="s">
        <v>9</v>
      </c>
      <c r="M261" s="4" t="s">
        <v>154</v>
      </c>
    </row>
    <row r="262" spans="1:13" ht="28.8" x14ac:dyDescent="0.3">
      <c r="A262" s="2" t="s">
        <v>163</v>
      </c>
      <c r="B262" s="3" t="s">
        <v>149</v>
      </c>
      <c r="C262" s="3" t="s">
        <v>153</v>
      </c>
      <c r="G262" s="3" t="s">
        <v>7</v>
      </c>
      <c r="H262" s="3">
        <v>208</v>
      </c>
      <c r="I262" s="3">
        <v>42.5</v>
      </c>
      <c r="J262" s="3" t="s">
        <v>229</v>
      </c>
      <c r="K262" s="3" t="s">
        <v>9</v>
      </c>
      <c r="L262" s="3" t="s">
        <v>9</v>
      </c>
      <c r="M262" s="4" t="s">
        <v>154</v>
      </c>
    </row>
    <row r="263" spans="1:13" ht="75.599999999999994" x14ac:dyDescent="0.3">
      <c r="A263" s="3" t="s">
        <v>155</v>
      </c>
      <c r="B263" s="2" t="s">
        <v>238</v>
      </c>
      <c r="C263" s="3" t="s">
        <v>156</v>
      </c>
      <c r="D263" s="3" t="s">
        <v>21</v>
      </c>
      <c r="E263" s="3" t="s">
        <v>158</v>
      </c>
      <c r="F263" s="3" t="s">
        <v>157</v>
      </c>
      <c r="G263" s="3" t="s">
        <v>15</v>
      </c>
      <c r="H263" s="3">
        <v>52</v>
      </c>
      <c r="I263" s="3">
        <v>87</v>
      </c>
      <c r="J263" s="3">
        <v>1.1000000000000001</v>
      </c>
      <c r="M263" s="7" t="s">
        <v>230</v>
      </c>
    </row>
    <row r="264" spans="1:13" ht="75.599999999999994" x14ac:dyDescent="0.3">
      <c r="A264" s="3" t="s">
        <v>155</v>
      </c>
      <c r="B264" s="2" t="s">
        <v>238</v>
      </c>
      <c r="C264" s="3" t="s">
        <v>156</v>
      </c>
      <c r="D264" s="3" t="s">
        <v>21</v>
      </c>
      <c r="E264" s="3" t="s">
        <v>158</v>
      </c>
      <c r="F264" s="3" t="s">
        <v>157</v>
      </c>
      <c r="G264" s="3" t="s">
        <v>15</v>
      </c>
      <c r="H264" s="3">
        <v>104</v>
      </c>
      <c r="I264" s="3">
        <v>94</v>
      </c>
      <c r="J264" s="3">
        <v>1.4</v>
      </c>
      <c r="M264" s="7" t="s">
        <v>230</v>
      </c>
    </row>
    <row r="265" spans="1:13" ht="75.599999999999994" x14ac:dyDescent="0.3">
      <c r="A265" s="3" t="s">
        <v>155</v>
      </c>
      <c r="B265" s="2" t="s">
        <v>238</v>
      </c>
      <c r="C265" s="3" t="s">
        <v>156</v>
      </c>
      <c r="D265" s="3" t="s">
        <v>21</v>
      </c>
      <c r="E265" s="3" t="s">
        <v>158</v>
      </c>
      <c r="F265" s="3" t="s">
        <v>157</v>
      </c>
      <c r="G265" s="3" t="s">
        <v>15</v>
      </c>
      <c r="H265" s="3">
        <v>156</v>
      </c>
      <c r="I265" s="3">
        <v>86</v>
      </c>
      <c r="J265" s="3">
        <v>1.8</v>
      </c>
      <c r="M265" s="7" t="s">
        <v>230</v>
      </c>
    </row>
    <row r="266" spans="1:13" ht="37.799999999999997" x14ac:dyDescent="0.3">
      <c r="A266" s="5" t="s">
        <v>231</v>
      </c>
      <c r="B266" s="2" t="s">
        <v>238</v>
      </c>
      <c r="C266" s="3" t="s">
        <v>1</v>
      </c>
      <c r="D266" s="3" t="s">
        <v>17</v>
      </c>
      <c r="E266" s="3" t="s">
        <v>232</v>
      </c>
      <c r="F266" s="3" t="s">
        <v>68</v>
      </c>
      <c r="G266" s="3" t="s">
        <v>15</v>
      </c>
      <c r="H266" s="3">
        <v>4</v>
      </c>
      <c r="I266" s="3">
        <v>90</v>
      </c>
      <c r="J266" s="3">
        <v>0.2</v>
      </c>
      <c r="M266" s="4" t="s">
        <v>159</v>
      </c>
    </row>
    <row r="267" spans="1:13" ht="37.799999999999997" x14ac:dyDescent="0.3">
      <c r="A267" s="5" t="s">
        <v>233</v>
      </c>
      <c r="B267" s="2" t="s">
        <v>238</v>
      </c>
      <c r="C267" s="3" t="s">
        <v>1</v>
      </c>
      <c r="D267" s="3" t="s">
        <v>17</v>
      </c>
      <c r="E267" s="3" t="s">
        <v>234</v>
      </c>
      <c r="F267" s="3" t="s">
        <v>67</v>
      </c>
      <c r="G267" s="3" t="s">
        <v>15</v>
      </c>
      <c r="H267" s="3">
        <v>4</v>
      </c>
      <c r="I267" s="3">
        <v>89</v>
      </c>
      <c r="J267" s="3">
        <v>0.2</v>
      </c>
      <c r="M267" s="4" t="s">
        <v>159</v>
      </c>
    </row>
    <row r="268" spans="1:13" ht="37.799999999999997" x14ac:dyDescent="0.3">
      <c r="A268" s="5" t="s">
        <v>231</v>
      </c>
      <c r="B268" s="2" t="s">
        <v>238</v>
      </c>
      <c r="C268" s="3" t="s">
        <v>1</v>
      </c>
      <c r="D268" s="3" t="s">
        <v>17</v>
      </c>
      <c r="E268" s="3" t="s">
        <v>232</v>
      </c>
      <c r="F268" s="3" t="s">
        <v>67</v>
      </c>
      <c r="G268" s="3" t="s">
        <v>15</v>
      </c>
      <c r="H268" s="3">
        <v>4</v>
      </c>
      <c r="I268" s="3">
        <v>57</v>
      </c>
      <c r="J268" s="3">
        <v>0.5</v>
      </c>
      <c r="M268" s="4" t="s">
        <v>159</v>
      </c>
    </row>
    <row r="269" spans="1:13" ht="37.799999999999997" x14ac:dyDescent="0.3">
      <c r="A269" s="5" t="s">
        <v>233</v>
      </c>
      <c r="B269" s="2" t="s">
        <v>238</v>
      </c>
      <c r="C269" s="3" t="s">
        <v>1</v>
      </c>
      <c r="D269" s="3" t="s">
        <v>17</v>
      </c>
      <c r="E269" s="3" t="s">
        <v>234</v>
      </c>
      <c r="F269" s="3" t="s">
        <v>67</v>
      </c>
      <c r="G269" s="3" t="s">
        <v>15</v>
      </c>
      <c r="H269" s="3">
        <v>4</v>
      </c>
      <c r="I269" s="3">
        <v>55</v>
      </c>
      <c r="J269" s="3">
        <v>1.6</v>
      </c>
      <c r="M269" s="4" t="s">
        <v>159</v>
      </c>
    </row>
    <row r="270" spans="1:13" ht="28.8" x14ac:dyDescent="0.3">
      <c r="A270" s="3" t="s">
        <v>235</v>
      </c>
      <c r="B270" s="2" t="s">
        <v>238</v>
      </c>
      <c r="C270" s="3" t="s">
        <v>1</v>
      </c>
      <c r="D270" s="3" t="s">
        <v>17</v>
      </c>
      <c r="E270" s="3" t="s">
        <v>236</v>
      </c>
      <c r="F270" s="3" t="s">
        <v>13</v>
      </c>
      <c r="G270" s="3" t="s">
        <v>15</v>
      </c>
      <c r="H270" s="3">
        <v>1</v>
      </c>
      <c r="I270" s="3">
        <v>50</v>
      </c>
      <c r="J270" s="3">
        <v>0.4</v>
      </c>
      <c r="M270" s="4" t="s">
        <v>140</v>
      </c>
    </row>
    <row r="271" spans="1:13" ht="28.8" x14ac:dyDescent="0.3">
      <c r="A271" s="3" t="s">
        <v>235</v>
      </c>
      <c r="B271" s="2" t="s">
        <v>238</v>
      </c>
      <c r="C271" s="3" t="s">
        <v>1</v>
      </c>
      <c r="D271" s="3" t="s">
        <v>17</v>
      </c>
      <c r="E271" s="3" t="s">
        <v>236</v>
      </c>
      <c r="F271" s="3" t="s">
        <v>13</v>
      </c>
      <c r="G271" s="3" t="s">
        <v>15</v>
      </c>
      <c r="H271" s="3">
        <v>2</v>
      </c>
      <c r="I271" s="3">
        <v>0</v>
      </c>
      <c r="J271" s="3">
        <v>5.3</v>
      </c>
      <c r="M271" s="4" t="s">
        <v>140</v>
      </c>
    </row>
    <row r="272" spans="1:13" ht="28.8" x14ac:dyDescent="0.3">
      <c r="A272" s="3" t="s">
        <v>235</v>
      </c>
      <c r="B272" s="2" t="s">
        <v>238</v>
      </c>
      <c r="C272" s="3" t="s">
        <v>1</v>
      </c>
      <c r="D272" s="3" t="s">
        <v>17</v>
      </c>
      <c r="E272" s="3" t="s">
        <v>236</v>
      </c>
      <c r="F272" s="3" t="s">
        <v>13</v>
      </c>
      <c r="G272" s="3" t="s">
        <v>15</v>
      </c>
      <c r="H272" s="3">
        <v>3</v>
      </c>
      <c r="I272" s="3">
        <v>0</v>
      </c>
      <c r="J272" s="3">
        <v>1.7</v>
      </c>
      <c r="M272" s="4" t="s">
        <v>140</v>
      </c>
    </row>
    <row r="273" spans="1:13" ht="28.8" x14ac:dyDescent="0.3">
      <c r="A273" s="3" t="s">
        <v>235</v>
      </c>
      <c r="B273" s="2" t="s">
        <v>238</v>
      </c>
      <c r="C273" s="3" t="s">
        <v>1</v>
      </c>
      <c r="D273" s="3" t="s">
        <v>17</v>
      </c>
      <c r="E273" s="3" t="s">
        <v>236</v>
      </c>
      <c r="F273" s="3" t="s">
        <v>13</v>
      </c>
      <c r="G273" s="3" t="s">
        <v>15</v>
      </c>
      <c r="H273" s="3">
        <v>4</v>
      </c>
      <c r="I273" s="3">
        <v>0</v>
      </c>
      <c r="J273" s="3">
        <v>1.6</v>
      </c>
      <c r="M273" s="4" t="s">
        <v>140</v>
      </c>
    </row>
    <row r="274" spans="1:13" x14ac:dyDescent="0.3">
      <c r="B274" s="3"/>
    </row>
    <row r="275" spans="1:13" x14ac:dyDescent="0.3">
      <c r="B275" s="3"/>
    </row>
    <row r="276" spans="1:13" x14ac:dyDescent="0.3">
      <c r="B276" s="3"/>
    </row>
    <row r="277" spans="1:13" x14ac:dyDescent="0.3">
      <c r="B277" s="5"/>
    </row>
    <row r="278" spans="1:13" x14ac:dyDescent="0.3">
      <c r="B278" s="5"/>
    </row>
    <row r="279" spans="1:13" x14ac:dyDescent="0.3">
      <c r="B279" s="5"/>
    </row>
    <row r="280" spans="1:13" x14ac:dyDescent="0.3">
      <c r="B280" s="5"/>
    </row>
    <row r="281" spans="1:13" x14ac:dyDescent="0.3">
      <c r="B281" s="3"/>
    </row>
    <row r="282" spans="1:13" x14ac:dyDescent="0.3">
      <c r="B282" s="3"/>
    </row>
    <row r="283" spans="1:13" x14ac:dyDescent="0.3">
      <c r="B283" s="3"/>
    </row>
    <row r="284" spans="1:13" x14ac:dyDescent="0.3">
      <c r="B284" s="3"/>
    </row>
  </sheetData>
  <autoFilter ref="A1:Q273" xr:uid="{00000000-0009-0000-0000-000001000000}"/>
  <hyperlinks>
    <hyperlink ref="M2" r:id="rId1" location="R183" display="https://www.ncbi.nlm.nih.gov/pmc/articles/PMC5788731/?tool=pmcentrez - R183" xr:uid="{00000000-0004-0000-0100-000000000000}"/>
    <hyperlink ref="M3" r:id="rId2" location="R183" display="https://www.ncbi.nlm.nih.gov/pmc/articles/PMC5788731/?tool=pmcentrez - R183" xr:uid="{00000000-0004-0000-0100-000001000000}"/>
    <hyperlink ref="M4" r:id="rId3" location="R141" display="https://www.ncbi.nlm.nih.gov/pmc/articles/PMC5788731/?tool=pmcentrez - R141" xr:uid="{00000000-0004-0000-0100-000002000000}"/>
    <hyperlink ref="M5" r:id="rId4" location="R141" display="https://www.ncbi.nlm.nih.gov/pmc/articles/PMC5788731/?tool=pmcentrez - R141" xr:uid="{00000000-0004-0000-0100-000003000000}"/>
    <hyperlink ref="M6" r:id="rId5" location="R53" display="https://www.ncbi.nlm.nih.gov/pmc/articles/PMC5788731/?tool=pmcentrez - R53" xr:uid="{00000000-0004-0000-0100-000004000000}"/>
    <hyperlink ref="M7" r:id="rId6" location="R53" display="https://www.ncbi.nlm.nih.gov/pmc/articles/PMC5788731/?tool=pmcentrez - R53" xr:uid="{00000000-0004-0000-0100-000005000000}"/>
    <hyperlink ref="M8" r:id="rId7" location="R53" display="https://www.ncbi.nlm.nih.gov/pmc/articles/PMC5788731/?tool=pmcentrez - R53" xr:uid="{00000000-0004-0000-0100-000006000000}"/>
    <hyperlink ref="M9" r:id="rId8" location="R85" display="https://www.ncbi.nlm.nih.gov/pmc/articles/PMC5788731/?tool=pmcentrez - R85" xr:uid="{00000000-0004-0000-0100-000007000000}"/>
    <hyperlink ref="M10" r:id="rId9" location="R85" display="https://www.ncbi.nlm.nih.gov/pmc/articles/PMC5788731/?tool=pmcentrez - R85" xr:uid="{00000000-0004-0000-0100-000008000000}"/>
    <hyperlink ref="M11" r:id="rId10" location="R169" display="https://www.ncbi.nlm.nih.gov/pmc/articles/PMC5788731/?tool=pmcentrez - R169" xr:uid="{00000000-0004-0000-0100-000009000000}"/>
    <hyperlink ref="M12" r:id="rId11" location="R169" display="https://www.ncbi.nlm.nih.gov/pmc/articles/PMC5788731/?tool=pmcentrez - R169" xr:uid="{00000000-0004-0000-0100-00000A000000}"/>
    <hyperlink ref="M13" r:id="rId12" location="R35" display="https://www.ncbi.nlm.nih.gov/pmc/articles/PMC5788731/?tool=pmcentrez - R35" xr:uid="{00000000-0004-0000-0100-00000B000000}"/>
    <hyperlink ref="M14" r:id="rId13" location="R35" display="https://www.ncbi.nlm.nih.gov/pmc/articles/PMC5788731/?tool=pmcentrez - R35" xr:uid="{00000000-0004-0000-0100-00000C000000}"/>
    <hyperlink ref="M15" r:id="rId14" location="R35" display="https://www.ncbi.nlm.nih.gov/pmc/articles/PMC5788731/?tool=pmcentrez - R35" xr:uid="{00000000-0004-0000-0100-00000D000000}"/>
    <hyperlink ref="M16" r:id="rId15" location="R169" display="https://www.ncbi.nlm.nih.gov/pmc/articles/PMC5788731/?tool=pmcentrez - R169" xr:uid="{00000000-0004-0000-0100-00000E000000}"/>
    <hyperlink ref="M17" r:id="rId16" location="R169" display="https://www.ncbi.nlm.nih.gov/pmc/articles/PMC5788731/?tool=pmcentrez - R169" xr:uid="{00000000-0004-0000-0100-00000F000000}"/>
    <hyperlink ref="M20" r:id="rId17" location="R159" display="https://www.ncbi.nlm.nih.gov/pmc/articles/PMC5788731/?tool=pmcentrez - R159" xr:uid="{00000000-0004-0000-0100-000010000000}"/>
    <hyperlink ref="M21" r:id="rId18" location="R161" display="https://www.ncbi.nlm.nih.gov/pmc/articles/PMC5788731/?tool=pmcentrez - R161" xr:uid="{00000000-0004-0000-0100-000011000000}"/>
    <hyperlink ref="M22" r:id="rId19" location="R161" display="https://www.ncbi.nlm.nih.gov/pmc/articles/PMC5788731/?tool=pmcentrez - R161" xr:uid="{00000000-0004-0000-0100-000012000000}"/>
    <hyperlink ref="M23" r:id="rId20" location="R161" display="https://www.ncbi.nlm.nih.gov/pmc/articles/PMC5788731/?tool=pmcentrez - R161" xr:uid="{00000000-0004-0000-0100-000013000000}"/>
    <hyperlink ref="M24" r:id="rId21" location="R161" display="https://www.ncbi.nlm.nih.gov/pmc/articles/PMC5788731/?tool=pmcentrez - R161" xr:uid="{00000000-0004-0000-0100-000014000000}"/>
    <hyperlink ref="M25" r:id="rId22" location="R161" display="https://www.ncbi.nlm.nih.gov/pmc/articles/PMC5788731/?tool=pmcentrez - R161" xr:uid="{00000000-0004-0000-0100-000015000000}"/>
    <hyperlink ref="M18" r:id="rId23" location="R169" display="https://www.ncbi.nlm.nih.gov/pmc/articles/PMC5788731/?tool=pmcentrez - R169" xr:uid="{00000000-0004-0000-0100-000016000000}"/>
    <hyperlink ref="M19" r:id="rId24" location="R169" display="https://www.ncbi.nlm.nih.gov/pmc/articles/PMC5788731/?tool=pmcentrez - R169" xr:uid="{00000000-0004-0000-0100-000017000000}"/>
    <hyperlink ref="M26" r:id="rId25" location="R163" display="https://www.ncbi.nlm.nih.gov/pmc/articles/PMC5788731/?tool=pmcentrez - R163" xr:uid="{00000000-0004-0000-0100-000018000000}"/>
    <hyperlink ref="M27" r:id="rId26" location="R163" display="https://www.ncbi.nlm.nih.gov/pmc/articles/PMC5788731/?tool=pmcentrez - R163" xr:uid="{00000000-0004-0000-0100-000019000000}"/>
    <hyperlink ref="M28" r:id="rId27" location="R163" display="https://www.ncbi.nlm.nih.gov/pmc/articles/PMC5788731/?tool=pmcentrez - R163" xr:uid="{00000000-0004-0000-0100-00001A000000}"/>
    <hyperlink ref="M29" r:id="rId28" location="R3" display="https://www.ncbi.nlm.nih.gov/pmc/articles/PMC5788731/?tool=pmcentrez - R3" xr:uid="{00000000-0004-0000-0100-00001B000000}"/>
    <hyperlink ref="M30" r:id="rId29" location="R3" display="https://www.ncbi.nlm.nih.gov/pmc/articles/PMC5788731/?tool=pmcentrez - R3" xr:uid="{00000000-0004-0000-0100-00001C000000}"/>
    <hyperlink ref="M31" r:id="rId30" location="R3" display="https://www.ncbi.nlm.nih.gov/pmc/articles/PMC5788731/?tool=pmcentrez - R3" xr:uid="{00000000-0004-0000-0100-00001D000000}"/>
    <hyperlink ref="M32" r:id="rId31" location="R35" display="https://www.ncbi.nlm.nih.gov/pmc/articles/PMC5788731/?tool=pmcentrez - R35" xr:uid="{00000000-0004-0000-0100-00001E000000}"/>
    <hyperlink ref="M33" r:id="rId32" location="R35" display="https://www.ncbi.nlm.nih.gov/pmc/articles/PMC5788731/?tool=pmcentrez - R35" xr:uid="{00000000-0004-0000-0100-00001F000000}"/>
    <hyperlink ref="M34" r:id="rId33" location="R35" display="https://www.ncbi.nlm.nih.gov/pmc/articles/PMC5788731/?tool=pmcentrez - R35" xr:uid="{00000000-0004-0000-0100-000020000000}"/>
    <hyperlink ref="M35" r:id="rId34" location="R35" display="https://www.ncbi.nlm.nih.gov/pmc/articles/PMC5788731/?tool=pmcentrez - R35" xr:uid="{00000000-0004-0000-0100-000021000000}"/>
    <hyperlink ref="M36" r:id="rId35" location="R35" display="https://www.ncbi.nlm.nih.gov/pmc/articles/PMC5788731/?tool=pmcentrez - R35" xr:uid="{00000000-0004-0000-0100-000022000000}"/>
    <hyperlink ref="M37" r:id="rId36" location="R35" display="https://www.ncbi.nlm.nih.gov/pmc/articles/PMC5788731/?tool=pmcentrez - R35" xr:uid="{00000000-0004-0000-0100-000023000000}"/>
    <hyperlink ref="M38" r:id="rId37" location="R35" display="https://www.ncbi.nlm.nih.gov/pmc/articles/PMC5788731/?tool=pmcentrez - R35" xr:uid="{00000000-0004-0000-0100-000024000000}"/>
    <hyperlink ref="M39" r:id="rId38" location="R35" display="https://www.ncbi.nlm.nih.gov/pmc/articles/PMC5788731/?tool=pmcentrez - R35" xr:uid="{00000000-0004-0000-0100-000025000000}"/>
    <hyperlink ref="M40" r:id="rId39" location="R35" display="https://www.ncbi.nlm.nih.gov/pmc/articles/PMC5788731/?tool=pmcentrez - R35" xr:uid="{00000000-0004-0000-0100-000026000000}"/>
    <hyperlink ref="M41" r:id="rId40" location="R152" display="https://www.ncbi.nlm.nih.gov/pmc/articles/PMC5788731/?tool=pmcentrez - R152" xr:uid="{00000000-0004-0000-0100-000027000000}"/>
    <hyperlink ref="M42" r:id="rId41" location="R152" display="https://www.ncbi.nlm.nih.gov/pmc/articles/PMC5788731/?tool=pmcentrez - R152" xr:uid="{00000000-0004-0000-0100-000028000000}"/>
    <hyperlink ref="M43" r:id="rId42" location="R35" display="https://www.ncbi.nlm.nih.gov/pmc/articles/PMC5788731/?tool=pmcentrez - R35" xr:uid="{00000000-0004-0000-0100-000029000000}"/>
    <hyperlink ref="M44" r:id="rId43" location="R35" display="https://www.ncbi.nlm.nih.gov/pmc/articles/PMC5788731/?tool=pmcentrez - R35" xr:uid="{00000000-0004-0000-0100-00002A000000}"/>
    <hyperlink ref="M45" r:id="rId44" location="R35" display="https://www.ncbi.nlm.nih.gov/pmc/articles/PMC5788731/?tool=pmcentrez - R35" xr:uid="{00000000-0004-0000-0100-00002B000000}"/>
    <hyperlink ref="M46" r:id="rId45" location="R35" display="https://www.ncbi.nlm.nih.gov/pmc/articles/PMC5788731/?tool=pmcentrez - R35" xr:uid="{00000000-0004-0000-0100-00002C000000}"/>
    <hyperlink ref="M47" r:id="rId46" location="R35" display="https://www.ncbi.nlm.nih.gov/pmc/articles/PMC5788731/?tool=pmcentrez - R35" xr:uid="{00000000-0004-0000-0100-00002D000000}"/>
    <hyperlink ref="M48" r:id="rId47" location="R35" display="https://www.ncbi.nlm.nih.gov/pmc/articles/PMC5788731/?tool=pmcentrez - R35" xr:uid="{00000000-0004-0000-0100-00002E000000}"/>
    <hyperlink ref="M49" r:id="rId48" location="R178" display="https://www.ncbi.nlm.nih.gov/pmc/articles/PMC5788731/?tool=pmcentrez - R178" xr:uid="{00000000-0004-0000-0100-00002F000000}"/>
    <hyperlink ref="M50" r:id="rId49" location="R178" display="https://www.ncbi.nlm.nih.gov/pmc/articles/PMC5788731/?tool=pmcentrez - R178" xr:uid="{00000000-0004-0000-0100-000030000000}"/>
    <hyperlink ref="M51" r:id="rId50" location="R178" display="https://www.ncbi.nlm.nih.gov/pmc/articles/PMC5788731/?tool=pmcentrez - R178" xr:uid="{00000000-0004-0000-0100-000031000000}"/>
    <hyperlink ref="M52" r:id="rId51" location="R178" display="https://www.ncbi.nlm.nih.gov/pmc/articles/PMC5788731/?tool=pmcentrez - R178" xr:uid="{00000000-0004-0000-0100-000032000000}"/>
    <hyperlink ref="M53" r:id="rId52" location="R178" display="https://www.ncbi.nlm.nih.gov/pmc/articles/PMC5788731/?tool=pmcentrez - R178" xr:uid="{00000000-0004-0000-0100-000033000000}"/>
    <hyperlink ref="M54" r:id="rId53" location="R35" display="https://www.ncbi.nlm.nih.gov/pmc/articles/PMC5788731/?tool=pmcentrez - R35" xr:uid="{00000000-0004-0000-0100-000034000000}"/>
    <hyperlink ref="M55" r:id="rId54" location="R35" display="https://www.ncbi.nlm.nih.gov/pmc/articles/PMC5788731/?tool=pmcentrez - R35" xr:uid="{00000000-0004-0000-0100-000035000000}"/>
    <hyperlink ref="M56" r:id="rId55" location="R35" display="https://www.ncbi.nlm.nih.gov/pmc/articles/PMC5788731/?tool=pmcentrez - R35" xr:uid="{00000000-0004-0000-0100-000036000000}"/>
    <hyperlink ref="M57" r:id="rId56" location="R152" display="https://www.ncbi.nlm.nih.gov/pmc/articles/PMC5788731/?tool=pmcentrez - R152" xr:uid="{00000000-0004-0000-0100-000037000000}"/>
    <hyperlink ref="M58" r:id="rId57" location="R152" display="https://www.ncbi.nlm.nih.gov/pmc/articles/PMC5788731/?tool=pmcentrez - R152" xr:uid="{00000000-0004-0000-0100-000038000000}"/>
    <hyperlink ref="M59" r:id="rId58" location="R152" display="https://www.ncbi.nlm.nih.gov/pmc/articles/PMC5788731/?tool=pmcentrez - R152" xr:uid="{00000000-0004-0000-0100-000039000000}"/>
    <hyperlink ref="M60" r:id="rId59" location="R152" display="https://www.ncbi.nlm.nih.gov/pmc/articles/PMC5788731/?tool=pmcentrez - R152" xr:uid="{00000000-0004-0000-0100-00003A000000}"/>
    <hyperlink ref="M61" r:id="rId60" location="R157" display="https://www.ncbi.nlm.nih.gov/pmc/articles/PMC5788731/?tool=pmcentrez - R157" xr:uid="{00000000-0004-0000-0100-00003B000000}"/>
    <hyperlink ref="M62" r:id="rId61" location="R154" display="https://www.ncbi.nlm.nih.gov/pmc/articles/PMC5788731/?tool=pmcentrez - R154" xr:uid="{00000000-0004-0000-0100-00003C000000}"/>
    <hyperlink ref="M63" r:id="rId62" location="R154" display="https://www.ncbi.nlm.nih.gov/pmc/articles/PMC5788731/?tool=pmcentrez - R154" xr:uid="{00000000-0004-0000-0100-00003D000000}"/>
    <hyperlink ref="M64" r:id="rId63" location="R154" display="https://www.ncbi.nlm.nih.gov/pmc/articles/PMC5788731/?tool=pmcentrez - R154" xr:uid="{00000000-0004-0000-0100-00003E000000}"/>
    <hyperlink ref="M65" r:id="rId64" location="R154" display="https://www.ncbi.nlm.nih.gov/pmc/articles/PMC5788731/?tool=pmcentrez - R154" xr:uid="{00000000-0004-0000-0100-00003F000000}"/>
    <hyperlink ref="M66" r:id="rId65" location="R155" display="https://www.ncbi.nlm.nih.gov/pmc/articles/PMC5788731/?tool=pmcentrez - R155" xr:uid="{00000000-0004-0000-0100-000040000000}"/>
    <hyperlink ref="M67" r:id="rId66" location="R155" display="https://www.ncbi.nlm.nih.gov/pmc/articles/PMC5788731/?tool=pmcentrez - R155" xr:uid="{00000000-0004-0000-0100-000041000000}"/>
    <hyperlink ref="M68" r:id="rId67" location="R155" display="https://www.ncbi.nlm.nih.gov/pmc/articles/PMC5788731/?tool=pmcentrez - R155" xr:uid="{00000000-0004-0000-0100-000042000000}"/>
    <hyperlink ref="M69" r:id="rId68" location="R155" display="https://www.ncbi.nlm.nih.gov/pmc/articles/PMC5788731/?tool=pmcentrez - R155" xr:uid="{00000000-0004-0000-0100-000043000000}"/>
    <hyperlink ref="M88" r:id="rId69" location="R108" display="https://www.ncbi.nlm.nih.gov/pmc/articles/PMC5788731/?tool=pmcentrez - R108" xr:uid="{00000000-0004-0000-0100-000044000000}"/>
    <hyperlink ref="M89" r:id="rId70" location="R179" display="https://www.ncbi.nlm.nih.gov/pmc/articles/PMC5788731/?tool=pmcentrez - R179" xr:uid="{00000000-0004-0000-0100-000045000000}"/>
    <hyperlink ref="M90" r:id="rId71" location="R180" display="https://www.ncbi.nlm.nih.gov/pmc/articles/PMC5788731/?tool=pmcentrez - R180" xr:uid="{00000000-0004-0000-0100-000046000000}"/>
    <hyperlink ref="M91" r:id="rId72" location="R37" display="https://www.ncbi.nlm.nih.gov/pmc/articles/PMC5788731/?tool=pmcentrez - R37" xr:uid="{00000000-0004-0000-0100-000047000000}"/>
    <hyperlink ref="M92" r:id="rId73" location="R37" display="https://www.ncbi.nlm.nih.gov/pmc/articles/PMC5788731/?tool=pmcentrez - R37" xr:uid="{00000000-0004-0000-0100-000048000000}"/>
    <hyperlink ref="M93" r:id="rId74" location="R75" display="https://www.ncbi.nlm.nih.gov/pmc/articles/PMC5788731/?tool=pmcentrez - R75" xr:uid="{00000000-0004-0000-0100-000049000000}"/>
    <hyperlink ref="M94" r:id="rId75" location="R75" display="https://www.ncbi.nlm.nih.gov/pmc/articles/PMC5788731/?tool=pmcentrez - R75" xr:uid="{00000000-0004-0000-0100-00004A000000}"/>
    <hyperlink ref="M95" r:id="rId76" location="R40" display="https://www.ncbi.nlm.nih.gov/pmc/articles/PMC5788731/?tool=pmcentrez - R40" xr:uid="{00000000-0004-0000-0100-00004B000000}"/>
    <hyperlink ref="M96" r:id="rId77" location="R40" display="https://www.ncbi.nlm.nih.gov/pmc/articles/PMC5788731/?tool=pmcentrez - R40" xr:uid="{00000000-0004-0000-0100-00004C000000}"/>
    <hyperlink ref="M97" r:id="rId78" location="R37" display="https://www.ncbi.nlm.nih.gov/pmc/articles/PMC5788731/?tool=pmcentrez - R37" xr:uid="{00000000-0004-0000-0100-00004D000000}"/>
    <hyperlink ref="M98" r:id="rId79" location="R37" display="https://www.ncbi.nlm.nih.gov/pmc/articles/PMC5788731/?tool=pmcentrez - R37" xr:uid="{00000000-0004-0000-0100-00004E000000}"/>
    <hyperlink ref="M99" r:id="rId80" location="R44" display="https://www.ncbi.nlm.nih.gov/pmc/articles/PMC5788731/?tool=pmcentrez - R44" xr:uid="{00000000-0004-0000-0100-00004F000000}"/>
    <hyperlink ref="M100" r:id="rId81" location="R44" display="https://www.ncbi.nlm.nih.gov/pmc/articles/PMC5788731/?tool=pmcentrez - R44" xr:uid="{00000000-0004-0000-0100-000050000000}"/>
    <hyperlink ref="M101" r:id="rId82" location="R44" display="https://www.ncbi.nlm.nih.gov/pmc/articles/PMC5788731/?tool=pmcentrez - R44" xr:uid="{00000000-0004-0000-0100-000051000000}"/>
    <hyperlink ref="M70" r:id="rId83" location="R183" display="https://www.ncbi.nlm.nih.gov/pmc/articles/PMC5788731/?tool=pmcentrez - R183" xr:uid="{00000000-0004-0000-0100-000052000000}"/>
    <hyperlink ref="M71" r:id="rId84" location="R183" display="https://www.ncbi.nlm.nih.gov/pmc/articles/PMC5788731/?tool=pmcentrez - R183" xr:uid="{00000000-0004-0000-0100-000053000000}"/>
    <hyperlink ref="M72" r:id="rId85" location="R183" display="https://www.ncbi.nlm.nih.gov/pmc/articles/PMC5788731/?tool=pmcentrez - R183" xr:uid="{00000000-0004-0000-0100-000054000000}"/>
    <hyperlink ref="M73" r:id="rId86" location="R183" display="https://www.ncbi.nlm.nih.gov/pmc/articles/PMC5788731/?tool=pmcentrez - R183" xr:uid="{00000000-0004-0000-0100-000055000000}"/>
    <hyperlink ref="M74" r:id="rId87" location="R87" display="https://www.ncbi.nlm.nih.gov/pmc/articles/PMC5788731/?tool=pmcentrez - R87" xr:uid="{00000000-0004-0000-0100-000056000000}"/>
    <hyperlink ref="M75" r:id="rId88" location="R87" display="https://www.ncbi.nlm.nih.gov/pmc/articles/PMC5788731/?tool=pmcentrez - R87" xr:uid="{00000000-0004-0000-0100-000057000000}"/>
    <hyperlink ref="M76" r:id="rId89" location="R87" display="https://www.ncbi.nlm.nih.gov/pmc/articles/PMC5788731/?tool=pmcentrez - R87" xr:uid="{00000000-0004-0000-0100-000058000000}"/>
    <hyperlink ref="M77" r:id="rId90" location="R87" display="https://www.ncbi.nlm.nih.gov/pmc/articles/PMC5788731/?tool=pmcentrez - R87" xr:uid="{00000000-0004-0000-0100-000059000000}"/>
    <hyperlink ref="M78" r:id="rId91" location="R87" display="https://www.ncbi.nlm.nih.gov/pmc/articles/PMC5788731/?tool=pmcentrez - R87" xr:uid="{00000000-0004-0000-0100-00005A000000}"/>
    <hyperlink ref="M79" r:id="rId92" location="R87" display="https://www.ncbi.nlm.nih.gov/pmc/articles/PMC5788731/?tool=pmcentrez - R87" xr:uid="{00000000-0004-0000-0100-00005B000000}"/>
    <hyperlink ref="M80" r:id="rId93" location="R9" display="https://www.ncbi.nlm.nih.gov/pmc/articles/PMC5788731/?tool=pmcentrez - R9" xr:uid="{00000000-0004-0000-0100-00005C000000}"/>
    <hyperlink ref="M81" r:id="rId94" location="R9" display="https://www.ncbi.nlm.nih.gov/pmc/articles/PMC5788731/?tool=pmcentrez - R9" xr:uid="{00000000-0004-0000-0100-00005D000000}"/>
    <hyperlink ref="M82" r:id="rId95" location="R9" display="https://www.ncbi.nlm.nih.gov/pmc/articles/PMC5788731/?tool=pmcentrez - R9" xr:uid="{00000000-0004-0000-0100-00005E000000}"/>
    <hyperlink ref="M83" r:id="rId96" location="R9" display="https://www.ncbi.nlm.nih.gov/pmc/articles/PMC5788731/?tool=pmcentrez - R9" xr:uid="{00000000-0004-0000-0100-00005F000000}"/>
    <hyperlink ref="M84" r:id="rId97" location="R9" display="https://www.ncbi.nlm.nih.gov/pmc/articles/PMC5788731/?tool=pmcentrez - R9" xr:uid="{00000000-0004-0000-0100-000060000000}"/>
    <hyperlink ref="M85" r:id="rId98" location="R9" display="https://www.ncbi.nlm.nih.gov/pmc/articles/PMC5788731/?tool=pmcentrez - R9" xr:uid="{00000000-0004-0000-0100-000061000000}"/>
    <hyperlink ref="M86" r:id="rId99" location="R183" display="https://www.ncbi.nlm.nih.gov/pmc/articles/PMC5788731/?tool=pmcentrez - R183" xr:uid="{00000000-0004-0000-0100-000062000000}"/>
    <hyperlink ref="M87" r:id="rId100" location="R183" display="https://www.ncbi.nlm.nih.gov/pmc/articles/PMC5788731/?tool=pmcentrez - R183" xr:uid="{00000000-0004-0000-0100-000063000000}"/>
    <hyperlink ref="M102" r:id="rId101" location="R47" display="https://www.ncbi.nlm.nih.gov/pmc/articles/PMC5788731/?tool=pmcentrez - R47" xr:uid="{00000000-0004-0000-0100-000064000000}"/>
    <hyperlink ref="M103" r:id="rId102" location="R47" display="https://www.ncbi.nlm.nih.gov/pmc/articles/PMC5788731/?tool=pmcentrez - R47" xr:uid="{00000000-0004-0000-0100-000065000000}"/>
    <hyperlink ref="M104" r:id="rId103" location="R115" display="https://www.ncbi.nlm.nih.gov/pmc/articles/PMC5788731/?tool=pmcentrez - R115" xr:uid="{00000000-0004-0000-0100-000066000000}"/>
    <hyperlink ref="M105" r:id="rId104" location="R115" display="https://www.ncbi.nlm.nih.gov/pmc/articles/PMC5788731/?tool=pmcentrez - R115" xr:uid="{00000000-0004-0000-0100-000067000000}"/>
    <hyperlink ref="M106" r:id="rId105" location="R115" display="https://www.ncbi.nlm.nih.gov/pmc/articles/PMC5788731/?tool=pmcentrez - R115" xr:uid="{00000000-0004-0000-0100-000068000000}"/>
    <hyperlink ref="M107" r:id="rId106" location="R115" display="https://www.ncbi.nlm.nih.gov/pmc/articles/PMC5788731/?tool=pmcentrez - R115" xr:uid="{00000000-0004-0000-0100-000069000000}"/>
    <hyperlink ref="M108" r:id="rId107" location="R115" display="https://www.ncbi.nlm.nih.gov/pmc/articles/PMC5788731/?tool=pmcentrez - R115" xr:uid="{00000000-0004-0000-0100-00006A000000}"/>
    <hyperlink ref="M109" r:id="rId108" location="R115" display="https://www.ncbi.nlm.nih.gov/pmc/articles/PMC5788731/?tool=pmcentrez - R115" xr:uid="{00000000-0004-0000-0100-00006B000000}"/>
    <hyperlink ref="M110" r:id="rId109" location="R115" display="https://www.ncbi.nlm.nih.gov/pmc/articles/PMC5788731/?tool=pmcentrez - R115" xr:uid="{00000000-0004-0000-0100-00006C000000}"/>
    <hyperlink ref="M111" r:id="rId110" location="R115" display="https://www.ncbi.nlm.nih.gov/pmc/articles/PMC5788731/?tool=pmcentrez - R115" xr:uid="{00000000-0004-0000-0100-00006D000000}"/>
    <hyperlink ref="M112" r:id="rId111" location="R115" display="https://www.ncbi.nlm.nih.gov/pmc/articles/PMC5788731/?tool=pmcentrez - R115" xr:uid="{00000000-0004-0000-0100-00006E000000}"/>
    <hyperlink ref="M113" r:id="rId112" location="R115" display="https://www.ncbi.nlm.nih.gov/pmc/articles/PMC5788731/?tool=pmcentrez - R115" xr:uid="{00000000-0004-0000-0100-00006F000000}"/>
    <hyperlink ref="M114" r:id="rId113" location="R115" display="https://www.ncbi.nlm.nih.gov/pmc/articles/PMC5788731/?tool=pmcentrez - R115" xr:uid="{00000000-0004-0000-0100-000070000000}"/>
    <hyperlink ref="M115" r:id="rId114" location="R93" display="https://www.ncbi.nlm.nih.gov/pmc/articles/PMC5788731/?tool=pmcentrez - R93" xr:uid="{00000000-0004-0000-0100-000071000000}"/>
    <hyperlink ref="M116" r:id="rId115" location="R187" display="https://www.ncbi.nlm.nih.gov/pmc/articles/PMC5788731/?tool=pmcentrez - R187" xr:uid="{00000000-0004-0000-0100-000072000000}"/>
    <hyperlink ref="M117" r:id="rId116" location="R187" display="https://www.ncbi.nlm.nih.gov/pmc/articles/PMC5788731/?tool=pmcentrez - R187" xr:uid="{00000000-0004-0000-0100-000073000000}"/>
    <hyperlink ref="M118" r:id="rId117" location="R187" display="https://www.ncbi.nlm.nih.gov/pmc/articles/PMC5788731/?tool=pmcentrez - R187" xr:uid="{00000000-0004-0000-0100-000074000000}"/>
    <hyperlink ref="M119" r:id="rId118" location="R187" display="https://www.ncbi.nlm.nih.gov/pmc/articles/PMC5788731/?tool=pmcentrez - R187" xr:uid="{00000000-0004-0000-0100-000075000000}"/>
    <hyperlink ref="M120" r:id="rId119" location="R41" display="https://www.ncbi.nlm.nih.gov/pmc/articles/PMC5788731/?tool=pmcentrez - R41" xr:uid="{00000000-0004-0000-0100-000076000000}"/>
    <hyperlink ref="M121" r:id="rId120" location="R41" display="https://www.ncbi.nlm.nih.gov/pmc/articles/PMC5788731/?tool=pmcentrez - R41" xr:uid="{00000000-0004-0000-0100-000077000000}"/>
    <hyperlink ref="M122" r:id="rId121" location="R41" display="https://www.ncbi.nlm.nih.gov/pmc/articles/PMC5788731/?tool=pmcentrez - R41" xr:uid="{00000000-0004-0000-0100-000078000000}"/>
    <hyperlink ref="M123" r:id="rId122" location="R96" display="https://www.ncbi.nlm.nih.gov/pmc/articles/PMC5788731/?tool=pmcentrez - R96" xr:uid="{00000000-0004-0000-0100-000079000000}"/>
    <hyperlink ref="M124" r:id="rId123" location="R96" display="https://www.ncbi.nlm.nih.gov/pmc/articles/PMC5788731/?tool=pmcentrez - R96" xr:uid="{00000000-0004-0000-0100-00007A000000}"/>
    <hyperlink ref="M125" r:id="rId124" location="R96" display="https://www.ncbi.nlm.nih.gov/pmc/articles/PMC5788731/?tool=pmcentrez - R96" xr:uid="{00000000-0004-0000-0100-00007B000000}"/>
    <hyperlink ref="M126" r:id="rId125" location="R96" display="https://www.ncbi.nlm.nih.gov/pmc/articles/PMC5788731/?tool=pmcentrez - R96" xr:uid="{00000000-0004-0000-0100-00007C000000}"/>
    <hyperlink ref="M127" r:id="rId126" location="R96" display="https://www.ncbi.nlm.nih.gov/pmc/articles/PMC5788731/?tool=pmcentrez - R96" xr:uid="{00000000-0004-0000-0100-00007D000000}"/>
    <hyperlink ref="M128" r:id="rId127" location="R96" display="https://www.ncbi.nlm.nih.gov/pmc/articles/PMC5788731/?tool=pmcentrez - R96" xr:uid="{00000000-0004-0000-0100-00007E000000}"/>
    <hyperlink ref="M129" r:id="rId128" location="R206" display="https://www.ncbi.nlm.nih.gov/pmc/articles/PMC5788731/?tool=pmcentrez - R206" xr:uid="{00000000-0004-0000-0100-00007F000000}"/>
    <hyperlink ref="M130" r:id="rId129" location="R140" display="https://www.ncbi.nlm.nih.gov/pmc/articles/PMC5788731/?tool=pmcentrez - R140" xr:uid="{00000000-0004-0000-0100-000080000000}"/>
    <hyperlink ref="M131" r:id="rId130" location="R140" display="https://www.ncbi.nlm.nih.gov/pmc/articles/PMC5788731/?tool=pmcentrez - R140" xr:uid="{00000000-0004-0000-0100-000081000000}"/>
    <hyperlink ref="M137" r:id="rId131" location="R39" display="https://www.ncbi.nlm.nih.gov/pmc/articles/PMC5788731/?tool=pmcentrez - R39" xr:uid="{00000000-0004-0000-0100-000082000000}"/>
    <hyperlink ref="M138" r:id="rId132" location="R39" display="https://www.ncbi.nlm.nih.gov/pmc/articles/PMC5788731/?tool=pmcentrez - R39" xr:uid="{00000000-0004-0000-0100-000083000000}"/>
    <hyperlink ref="M139" r:id="rId133" location="R39" display="https://www.ncbi.nlm.nih.gov/pmc/articles/PMC5788731/?tool=pmcentrez - R39" xr:uid="{00000000-0004-0000-0100-000084000000}"/>
    <hyperlink ref="M140" r:id="rId134" location="R188" display="https://www.ncbi.nlm.nih.gov/pmc/articles/PMC5788731/?tool=pmcentrez - R188" xr:uid="{00000000-0004-0000-0100-000085000000}"/>
    <hyperlink ref="M141" r:id="rId135" location="R188" display="https://www.ncbi.nlm.nih.gov/pmc/articles/PMC5788731/?tool=pmcentrez - R188" xr:uid="{00000000-0004-0000-0100-000086000000}"/>
    <hyperlink ref="M142" r:id="rId136" location="R188" display="https://www.ncbi.nlm.nih.gov/pmc/articles/PMC5788731/?tool=pmcentrez - R188" xr:uid="{00000000-0004-0000-0100-000087000000}"/>
    <hyperlink ref="M143" r:id="rId137" location="R188" display="https://www.ncbi.nlm.nih.gov/pmc/articles/PMC5788731/?tool=pmcentrez - R188" xr:uid="{00000000-0004-0000-0100-000088000000}"/>
    <hyperlink ref="M144" r:id="rId138" location="R188" display="https://www.ncbi.nlm.nih.gov/pmc/articles/PMC5788731/?tool=pmcentrez - R188" xr:uid="{00000000-0004-0000-0100-000089000000}"/>
    <hyperlink ref="M145" r:id="rId139" location="R117" display="https://www.ncbi.nlm.nih.gov/pmc/articles/PMC5788731/?tool=pmcentrez - R117" xr:uid="{00000000-0004-0000-0100-00008A000000}"/>
    <hyperlink ref="M146" r:id="rId140" location="R117" display="https://www.ncbi.nlm.nih.gov/pmc/articles/PMC5788731/?tool=pmcentrez - R117" xr:uid="{00000000-0004-0000-0100-00008B000000}"/>
    <hyperlink ref="M147" r:id="rId141" location="R117" display="https://www.ncbi.nlm.nih.gov/pmc/articles/PMC5788731/?tool=pmcentrez - R117" xr:uid="{00000000-0004-0000-0100-00008C000000}"/>
    <hyperlink ref="M148" r:id="rId142" location="R117" display="https://www.ncbi.nlm.nih.gov/pmc/articles/PMC5788731/?tool=pmcentrez - R117" xr:uid="{00000000-0004-0000-0100-00008D000000}"/>
    <hyperlink ref="M149" r:id="rId143" location="R117" display="https://www.ncbi.nlm.nih.gov/pmc/articles/PMC5788731/?tool=pmcentrez - R117" xr:uid="{00000000-0004-0000-0100-00008E000000}"/>
    <hyperlink ref="M150" r:id="rId144" location="R31" display="https://www.ncbi.nlm.nih.gov/pmc/articles/PMC5788731/?tool=pmcentrez - R31" xr:uid="{00000000-0004-0000-0100-00008F000000}"/>
    <hyperlink ref="M151" r:id="rId145" location="R32" display="https://www.ncbi.nlm.nih.gov/pmc/articles/PMC5788731/?tool=pmcentrez - R32" xr:uid="{00000000-0004-0000-0100-000090000000}"/>
    <hyperlink ref="M152" r:id="rId146" location="R165" display="https://www.ncbi.nlm.nih.gov/pmc/articles/PMC5788731/?tool=pmcentrez - R165" xr:uid="{00000000-0004-0000-0100-000091000000}"/>
    <hyperlink ref="M153" r:id="rId147" location="R165" display="https://www.ncbi.nlm.nih.gov/pmc/articles/PMC5788731/?tool=pmcentrez - R165" xr:uid="{00000000-0004-0000-0100-000092000000}"/>
    <hyperlink ref="M154" r:id="rId148" location="R165" display="https://www.ncbi.nlm.nih.gov/pmc/articles/PMC5788731/?tool=pmcentrez - R165" xr:uid="{00000000-0004-0000-0100-000093000000}"/>
    <hyperlink ref="M155" r:id="rId149" location="R165" display="https://www.ncbi.nlm.nih.gov/pmc/articles/PMC5788731/?tool=pmcentrez - R165" xr:uid="{00000000-0004-0000-0100-000094000000}"/>
    <hyperlink ref="M156" r:id="rId150" location="R165" display="https://www.ncbi.nlm.nih.gov/pmc/articles/PMC5788731/?tool=pmcentrez - R165" xr:uid="{00000000-0004-0000-0100-000095000000}"/>
    <hyperlink ref="M157" r:id="rId151" location="R170" display="https://www.ncbi.nlm.nih.gov/pmc/articles/PMC5788731/?tool=pmcentrez - R170" xr:uid="{00000000-0004-0000-0100-000096000000}"/>
    <hyperlink ref="M158" r:id="rId152" location="R170" display="https://www.ncbi.nlm.nih.gov/pmc/articles/PMC5788731/?tool=pmcentrez - R170" xr:uid="{00000000-0004-0000-0100-000097000000}"/>
    <hyperlink ref="M159" r:id="rId153" location="R80" display="https://www.ncbi.nlm.nih.gov/pmc/articles/PMC5788731/?tool=pmcentrez - R80" xr:uid="{00000000-0004-0000-0100-000098000000}"/>
    <hyperlink ref="M160" r:id="rId154" location="R3" display="https://www.ncbi.nlm.nih.gov/pmc/articles/PMC5788731/?tool=pmcentrez - R3" xr:uid="{00000000-0004-0000-0100-000099000000}"/>
    <hyperlink ref="M161" r:id="rId155" location="R3" display="https://www.ncbi.nlm.nih.gov/pmc/articles/PMC5788731/?tool=pmcentrez - R3" xr:uid="{00000000-0004-0000-0100-00009A000000}"/>
    <hyperlink ref="M162" r:id="rId156" location="R3" display="https://www.ncbi.nlm.nih.gov/pmc/articles/PMC5788731/?tool=pmcentrez - R3" xr:uid="{00000000-0004-0000-0100-00009B000000}"/>
    <hyperlink ref="M163" r:id="rId157" location="R127" display="https://www.ncbi.nlm.nih.gov/pmc/articles/PMC5788731/?tool=pmcentrez - R127" xr:uid="{00000000-0004-0000-0100-00009C000000}"/>
    <hyperlink ref="M164" r:id="rId158" location="R127" display="https://www.ncbi.nlm.nih.gov/pmc/articles/PMC5788731/?tool=pmcentrez - R127" xr:uid="{00000000-0004-0000-0100-00009D000000}"/>
    <hyperlink ref="M165" r:id="rId159" location="R127" display="https://www.ncbi.nlm.nih.gov/pmc/articles/PMC5788731/?tool=pmcentrez - R127" xr:uid="{00000000-0004-0000-0100-00009E000000}"/>
    <hyperlink ref="M166" r:id="rId160" location="R127" display="https://www.ncbi.nlm.nih.gov/pmc/articles/PMC5788731/?tool=pmcentrez - R127" xr:uid="{00000000-0004-0000-0100-00009F000000}"/>
    <hyperlink ref="M167" r:id="rId161" location="R127" display="https://www.ncbi.nlm.nih.gov/pmc/articles/PMC5788731/?tool=pmcentrez - R127" xr:uid="{00000000-0004-0000-0100-0000A0000000}"/>
    <hyperlink ref="M168" r:id="rId162" location="R127" display="https://www.ncbi.nlm.nih.gov/pmc/articles/PMC5788731/?tool=pmcentrez - R127" xr:uid="{00000000-0004-0000-0100-0000A1000000}"/>
    <hyperlink ref="M169" r:id="rId163" location="R3" display="https://www.ncbi.nlm.nih.gov/pmc/articles/PMC5788731/?tool=pmcentrez - R3" xr:uid="{00000000-0004-0000-0100-0000A2000000}"/>
    <hyperlink ref="M170" r:id="rId164" location="R3" display="https://www.ncbi.nlm.nih.gov/pmc/articles/PMC5788731/?tool=pmcentrez - R3" xr:uid="{00000000-0004-0000-0100-0000A3000000}"/>
    <hyperlink ref="M171" r:id="rId165" location="R3" display="https://www.ncbi.nlm.nih.gov/pmc/articles/PMC5788731/?tool=pmcentrez - R3" xr:uid="{00000000-0004-0000-0100-0000A4000000}"/>
    <hyperlink ref="M172" r:id="rId166" location="R127" display="https://www.ncbi.nlm.nih.gov/pmc/articles/PMC5788731/?tool=pmcentrez - R127" xr:uid="{00000000-0004-0000-0100-0000A5000000}"/>
    <hyperlink ref="M173" r:id="rId167" location="R127" display="https://www.ncbi.nlm.nih.gov/pmc/articles/PMC5788731/?tool=pmcentrez - R127" xr:uid="{00000000-0004-0000-0100-0000A6000000}"/>
    <hyperlink ref="M174" r:id="rId168" location="R127" display="https://www.ncbi.nlm.nih.gov/pmc/articles/PMC5788731/?tool=pmcentrez - R127" xr:uid="{00000000-0004-0000-0100-0000A7000000}"/>
    <hyperlink ref="M175" r:id="rId169" location="R46" display="https://www.ncbi.nlm.nih.gov/pmc/articles/PMC5788731/?tool=pmcentrez - R46" xr:uid="{00000000-0004-0000-0100-0000A8000000}"/>
    <hyperlink ref="M176" r:id="rId170" location="R46" display="https://www.ncbi.nlm.nih.gov/pmc/articles/PMC5788731/?tool=pmcentrez - R46" xr:uid="{00000000-0004-0000-0100-0000A9000000}"/>
    <hyperlink ref="M177" r:id="rId171" location="R46" display="https://www.ncbi.nlm.nih.gov/pmc/articles/PMC5788731/?tool=pmcentrez - R46" xr:uid="{00000000-0004-0000-0100-0000AA000000}"/>
    <hyperlink ref="M178" r:id="rId172" location="R46" display="https://www.ncbi.nlm.nih.gov/pmc/articles/PMC5788731/?tool=pmcentrez - R46" xr:uid="{00000000-0004-0000-0100-0000AB000000}"/>
    <hyperlink ref="M179" r:id="rId173" location="R46" display="https://www.ncbi.nlm.nih.gov/pmc/articles/PMC5788731/?tool=pmcentrez - R46" xr:uid="{00000000-0004-0000-0100-0000AC000000}"/>
    <hyperlink ref="M180" r:id="rId174" location="R46" display="https://www.ncbi.nlm.nih.gov/pmc/articles/PMC5788731/?tool=pmcentrez - R46" xr:uid="{00000000-0004-0000-0100-0000AD000000}"/>
    <hyperlink ref="M181" r:id="rId175" location="R46" display="https://www.ncbi.nlm.nih.gov/pmc/articles/PMC5788731/?tool=pmcentrez - R46" xr:uid="{00000000-0004-0000-0100-0000AE000000}"/>
    <hyperlink ref="M182" r:id="rId176" location="R46" display="https://www.ncbi.nlm.nih.gov/pmc/articles/PMC5788731/?tool=pmcentrez - R46" xr:uid="{00000000-0004-0000-0100-0000AF000000}"/>
    <hyperlink ref="M183" r:id="rId177" location="R46" display="https://www.ncbi.nlm.nih.gov/pmc/articles/PMC5788731/?tool=pmcentrez - R46" xr:uid="{00000000-0004-0000-0100-0000B0000000}"/>
    <hyperlink ref="M184" r:id="rId178" location="R46" display="https://www.ncbi.nlm.nih.gov/pmc/articles/PMC5788731/?tool=pmcentrez - R46" xr:uid="{00000000-0004-0000-0100-0000B1000000}"/>
    <hyperlink ref="M185" r:id="rId179" location="R46" display="https://www.ncbi.nlm.nih.gov/pmc/articles/PMC5788731/?tool=pmcentrez - R46" xr:uid="{00000000-0004-0000-0100-0000B2000000}"/>
    <hyperlink ref="M186" r:id="rId180" location="R46" display="https://www.ncbi.nlm.nih.gov/pmc/articles/PMC5788731/?tool=pmcentrez - R46" xr:uid="{00000000-0004-0000-0100-0000B3000000}"/>
    <hyperlink ref="M187" r:id="rId181" location="R46" display="https://www.ncbi.nlm.nih.gov/pmc/articles/PMC5788731/?tool=pmcentrez - R46" xr:uid="{00000000-0004-0000-0100-0000B4000000}"/>
    <hyperlink ref="M188" r:id="rId182" location="R46" display="https://www.ncbi.nlm.nih.gov/pmc/articles/PMC5788731/?tool=pmcentrez - R46" xr:uid="{00000000-0004-0000-0100-0000B5000000}"/>
    <hyperlink ref="M189" r:id="rId183" location="R46" display="https://www.ncbi.nlm.nih.gov/pmc/articles/PMC5788731/?tool=pmcentrez - R46" xr:uid="{00000000-0004-0000-0100-0000B6000000}"/>
    <hyperlink ref="M190" r:id="rId184" location="R46" display="https://www.ncbi.nlm.nih.gov/pmc/articles/PMC5788731/?tool=pmcentrez - R46" xr:uid="{00000000-0004-0000-0100-0000B7000000}"/>
    <hyperlink ref="M191" r:id="rId185" location="R46" display="https://www.ncbi.nlm.nih.gov/pmc/articles/PMC5788731/?tool=pmcentrez - R46" xr:uid="{00000000-0004-0000-0100-0000B8000000}"/>
    <hyperlink ref="M192" r:id="rId186" location="R46" display="https://www.ncbi.nlm.nih.gov/pmc/articles/PMC5788731/?tool=pmcentrez - R46" xr:uid="{00000000-0004-0000-0100-0000B9000000}"/>
    <hyperlink ref="M193" r:id="rId187" location="R46" display="https://www.ncbi.nlm.nih.gov/pmc/articles/PMC5788731/?tool=pmcentrez - R46" xr:uid="{00000000-0004-0000-0100-0000BA000000}"/>
    <hyperlink ref="M194" r:id="rId188" location="R46" display="https://www.ncbi.nlm.nih.gov/pmc/articles/PMC5788731/?tool=pmcentrez - R46" xr:uid="{00000000-0004-0000-0100-0000BB000000}"/>
    <hyperlink ref="M195" r:id="rId189" location="R94" display="https://www.ncbi.nlm.nih.gov/pmc/articles/PMC5788731/?tool=pmcentrez - R94" xr:uid="{00000000-0004-0000-0100-0000BC000000}"/>
    <hyperlink ref="M196" r:id="rId190" location="R94" display="https://www.ncbi.nlm.nih.gov/pmc/articles/PMC5788731/?tool=pmcentrez - R94" xr:uid="{00000000-0004-0000-0100-0000BD000000}"/>
    <hyperlink ref="M197" r:id="rId191" location="R94" display="https://www.ncbi.nlm.nih.gov/pmc/articles/PMC5788731/?tool=pmcentrez - R94" xr:uid="{00000000-0004-0000-0100-0000BE000000}"/>
    <hyperlink ref="M198" r:id="rId192" location="R94" display="https://www.ncbi.nlm.nih.gov/pmc/articles/PMC5788731/?tool=pmcentrez - R94" xr:uid="{00000000-0004-0000-0100-0000BF000000}"/>
    <hyperlink ref="M199" r:id="rId193" location="R94" display="https://www.ncbi.nlm.nih.gov/pmc/articles/PMC5788731/?tool=pmcentrez - R94" xr:uid="{00000000-0004-0000-0100-0000C0000000}"/>
    <hyperlink ref="M200" r:id="rId194" location="R94" display="https://www.ncbi.nlm.nih.gov/pmc/articles/PMC5788731/?tool=pmcentrez - R94" xr:uid="{00000000-0004-0000-0100-0000C1000000}"/>
    <hyperlink ref="M201" r:id="rId195" location="R46" display="https://www.ncbi.nlm.nih.gov/pmc/articles/PMC5788731/?tool=pmcentrez - R46" xr:uid="{00000000-0004-0000-0100-0000C2000000}"/>
    <hyperlink ref="M202" r:id="rId196" location="R46" display="https://www.ncbi.nlm.nih.gov/pmc/articles/PMC5788731/?tool=pmcentrez - R46" xr:uid="{00000000-0004-0000-0100-0000C3000000}"/>
    <hyperlink ref="M203" r:id="rId197" location="R46" display="https://www.ncbi.nlm.nih.gov/pmc/articles/PMC5788731/?tool=pmcentrez - R46" xr:uid="{00000000-0004-0000-0100-0000C4000000}"/>
    <hyperlink ref="M204" r:id="rId198" location="R46" display="https://www.ncbi.nlm.nih.gov/pmc/articles/PMC5788731/?tool=pmcentrez - R46" xr:uid="{00000000-0004-0000-0100-0000C5000000}"/>
    <hyperlink ref="M205" r:id="rId199" location="R46" display="https://www.ncbi.nlm.nih.gov/pmc/articles/PMC5788731/?tool=pmcentrez - R46" xr:uid="{00000000-0004-0000-0100-0000C6000000}"/>
    <hyperlink ref="M206" r:id="rId200" location="R46" display="https://www.ncbi.nlm.nih.gov/pmc/articles/PMC5788731/?tool=pmcentrez - R46" xr:uid="{00000000-0004-0000-0100-0000C7000000}"/>
    <hyperlink ref="M207" r:id="rId201" location="R11" display="https://www.ncbi.nlm.nih.gov/pmc/articles/PMC5788731/?tool=pmcentrez - R11" xr:uid="{00000000-0004-0000-0100-0000C8000000}"/>
    <hyperlink ref="M208" r:id="rId202" location="R11" display="https://www.ncbi.nlm.nih.gov/pmc/articles/PMC5788731/?tool=pmcentrez - R11" xr:uid="{00000000-0004-0000-0100-0000C9000000}"/>
    <hyperlink ref="M209" r:id="rId203" location="R11" display="https://www.ncbi.nlm.nih.gov/pmc/articles/PMC5788731/?tool=pmcentrez - R11" xr:uid="{00000000-0004-0000-0100-0000CA000000}"/>
    <hyperlink ref="M210" r:id="rId204" location="R11" display="https://www.ncbi.nlm.nih.gov/pmc/articles/PMC5788731/?tool=pmcentrez - R11" xr:uid="{00000000-0004-0000-0100-0000CB000000}"/>
    <hyperlink ref="M211" r:id="rId205" location="R11" display="https://www.ncbi.nlm.nih.gov/pmc/articles/PMC5788731/?tool=pmcentrez - R11" xr:uid="{00000000-0004-0000-0100-0000CC000000}"/>
    <hyperlink ref="M212" r:id="rId206" location="R11" display="https://www.ncbi.nlm.nih.gov/pmc/articles/PMC5788731/?tool=pmcentrez - R11" xr:uid="{00000000-0004-0000-0100-0000CD000000}"/>
    <hyperlink ref="M213" r:id="rId207" location="R11" display="https://www.ncbi.nlm.nih.gov/pmc/articles/PMC5788731/?tool=pmcentrez - R11" xr:uid="{00000000-0004-0000-0100-0000CE000000}"/>
    <hyperlink ref="M214" r:id="rId208" location="R11" display="https://www.ncbi.nlm.nih.gov/pmc/articles/PMC5788731/?tool=pmcentrez - R11" xr:uid="{00000000-0004-0000-0100-0000CF000000}"/>
    <hyperlink ref="M215" r:id="rId209" location="R11" display="https://www.ncbi.nlm.nih.gov/pmc/articles/PMC5788731/?tool=pmcentrez - R11" xr:uid="{00000000-0004-0000-0100-0000D0000000}"/>
    <hyperlink ref="M216" r:id="rId210" location="R11" display="https://www.ncbi.nlm.nih.gov/pmc/articles/PMC5788731/?tool=pmcentrez - R11" xr:uid="{00000000-0004-0000-0100-0000D1000000}"/>
    <hyperlink ref="M217" r:id="rId211" location="R11" display="https://www.ncbi.nlm.nih.gov/pmc/articles/PMC5788731/?tool=pmcentrez - R11" xr:uid="{00000000-0004-0000-0100-0000D2000000}"/>
    <hyperlink ref="M218" r:id="rId212" location="R11" display="https://www.ncbi.nlm.nih.gov/pmc/articles/PMC5788731/?tool=pmcentrez - R11" xr:uid="{00000000-0004-0000-0100-0000D3000000}"/>
    <hyperlink ref="M219" r:id="rId213" location="R11" display="https://www.ncbi.nlm.nih.gov/pmc/articles/PMC5788731/?tool=pmcentrez - R11" xr:uid="{00000000-0004-0000-0100-0000D4000000}"/>
    <hyperlink ref="M220" r:id="rId214" location="R11" display="https://www.ncbi.nlm.nih.gov/pmc/articles/PMC5788731/?tool=pmcentrez - R11" xr:uid="{00000000-0004-0000-0100-0000D5000000}"/>
    <hyperlink ref="M221" r:id="rId215" location="R11" display="https://www.ncbi.nlm.nih.gov/pmc/articles/PMC5788731/?tool=pmcentrez - R11" xr:uid="{00000000-0004-0000-0100-0000D6000000}"/>
    <hyperlink ref="M222" r:id="rId216" location="R11" display="https://www.ncbi.nlm.nih.gov/pmc/articles/PMC5788731/?tool=pmcentrez - R11" xr:uid="{00000000-0004-0000-0100-0000D7000000}"/>
    <hyperlink ref="M223" r:id="rId217" location="R94" display="https://www.ncbi.nlm.nih.gov/pmc/articles/PMC5788731/?tool=pmcentrez - R94" xr:uid="{00000000-0004-0000-0100-0000D8000000}"/>
    <hyperlink ref="M224" r:id="rId218" location="R94" display="https://www.ncbi.nlm.nih.gov/pmc/articles/PMC5788731/?tool=pmcentrez - R94" xr:uid="{00000000-0004-0000-0100-0000D9000000}"/>
    <hyperlink ref="M225" r:id="rId219" location="R94" display="https://www.ncbi.nlm.nih.gov/pmc/articles/PMC5788731/?tool=pmcentrez - R94" xr:uid="{00000000-0004-0000-0100-0000DA000000}"/>
    <hyperlink ref="M226" r:id="rId220" location="R94" display="https://www.ncbi.nlm.nih.gov/pmc/articles/PMC5788731/?tool=pmcentrez - R94" xr:uid="{00000000-0004-0000-0100-0000DB000000}"/>
    <hyperlink ref="M227" r:id="rId221" location="R94" display="https://www.ncbi.nlm.nih.gov/pmc/articles/PMC5788731/?tool=pmcentrez - R94" xr:uid="{00000000-0004-0000-0100-0000DC000000}"/>
    <hyperlink ref="M228" r:id="rId222" location="R94" display="https://www.ncbi.nlm.nih.gov/pmc/articles/PMC5788731/?tool=pmcentrez - R94" xr:uid="{00000000-0004-0000-0100-0000DD000000}"/>
    <hyperlink ref="M229" r:id="rId223" location="R46" display="https://www.ncbi.nlm.nih.gov/pmc/articles/PMC5788731/?tool=pmcentrez - R46" xr:uid="{00000000-0004-0000-0100-0000DE000000}"/>
    <hyperlink ref="M230" r:id="rId224" location="R46" display="https://www.ncbi.nlm.nih.gov/pmc/articles/PMC5788731/?tool=pmcentrez - R46" xr:uid="{00000000-0004-0000-0100-0000DF000000}"/>
    <hyperlink ref="M231" r:id="rId225" location="R46" display="https://www.ncbi.nlm.nih.gov/pmc/articles/PMC5788731/?tool=pmcentrez - R46" xr:uid="{00000000-0004-0000-0100-0000E0000000}"/>
    <hyperlink ref="M232" r:id="rId226" location="R46" display="https://www.ncbi.nlm.nih.gov/pmc/articles/PMC5788731/?tool=pmcentrez - R46" xr:uid="{00000000-0004-0000-0100-0000E1000000}"/>
    <hyperlink ref="M233" r:id="rId227" location="R12" display="https://www.ncbi.nlm.nih.gov/pmc/articles/PMC5788731/?tool=pmcentrez - R12" xr:uid="{00000000-0004-0000-0100-0000E2000000}"/>
    <hyperlink ref="M234" r:id="rId228" location="R12" display="https://www.ncbi.nlm.nih.gov/pmc/articles/PMC5788731/?tool=pmcentrez - R12" xr:uid="{00000000-0004-0000-0100-0000E3000000}"/>
    <hyperlink ref="M235" r:id="rId229" location="R12" display="https://www.ncbi.nlm.nih.gov/pmc/articles/PMC5788731/?tool=pmcentrez - R12" xr:uid="{00000000-0004-0000-0100-0000E4000000}"/>
    <hyperlink ref="M236" r:id="rId230" location="R94" display="https://www.ncbi.nlm.nih.gov/pmc/articles/PMC5788731/?tool=pmcentrez - R94" xr:uid="{00000000-0004-0000-0100-0000E5000000}"/>
    <hyperlink ref="M237" r:id="rId231" location="R94" display="https://www.ncbi.nlm.nih.gov/pmc/articles/PMC5788731/?tool=pmcentrez - R94" xr:uid="{00000000-0004-0000-0100-0000E6000000}"/>
    <hyperlink ref="M238" r:id="rId232" location="R94" display="https://www.ncbi.nlm.nih.gov/pmc/articles/PMC5788731/?tool=pmcentrez - R94" xr:uid="{00000000-0004-0000-0100-0000E7000000}"/>
    <hyperlink ref="M239" r:id="rId233" location="R94" display="https://www.ncbi.nlm.nih.gov/pmc/articles/PMC5788731/?tool=pmcentrez - R94" xr:uid="{00000000-0004-0000-0100-0000E8000000}"/>
    <hyperlink ref="M240" r:id="rId234" location="R94" display="https://www.ncbi.nlm.nih.gov/pmc/articles/PMC5788731/?tool=pmcentrez - R94" xr:uid="{00000000-0004-0000-0100-0000E9000000}"/>
    <hyperlink ref="M241" r:id="rId235" location="R94" display="https://www.ncbi.nlm.nih.gov/pmc/articles/PMC5788731/?tool=pmcentrez - R94" xr:uid="{00000000-0004-0000-0100-0000EA000000}"/>
    <hyperlink ref="M242" r:id="rId236" location="R94" display="https://www.ncbi.nlm.nih.gov/pmc/articles/PMC5788731/?tool=pmcentrez - R94" xr:uid="{00000000-0004-0000-0100-0000EB000000}"/>
    <hyperlink ref="M243" r:id="rId237" location="R94" display="https://www.ncbi.nlm.nih.gov/pmc/articles/PMC5788731/?tool=pmcentrez - R94" xr:uid="{00000000-0004-0000-0100-0000EC000000}"/>
    <hyperlink ref="M244" r:id="rId238" location="R141" display="https://www.ncbi.nlm.nih.gov/pmc/articles/PMC5788731/?tool=pmcentrez - R141" xr:uid="{00000000-0004-0000-0100-0000ED000000}"/>
    <hyperlink ref="M245" r:id="rId239" location="R141" display="https://www.ncbi.nlm.nih.gov/pmc/articles/PMC5788731/?tool=pmcentrez - R141" xr:uid="{00000000-0004-0000-0100-0000EE000000}"/>
    <hyperlink ref="M246" r:id="rId240" location="R53" display="https://www.ncbi.nlm.nih.gov/pmc/articles/PMC5788731/?tool=pmcentrez - R53" xr:uid="{00000000-0004-0000-0100-0000EF000000}"/>
    <hyperlink ref="M247" r:id="rId241" location="R53" display="https://www.ncbi.nlm.nih.gov/pmc/articles/PMC5788731/?tool=pmcentrez - R53" xr:uid="{00000000-0004-0000-0100-0000F0000000}"/>
    <hyperlink ref="M248" r:id="rId242" location="R53" display="https://www.ncbi.nlm.nih.gov/pmc/articles/PMC5788731/?tool=pmcentrez - R53" xr:uid="{00000000-0004-0000-0100-0000F1000000}"/>
    <hyperlink ref="M249" r:id="rId243" location="R181" display="https://www.ncbi.nlm.nih.gov/pmc/articles/PMC5788731/?tool=pmcentrez - R181" xr:uid="{00000000-0004-0000-0100-0000F2000000}"/>
    <hyperlink ref="M250" r:id="rId244" location="R181" display="https://www.ncbi.nlm.nih.gov/pmc/articles/PMC5788731/?tool=pmcentrez - R181" xr:uid="{00000000-0004-0000-0100-0000F3000000}"/>
    <hyperlink ref="M251" r:id="rId245" location="R181" display="https://www.ncbi.nlm.nih.gov/pmc/articles/PMC5788731/?tool=pmcentrez - R181" xr:uid="{00000000-0004-0000-0100-0000F4000000}"/>
    <hyperlink ref="M252" r:id="rId246" location="R38" display="https://www.ncbi.nlm.nih.gov/pmc/articles/PMC5788731/?tool=pmcentrez - R38" xr:uid="{00000000-0004-0000-0100-0000F5000000}"/>
    <hyperlink ref="M253" r:id="rId247" location="R38" display="https://www.ncbi.nlm.nih.gov/pmc/articles/PMC5788731/?tool=pmcentrez - R38" xr:uid="{00000000-0004-0000-0100-0000F6000000}"/>
    <hyperlink ref="M254" r:id="rId248" location="R38" display="https://www.ncbi.nlm.nih.gov/pmc/articles/PMC5788731/?tool=pmcentrez - R38" xr:uid="{00000000-0004-0000-0100-0000F7000000}"/>
    <hyperlink ref="M255" r:id="rId249" location="R38" display="https://www.ncbi.nlm.nih.gov/pmc/articles/PMC5788731/?tool=pmcentrez - R38" xr:uid="{00000000-0004-0000-0100-0000F8000000}"/>
    <hyperlink ref="M256" r:id="rId250" location="R38" display="https://www.ncbi.nlm.nih.gov/pmc/articles/PMC5788731/?tool=pmcentrez - R38" xr:uid="{00000000-0004-0000-0100-0000F9000000}"/>
    <hyperlink ref="M257" r:id="rId251" location="R36" display="https://www.ncbi.nlm.nih.gov/pmc/articles/PMC5788731/?tool=pmcentrez - R36" xr:uid="{00000000-0004-0000-0100-0000FA000000}"/>
    <hyperlink ref="M258" r:id="rId252" location="R38" display="https://www.ncbi.nlm.nih.gov/pmc/articles/PMC5788731/?tool=pmcentrez - R38" xr:uid="{00000000-0004-0000-0100-0000FB000000}"/>
    <hyperlink ref="M259" r:id="rId253" location="R36" display="https://www.ncbi.nlm.nih.gov/pmc/articles/PMC5788731/?tool=pmcentrez - R36" xr:uid="{00000000-0004-0000-0100-0000FC000000}"/>
    <hyperlink ref="M260" r:id="rId254" location="R76" display="https://www.ncbi.nlm.nih.gov/pmc/articles/PMC5788731/?tool=pmcentrez - R76" xr:uid="{00000000-0004-0000-0100-0000FD000000}"/>
    <hyperlink ref="M261" r:id="rId255" location="R76" display="https://www.ncbi.nlm.nih.gov/pmc/articles/PMC5788731/?tool=pmcentrez - R76" xr:uid="{00000000-0004-0000-0100-0000FE000000}"/>
    <hyperlink ref="M262" r:id="rId256" location="R76" display="https://www.ncbi.nlm.nih.gov/pmc/articles/PMC5788731/?tool=pmcentrez - R76" xr:uid="{00000000-0004-0000-0100-0000FF000000}"/>
    <hyperlink ref="M266" r:id="rId257" location="R183" display="https://www.ncbi.nlm.nih.gov/pmc/articles/PMC5788731/?tool=pmcentrez - R183" xr:uid="{00000000-0004-0000-0100-000000010000}"/>
    <hyperlink ref="M267" r:id="rId258" location="R183" display="https://www.ncbi.nlm.nih.gov/pmc/articles/PMC5788731/?tool=pmcentrez - R183" xr:uid="{00000000-0004-0000-0100-000001010000}"/>
    <hyperlink ref="M268" r:id="rId259" location="R183" display="https://www.ncbi.nlm.nih.gov/pmc/articles/PMC5788731/?tool=pmcentrez - R183" xr:uid="{00000000-0004-0000-0100-000002010000}"/>
    <hyperlink ref="M269" r:id="rId260" location="R183" display="https://www.ncbi.nlm.nih.gov/pmc/articles/PMC5788731/?tool=pmcentrez - R183" xr:uid="{00000000-0004-0000-0100-000003010000}"/>
    <hyperlink ref="M270" r:id="rId261" location="R11" display="https://www.ncbi.nlm.nih.gov/pmc/articles/PMC5788731/?tool=pmcentrez - R11" xr:uid="{00000000-0004-0000-0100-000004010000}"/>
    <hyperlink ref="M271" r:id="rId262" location="R11" display="https://www.ncbi.nlm.nih.gov/pmc/articles/PMC5788731/?tool=pmcentrez - R11" xr:uid="{00000000-0004-0000-0100-000005010000}"/>
    <hyperlink ref="M272" r:id="rId263" location="R11" display="https://www.ncbi.nlm.nih.gov/pmc/articles/PMC5788731/?tool=pmcentrez - R11" xr:uid="{00000000-0004-0000-0100-000006010000}"/>
    <hyperlink ref="M273" r:id="rId264" location="R11" display="https://www.ncbi.nlm.nih.gov/pmc/articles/PMC5788731/?tool=pmcentrez - R11" xr:uid="{00000000-0004-0000-0100-000007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B84E-C014-415E-B20F-9E312E8795CB}">
  <dimension ref="A2:AK34"/>
  <sheetViews>
    <sheetView zoomScale="85" zoomScaleNormal="85" workbookViewId="0">
      <selection activeCell="K11" sqref="K11:K29"/>
    </sheetView>
  </sheetViews>
  <sheetFormatPr defaultRowHeight="14.4" x14ac:dyDescent="0.3"/>
  <cols>
    <col min="1" max="1" width="12.44140625" style="18" bestFit="1" customWidth="1"/>
    <col min="2" max="2" width="30.33203125" style="18" bestFit="1" customWidth="1"/>
    <col min="3" max="3" width="15.21875" style="18" customWidth="1"/>
    <col min="4" max="4" width="15.21875" style="44" customWidth="1"/>
    <col min="5" max="5" width="16" style="18" bestFit="1" customWidth="1"/>
    <col min="6" max="6" width="12.5546875" style="18" customWidth="1"/>
    <col min="7" max="7" width="10.33203125" style="18" bestFit="1" customWidth="1"/>
    <col min="8" max="8" width="17.88671875" style="18" customWidth="1"/>
    <col min="9" max="9" width="12" style="18" customWidth="1"/>
    <col min="10" max="10" width="11.88671875" style="18" customWidth="1"/>
    <col min="11" max="11" width="13.44140625" style="18" customWidth="1"/>
    <col min="12" max="12" width="12.21875" style="18" customWidth="1"/>
    <col min="13" max="13" width="12.21875" style="37" customWidth="1"/>
    <col min="14" max="14" width="13.109375" style="18" customWidth="1"/>
    <col min="15" max="15" width="13.88671875" style="18" bestFit="1" customWidth="1"/>
    <col min="16" max="16" width="12.44140625" style="18" customWidth="1"/>
    <col min="17" max="17" width="13.44140625" style="18" customWidth="1"/>
    <col min="18" max="18" width="13.44140625" style="42" customWidth="1"/>
    <col min="19" max="20" width="13.44140625" style="37" customWidth="1"/>
    <col min="21" max="21" width="15.77734375" style="18" customWidth="1"/>
    <col min="22" max="22" width="16.21875" style="18" customWidth="1"/>
    <col min="23" max="23" width="8.88671875" style="18"/>
    <col min="24" max="24" width="14.21875" style="18" customWidth="1"/>
    <col min="25" max="25" width="11.21875" style="18" customWidth="1"/>
    <col min="26" max="26" width="14.33203125" style="18" customWidth="1"/>
    <col min="27" max="27" width="12.33203125" style="18" customWidth="1"/>
    <col min="28" max="28" width="12.88671875" style="18" customWidth="1"/>
    <col min="29" max="29" width="13.33203125" style="18" customWidth="1"/>
    <col min="30" max="30" width="13.6640625" style="18" customWidth="1"/>
    <col min="31" max="31" width="13.21875" style="18" customWidth="1"/>
    <col min="32" max="32" width="13.77734375" style="18" customWidth="1"/>
    <col min="33" max="33" width="16.77734375" style="18" customWidth="1"/>
    <col min="34" max="34" width="15.6640625" style="18" customWidth="1"/>
    <col min="35" max="35" width="13.21875" style="18" customWidth="1"/>
    <col min="36" max="36" width="14" style="18" customWidth="1"/>
    <col min="37" max="37" width="67" style="18" customWidth="1"/>
    <col min="38" max="16384" width="8.88671875" style="18"/>
  </cols>
  <sheetData>
    <row r="2" spans="2:37" x14ac:dyDescent="0.3">
      <c r="B2" s="9" t="s">
        <v>254</v>
      </c>
      <c r="C2" s="10">
        <v>200000</v>
      </c>
      <c r="D2" s="10"/>
      <c r="E2" s="18" t="s">
        <v>257</v>
      </c>
      <c r="F2" s="10">
        <f>SUM($L$11:$L$29)</f>
        <v>19</v>
      </c>
      <c r="H2" s="9"/>
      <c r="I2" s="18">
        <v>0.05</v>
      </c>
      <c r="J2" s="9">
        <f ca="1">C2*_xll.PsiUniform(1-I2,1+I2)</f>
        <v>191680.11871852554</v>
      </c>
      <c r="L2" s="9"/>
      <c r="M2" s="9"/>
      <c r="O2" s="9"/>
    </row>
    <row r="3" spans="2:37" x14ac:dyDescent="0.3">
      <c r="B3" s="9" t="s">
        <v>248</v>
      </c>
      <c r="C3" s="18">
        <v>194897</v>
      </c>
      <c r="E3" s="18" t="s">
        <v>258</v>
      </c>
      <c r="F3" s="17">
        <f>SUM(O11:O29)</f>
        <v>0</v>
      </c>
      <c r="H3" s="9"/>
      <c r="J3" s="9"/>
      <c r="L3" s="9"/>
      <c r="M3" s="9"/>
      <c r="O3" s="9"/>
    </row>
    <row r="4" spans="2:37" x14ac:dyDescent="0.3">
      <c r="B4" s="9" t="s">
        <v>249</v>
      </c>
      <c r="C4" s="18">
        <v>2061</v>
      </c>
      <c r="F4" s="9"/>
      <c r="H4" s="9"/>
      <c r="J4" s="9"/>
      <c r="L4" s="9"/>
      <c r="M4" s="9"/>
      <c r="O4" s="9"/>
    </row>
    <row r="5" spans="2:37" x14ac:dyDescent="0.3">
      <c r="B5" s="9" t="s">
        <v>250</v>
      </c>
      <c r="C5" s="18">
        <f>$C$4/$C$3</f>
        <v>1.0574816441505E-2</v>
      </c>
      <c r="F5" s="9"/>
      <c r="H5" s="9"/>
      <c r="J5" s="9"/>
      <c r="L5" s="9"/>
      <c r="M5" s="9"/>
      <c r="O5" s="9"/>
    </row>
    <row r="6" spans="2:37" x14ac:dyDescent="0.3">
      <c r="B6" s="9" t="s">
        <v>253</v>
      </c>
      <c r="C6" s="18">
        <f ca="1">SUM($Q$11:$Q$30)</f>
        <v>0</v>
      </c>
      <c r="F6" s="9"/>
      <c r="H6" s="9"/>
      <c r="J6" s="9"/>
      <c r="L6" s="9"/>
      <c r="M6" s="9"/>
      <c r="O6" s="9"/>
    </row>
    <row r="7" spans="2:37" x14ac:dyDescent="0.3">
      <c r="B7" s="9" t="s">
        <v>255</v>
      </c>
      <c r="C7" s="18">
        <f ca="1">$C$4-$C$6</f>
        <v>2061</v>
      </c>
      <c r="F7" s="9"/>
      <c r="H7" s="9"/>
      <c r="J7" s="9"/>
      <c r="L7" s="9"/>
      <c r="M7" s="9"/>
      <c r="O7" s="9"/>
    </row>
    <row r="8" spans="2:37" x14ac:dyDescent="0.3">
      <c r="C8" s="9"/>
      <c r="D8" s="9"/>
      <c r="F8" s="9"/>
      <c r="H8" s="9"/>
      <c r="J8" s="9"/>
      <c r="L8" s="9"/>
      <c r="M8" s="9"/>
      <c r="O8" s="9"/>
    </row>
    <row r="9" spans="2:37" ht="15" thickBot="1" x14ac:dyDescent="0.35">
      <c r="B9" s="8"/>
      <c r="G9" s="45" t="s">
        <v>246</v>
      </c>
      <c r="H9" s="45"/>
      <c r="I9" s="45"/>
      <c r="J9" s="45"/>
      <c r="K9" s="45"/>
    </row>
    <row r="10" spans="2:37" ht="79.2" x14ac:dyDescent="0.3">
      <c r="B10" s="16" t="s">
        <v>241</v>
      </c>
      <c r="C10" s="30" t="s">
        <v>289</v>
      </c>
      <c r="D10" s="30"/>
      <c r="E10" s="30" t="s">
        <v>291</v>
      </c>
      <c r="F10" s="30" t="s">
        <v>281</v>
      </c>
      <c r="G10" s="31" t="s">
        <v>245</v>
      </c>
      <c r="H10" s="30" t="s">
        <v>290</v>
      </c>
      <c r="I10" s="30" t="s">
        <v>292</v>
      </c>
      <c r="J10" s="30" t="s">
        <v>282</v>
      </c>
      <c r="K10" s="30" t="s">
        <v>283</v>
      </c>
      <c r="L10" s="30" t="s">
        <v>284</v>
      </c>
      <c r="M10" s="30"/>
      <c r="N10" s="30" t="s">
        <v>285</v>
      </c>
      <c r="O10" s="31" t="s">
        <v>247</v>
      </c>
      <c r="P10" s="30" t="s">
        <v>286</v>
      </c>
      <c r="Q10" s="30" t="s">
        <v>287</v>
      </c>
      <c r="R10" s="30"/>
      <c r="S10" s="30" t="s">
        <v>296</v>
      </c>
      <c r="T10" s="30" t="s">
        <v>295</v>
      </c>
      <c r="U10" s="21" t="s">
        <v>259</v>
      </c>
      <c r="V10" s="21" t="s">
        <v>260</v>
      </c>
      <c r="W10" s="21" t="s">
        <v>261</v>
      </c>
      <c r="X10" s="21" t="s">
        <v>262</v>
      </c>
      <c r="Y10" s="22" t="s">
        <v>272</v>
      </c>
      <c r="Z10" s="21" t="s">
        <v>271</v>
      </c>
      <c r="AA10" s="21" t="s">
        <v>263</v>
      </c>
      <c r="AB10" s="21" t="s">
        <v>264</v>
      </c>
      <c r="AC10" s="21" t="s">
        <v>265</v>
      </c>
      <c r="AD10" s="21" t="s">
        <v>266</v>
      </c>
      <c r="AE10" s="21" t="s">
        <v>267</v>
      </c>
      <c r="AF10" s="21" t="s">
        <v>268</v>
      </c>
      <c r="AG10" s="23" t="s">
        <v>269</v>
      </c>
      <c r="AH10" s="21" t="s">
        <v>270</v>
      </c>
      <c r="AI10" s="24" t="s">
        <v>273</v>
      </c>
      <c r="AJ10" s="21" t="s">
        <v>274</v>
      </c>
    </row>
    <row r="11" spans="2:37" ht="15.6" x14ac:dyDescent="0.3">
      <c r="B11" s="14" t="s">
        <v>11</v>
      </c>
      <c r="C11" s="29">
        <f ca="1">_xll.PsiDisUniform(Combined!I2:I10)/100</f>
        <v>1</v>
      </c>
      <c r="D11" s="29"/>
      <c r="E11" s="32">
        <f>AVERAGEIF(Combined!B:B,'Model - Rough with weights (2)'!B11,Combined!H:H)</f>
        <v>2.7777777777777777</v>
      </c>
      <c r="F11" s="32">
        <f>52/E11</f>
        <v>18.720000000000002</v>
      </c>
      <c r="G11" s="18">
        <f>ROUNDUP(26/E11,0)</f>
        <v>10</v>
      </c>
      <c r="H11" s="18">
        <v>4</v>
      </c>
      <c r="I11" s="27">
        <f>2.56</f>
        <v>2.56</v>
      </c>
      <c r="J11" s="13">
        <f>0.5*15</f>
        <v>7.5</v>
      </c>
      <c r="K11" s="26">
        <f>PRODUCT(MAX(G11,H11),(I11+J11))</f>
        <v>100.60000000000001</v>
      </c>
      <c r="L11" s="18">
        <v>1</v>
      </c>
      <c r="M11" s="37">
        <v>0</v>
      </c>
      <c r="N11" s="18">
        <f>ROUNDDOWN(L11/K11,0)</f>
        <v>0</v>
      </c>
      <c r="O11" s="26">
        <f>N11/MAX(G11,H11)</f>
        <v>0</v>
      </c>
      <c r="P11" s="43">
        <f>O11*$C$5</f>
        <v>0</v>
      </c>
      <c r="Q11" s="39">
        <f ca="1">(O11*$C$5)*(1-C11)</f>
        <v>0</v>
      </c>
      <c r="R11" s="39">
        <f ca="1">P11-Q11</f>
        <v>0</v>
      </c>
      <c r="S11" s="39">
        <f t="shared" ref="S11:S29" si="0">T11*L11/$L$30</f>
        <v>-1.2105263157894737</v>
      </c>
      <c r="T11" s="39">
        <f>SUM(V11:AC11)</f>
        <v>-23</v>
      </c>
      <c r="U11" s="33">
        <v>2</v>
      </c>
      <c r="V11" s="25">
        <v>3</v>
      </c>
      <c r="W11" s="34">
        <v>-2</v>
      </c>
      <c r="X11" s="35">
        <v>1</v>
      </c>
      <c r="Y11" s="20">
        <v>-16</v>
      </c>
      <c r="Z11" s="20">
        <v>-12</v>
      </c>
      <c r="AA11" s="25">
        <v>1</v>
      </c>
      <c r="AB11" s="25">
        <v>2</v>
      </c>
      <c r="AC11" s="25">
        <v>0</v>
      </c>
      <c r="AD11" s="40">
        <v>-2</v>
      </c>
      <c r="AE11" s="35">
        <v>0</v>
      </c>
      <c r="AF11" s="35">
        <v>2</v>
      </c>
      <c r="AG11" s="35">
        <v>4</v>
      </c>
      <c r="AH11" s="35">
        <v>3</v>
      </c>
      <c r="AI11" s="25">
        <v>1</v>
      </c>
      <c r="AJ11" s="35">
        <v>0</v>
      </c>
      <c r="AK11" s="19" t="s">
        <v>276</v>
      </c>
    </row>
    <row r="12" spans="2:37" ht="15.6" x14ac:dyDescent="0.3">
      <c r="B12" s="15" t="s">
        <v>31</v>
      </c>
      <c r="C12" s="29">
        <f ca="1">_xll.PsiDisUniform(Combined!I3:I11)/100</f>
        <v>1</v>
      </c>
      <c r="D12" s="29"/>
      <c r="E12" s="32">
        <f>AVERAGEIF(Combined!B:B,'Model - Rough with weights (2)'!B12,Combined!H:H)</f>
        <v>9.1111111111111107</v>
      </c>
      <c r="F12" s="32">
        <f>52/E12</f>
        <v>5.7073170731707323</v>
      </c>
      <c r="G12" s="18">
        <f t="shared" ref="G12:G28" si="1">ROUNDUP(26/E12,0)</f>
        <v>3</v>
      </c>
      <c r="H12" s="18">
        <v>4</v>
      </c>
      <c r="I12" s="28">
        <v>1</v>
      </c>
      <c r="J12" s="12">
        <f t="shared" ref="J12:J17" si="2">0.5*15</f>
        <v>7.5</v>
      </c>
      <c r="K12" s="26">
        <f t="shared" ref="K12:K29" si="3">PRODUCT(MAX(G12,H12),(I12+J12))</f>
        <v>34</v>
      </c>
      <c r="L12" s="44">
        <v>1</v>
      </c>
      <c r="M12" s="37">
        <v>0</v>
      </c>
      <c r="N12" s="18">
        <f>ROUNDDOWN(L12/K12,0)</f>
        <v>0</v>
      </c>
      <c r="O12" s="26">
        <f>N12/MAX(G12,H12)</f>
        <v>0</v>
      </c>
      <c r="P12" s="43">
        <f t="shared" ref="P12:P29" si="4">O12*$C$5</f>
        <v>0</v>
      </c>
      <c r="Q12" s="39">
        <f ca="1">(O12*$C$5)*(1-C12)</f>
        <v>0</v>
      </c>
      <c r="R12" s="39">
        <f t="shared" ref="R12:R29" ca="1" si="5">P12-Q12</f>
        <v>0</v>
      </c>
      <c r="S12" s="39">
        <f t="shared" si="0"/>
        <v>-1.2105263157894737</v>
      </c>
      <c r="T12" s="39">
        <f t="shared" ref="T12:T29" si="6">SUM(V12:AC12)</f>
        <v>-23</v>
      </c>
      <c r="U12" s="33">
        <v>2</v>
      </c>
      <c r="V12" s="25">
        <v>3</v>
      </c>
      <c r="W12" s="34">
        <v>-2</v>
      </c>
      <c r="X12" s="35">
        <v>1</v>
      </c>
      <c r="Y12" s="20">
        <v>-16</v>
      </c>
      <c r="Z12" s="20">
        <v>-12</v>
      </c>
      <c r="AA12" s="25">
        <v>1</v>
      </c>
      <c r="AB12" s="25">
        <v>2</v>
      </c>
      <c r="AC12" s="25">
        <v>0</v>
      </c>
      <c r="AD12" s="40">
        <v>-2</v>
      </c>
      <c r="AE12" s="35">
        <v>0</v>
      </c>
      <c r="AF12" s="35">
        <v>2</v>
      </c>
      <c r="AG12" s="35">
        <v>4</v>
      </c>
      <c r="AH12" s="35">
        <v>3</v>
      </c>
      <c r="AI12" s="25">
        <v>1</v>
      </c>
      <c r="AJ12" s="35">
        <v>0</v>
      </c>
      <c r="AK12" s="19" t="s">
        <v>276</v>
      </c>
    </row>
    <row r="13" spans="2:37" ht="15.6" x14ac:dyDescent="0.3">
      <c r="B13" s="15" t="s">
        <v>37</v>
      </c>
      <c r="C13" s="29">
        <f ca="1">_xll.PsiDisUniform(Combined!I4:I12)/100</f>
        <v>1</v>
      </c>
      <c r="D13" s="29"/>
      <c r="E13" s="32">
        <f>AVERAGEIF(Combined!B:B,'Model - Rough with weights (2)'!B13,Combined!H:H)</f>
        <v>11.111111111111111</v>
      </c>
      <c r="F13" s="32">
        <f t="shared" ref="F13:F28" si="7">52/E13</f>
        <v>4.6800000000000006</v>
      </c>
      <c r="G13" s="18">
        <f t="shared" si="1"/>
        <v>3</v>
      </c>
      <c r="H13" s="18">
        <v>4</v>
      </c>
      <c r="I13" s="28">
        <v>1</v>
      </c>
      <c r="J13" s="12">
        <f t="shared" si="2"/>
        <v>7.5</v>
      </c>
      <c r="K13" s="26">
        <f t="shared" si="3"/>
        <v>34</v>
      </c>
      <c r="L13" s="44">
        <v>1</v>
      </c>
      <c r="M13" s="37">
        <v>0</v>
      </c>
      <c r="N13" s="18">
        <f>ROUNDDOWN(L13/K13,0)</f>
        <v>0</v>
      </c>
      <c r="O13" s="26">
        <f>N13/MAX(G13,H13)</f>
        <v>0</v>
      </c>
      <c r="P13" s="43">
        <f t="shared" si="4"/>
        <v>0</v>
      </c>
      <c r="Q13" s="39">
        <f ca="1">(O13*$C$5)*(1-C13)</f>
        <v>0</v>
      </c>
      <c r="R13" s="39">
        <f t="shared" ca="1" si="5"/>
        <v>0</v>
      </c>
      <c r="S13" s="39">
        <f t="shared" si="0"/>
        <v>-1.2105263157894737</v>
      </c>
      <c r="T13" s="39">
        <f t="shared" si="6"/>
        <v>-23</v>
      </c>
      <c r="U13" s="33">
        <v>2</v>
      </c>
      <c r="V13" s="25">
        <v>3</v>
      </c>
      <c r="W13" s="34">
        <v>-2</v>
      </c>
      <c r="X13" s="35">
        <v>1</v>
      </c>
      <c r="Y13" s="20">
        <v>-16</v>
      </c>
      <c r="Z13" s="20">
        <v>-12</v>
      </c>
      <c r="AA13" s="25">
        <v>1</v>
      </c>
      <c r="AB13" s="25">
        <v>2</v>
      </c>
      <c r="AC13" s="25">
        <v>0</v>
      </c>
      <c r="AD13" s="40">
        <v>-2</v>
      </c>
      <c r="AE13" s="35">
        <v>0</v>
      </c>
      <c r="AF13" s="35">
        <v>2</v>
      </c>
      <c r="AG13" s="35">
        <v>4</v>
      </c>
      <c r="AH13" s="35">
        <v>3</v>
      </c>
      <c r="AI13" s="25">
        <v>1</v>
      </c>
      <c r="AJ13" s="35">
        <v>0</v>
      </c>
      <c r="AK13" s="19" t="s">
        <v>276</v>
      </c>
    </row>
    <row r="14" spans="2:37" ht="15.6" x14ac:dyDescent="0.3">
      <c r="B14" s="15" t="s">
        <v>45</v>
      </c>
      <c r="C14" s="29">
        <f ca="1">_xll.PsiDisUniform(Combined!I5:I13)/100</f>
        <v>0.96</v>
      </c>
      <c r="D14" s="29"/>
      <c r="E14" s="32">
        <f>AVERAGEIF(Combined!B:B,'Model - Rough with weights (2)'!B14,Combined!H:H)</f>
        <v>4</v>
      </c>
      <c r="F14" s="32">
        <f t="shared" si="7"/>
        <v>13</v>
      </c>
      <c r="G14" s="18">
        <f t="shared" si="1"/>
        <v>7</v>
      </c>
      <c r="H14" s="18">
        <v>4</v>
      </c>
      <c r="I14" s="28">
        <v>1</v>
      </c>
      <c r="J14" s="12">
        <f t="shared" si="2"/>
        <v>7.5</v>
      </c>
      <c r="K14" s="26">
        <f t="shared" si="3"/>
        <v>59.5</v>
      </c>
      <c r="L14" s="44">
        <v>1</v>
      </c>
      <c r="M14" s="37">
        <v>0</v>
      </c>
      <c r="N14" s="18">
        <f>ROUNDDOWN(L14/K14,0)</f>
        <v>0</v>
      </c>
      <c r="O14" s="26">
        <f>N14/MAX(G14,H14)</f>
        <v>0</v>
      </c>
      <c r="P14" s="43">
        <f t="shared" si="4"/>
        <v>0</v>
      </c>
      <c r="Q14" s="39">
        <f ca="1">(O14*$C$5)*(1-C14)</f>
        <v>0</v>
      </c>
      <c r="R14" s="39">
        <f t="shared" ca="1" si="5"/>
        <v>0</v>
      </c>
      <c r="S14" s="39">
        <f t="shared" si="0"/>
        <v>-1.2105263157894737</v>
      </c>
      <c r="T14" s="39">
        <f t="shared" si="6"/>
        <v>-23</v>
      </c>
      <c r="U14" s="33">
        <v>2</v>
      </c>
      <c r="V14" s="25">
        <v>3</v>
      </c>
      <c r="W14" s="34">
        <v>-2</v>
      </c>
      <c r="X14" s="35">
        <v>1</v>
      </c>
      <c r="Y14" s="20">
        <v>-16</v>
      </c>
      <c r="Z14" s="20">
        <v>-12</v>
      </c>
      <c r="AA14" s="25">
        <v>1</v>
      </c>
      <c r="AB14" s="25">
        <v>2</v>
      </c>
      <c r="AC14" s="25">
        <v>0</v>
      </c>
      <c r="AD14" s="40">
        <v>-2</v>
      </c>
      <c r="AE14" s="35">
        <v>0</v>
      </c>
      <c r="AF14" s="35">
        <v>2</v>
      </c>
      <c r="AG14" s="35">
        <v>4</v>
      </c>
      <c r="AH14" s="35">
        <v>3</v>
      </c>
      <c r="AI14" s="25">
        <v>1</v>
      </c>
      <c r="AJ14" s="35">
        <v>0</v>
      </c>
      <c r="AK14" s="19" t="s">
        <v>276</v>
      </c>
    </row>
    <row r="15" spans="2:37" ht="15.6" x14ac:dyDescent="0.3">
      <c r="B15" s="15" t="s">
        <v>51</v>
      </c>
      <c r="C15" s="29">
        <f ca="1">_xll.PsiDisUniform(Combined!I6:I14)/100</f>
        <v>0.69</v>
      </c>
      <c r="D15" s="29"/>
      <c r="E15" s="32">
        <f>AVERAGEIF(Combined!B:B,'Model - Rough with weights (2)'!B15,Combined!H:H)</f>
        <v>7</v>
      </c>
      <c r="F15" s="32">
        <f t="shared" si="7"/>
        <v>7.4285714285714288</v>
      </c>
      <c r="G15" s="18">
        <f t="shared" si="1"/>
        <v>4</v>
      </c>
      <c r="H15" s="18">
        <v>4</v>
      </c>
      <c r="I15" s="28">
        <v>1</v>
      </c>
      <c r="J15" s="12">
        <f t="shared" si="2"/>
        <v>7.5</v>
      </c>
      <c r="K15" s="26">
        <f t="shared" si="3"/>
        <v>34</v>
      </c>
      <c r="L15" s="44">
        <v>1</v>
      </c>
      <c r="M15" s="37">
        <v>0</v>
      </c>
      <c r="N15" s="18">
        <f>ROUNDDOWN(L15/K15,0)</f>
        <v>0</v>
      </c>
      <c r="O15" s="26">
        <f>N15/MAX(G15,H15)</f>
        <v>0</v>
      </c>
      <c r="P15" s="43">
        <f t="shared" si="4"/>
        <v>0</v>
      </c>
      <c r="Q15" s="39">
        <f ca="1">(O15*$C$5)*(1-C15)</f>
        <v>0</v>
      </c>
      <c r="R15" s="39">
        <f t="shared" ca="1" si="5"/>
        <v>0</v>
      </c>
      <c r="S15" s="39">
        <f t="shared" si="0"/>
        <v>-1.2105263157894737</v>
      </c>
      <c r="T15" s="39">
        <f t="shared" si="6"/>
        <v>-23</v>
      </c>
      <c r="U15" s="33">
        <v>2</v>
      </c>
      <c r="V15" s="25">
        <v>3</v>
      </c>
      <c r="W15" s="34">
        <v>-2</v>
      </c>
      <c r="X15" s="35">
        <v>1</v>
      </c>
      <c r="Y15" s="20">
        <v>-16</v>
      </c>
      <c r="Z15" s="20">
        <v>-12</v>
      </c>
      <c r="AA15" s="25">
        <v>1</v>
      </c>
      <c r="AB15" s="25">
        <v>2</v>
      </c>
      <c r="AC15" s="25">
        <v>0</v>
      </c>
      <c r="AD15" s="40">
        <v>-2</v>
      </c>
      <c r="AE15" s="35">
        <v>0</v>
      </c>
      <c r="AF15" s="35">
        <v>2</v>
      </c>
      <c r="AG15" s="35">
        <v>4</v>
      </c>
      <c r="AH15" s="35">
        <v>3</v>
      </c>
      <c r="AI15" s="25">
        <v>1</v>
      </c>
      <c r="AJ15" s="35">
        <v>0</v>
      </c>
      <c r="AK15" s="19" t="s">
        <v>276</v>
      </c>
    </row>
    <row r="16" spans="2:37" ht="15.6" x14ac:dyDescent="0.3">
      <c r="B16" s="15" t="s">
        <v>53</v>
      </c>
      <c r="C16" s="29">
        <f ca="1">_xll.PsiDisUniform(Combined!I7:I15)/100</f>
        <v>1</v>
      </c>
      <c r="D16" s="29"/>
      <c r="E16" s="32">
        <f>AVERAGEIF(Combined!B:B,'Model - Rough with weights (2)'!B16,Combined!H:H)</f>
        <v>5.2222222222222223</v>
      </c>
      <c r="F16" s="32">
        <f t="shared" si="7"/>
        <v>9.9574468085106389</v>
      </c>
      <c r="G16" s="18">
        <f t="shared" si="1"/>
        <v>5</v>
      </c>
      <c r="H16" s="18">
        <v>4</v>
      </c>
      <c r="I16" s="28">
        <v>1</v>
      </c>
      <c r="J16" s="12">
        <f t="shared" si="2"/>
        <v>7.5</v>
      </c>
      <c r="K16" s="26">
        <f t="shared" si="3"/>
        <v>42.5</v>
      </c>
      <c r="L16" s="44">
        <v>1</v>
      </c>
      <c r="M16" s="37">
        <v>0</v>
      </c>
      <c r="N16" s="18">
        <f>ROUNDDOWN(L16/K16,0)</f>
        <v>0</v>
      </c>
      <c r="O16" s="26">
        <f>N16/MAX(G16,H16)</f>
        <v>0</v>
      </c>
      <c r="P16" s="43">
        <f t="shared" si="4"/>
        <v>0</v>
      </c>
      <c r="Q16" s="39">
        <f ca="1">(O16*$C$5)*(1-C16)</f>
        <v>0</v>
      </c>
      <c r="R16" s="39">
        <f t="shared" ca="1" si="5"/>
        <v>0</v>
      </c>
      <c r="S16" s="39">
        <f t="shared" si="0"/>
        <v>-1.2105263157894737</v>
      </c>
      <c r="T16" s="39">
        <f t="shared" si="6"/>
        <v>-23</v>
      </c>
      <c r="U16" s="33">
        <v>2</v>
      </c>
      <c r="V16" s="25">
        <v>3</v>
      </c>
      <c r="W16" s="34">
        <v>-2</v>
      </c>
      <c r="X16" s="35">
        <v>1</v>
      </c>
      <c r="Y16" s="20">
        <v>-16</v>
      </c>
      <c r="Z16" s="20">
        <v>-12</v>
      </c>
      <c r="AA16" s="25">
        <v>1</v>
      </c>
      <c r="AB16" s="25">
        <v>2</v>
      </c>
      <c r="AC16" s="25">
        <v>0</v>
      </c>
      <c r="AD16" s="40">
        <v>-2</v>
      </c>
      <c r="AE16" s="35">
        <v>0</v>
      </c>
      <c r="AF16" s="35">
        <v>2</v>
      </c>
      <c r="AG16" s="35">
        <v>4</v>
      </c>
      <c r="AH16" s="35">
        <v>3</v>
      </c>
      <c r="AI16" s="25">
        <v>1</v>
      </c>
      <c r="AJ16" s="35">
        <v>0</v>
      </c>
      <c r="AK16" s="19" t="s">
        <v>276</v>
      </c>
    </row>
    <row r="17" spans="1:37" ht="15.6" x14ac:dyDescent="0.3">
      <c r="B17" s="15" t="s">
        <v>66</v>
      </c>
      <c r="C17" s="29">
        <f ca="1">_xll.PsiDisUniform(Combined!I8:I16)/100</f>
        <v>0.69</v>
      </c>
      <c r="D17" s="29"/>
      <c r="E17" s="32">
        <f>AVERAGEIF(Combined!B:B,'Model - Rough with weights (2)'!B17,Combined!H:H)</f>
        <v>4.1111111111111107</v>
      </c>
      <c r="F17" s="32">
        <f t="shared" si="7"/>
        <v>12.648648648648649</v>
      </c>
      <c r="G17" s="18">
        <f t="shared" si="1"/>
        <v>7</v>
      </c>
      <c r="H17" s="18">
        <v>4</v>
      </c>
      <c r="I17" s="26">
        <f>3.55*8</f>
        <v>28.4</v>
      </c>
      <c r="J17" s="12">
        <f t="shared" si="2"/>
        <v>7.5</v>
      </c>
      <c r="K17" s="26">
        <f t="shared" si="3"/>
        <v>251.29999999999998</v>
      </c>
      <c r="L17" s="44">
        <v>1</v>
      </c>
      <c r="M17" s="37">
        <v>0</v>
      </c>
      <c r="N17" s="18">
        <f>ROUNDDOWN(L17/K17,0)</f>
        <v>0</v>
      </c>
      <c r="O17" s="26">
        <f>N17/MAX(G17,H17)</f>
        <v>0</v>
      </c>
      <c r="P17" s="43">
        <f t="shared" si="4"/>
        <v>0</v>
      </c>
      <c r="Q17" s="39">
        <f ca="1">(O17*$C$5)*(1-C17)</f>
        <v>0</v>
      </c>
      <c r="R17" s="39">
        <f t="shared" ca="1" si="5"/>
        <v>0</v>
      </c>
      <c r="S17" s="39">
        <f t="shared" si="0"/>
        <v>-0.47368421052631576</v>
      </c>
      <c r="T17" s="39">
        <f t="shared" si="6"/>
        <v>-9</v>
      </c>
      <c r="U17" s="33">
        <v>2</v>
      </c>
      <c r="V17" s="25">
        <v>3</v>
      </c>
      <c r="W17" s="34">
        <v>0</v>
      </c>
      <c r="X17" s="35">
        <v>1</v>
      </c>
      <c r="Y17" s="20">
        <v>-12</v>
      </c>
      <c r="Z17" s="20">
        <v>-4</v>
      </c>
      <c r="AA17" s="25">
        <v>1</v>
      </c>
      <c r="AB17" s="25">
        <v>2</v>
      </c>
      <c r="AC17" s="25">
        <v>0</v>
      </c>
      <c r="AD17" s="40">
        <v>-2</v>
      </c>
      <c r="AE17" s="35">
        <v>0</v>
      </c>
      <c r="AF17" s="35">
        <v>2</v>
      </c>
      <c r="AG17" s="35">
        <v>4</v>
      </c>
      <c r="AH17" s="35">
        <v>3</v>
      </c>
      <c r="AI17" s="25">
        <v>1</v>
      </c>
      <c r="AJ17" s="35">
        <v>0</v>
      </c>
      <c r="AK17" s="19" t="s">
        <v>277</v>
      </c>
    </row>
    <row r="18" spans="1:37" ht="16.2" x14ac:dyDescent="0.3">
      <c r="B18" s="15" t="s">
        <v>189</v>
      </c>
      <c r="C18" s="29">
        <f ca="1">_xll.PsiDisUniform(Combined!I9:I17)/100</f>
        <v>1</v>
      </c>
      <c r="D18" s="29"/>
      <c r="E18" s="32">
        <f>AVERAGEIF(Combined!B:B,'Model - Rough with weights (2)'!B18,Combined!H:H)</f>
        <v>80.36363636363636</v>
      </c>
      <c r="F18" s="32">
        <f t="shared" si="7"/>
        <v>0.6470588235294118</v>
      </c>
      <c r="G18" s="18">
        <f t="shared" si="1"/>
        <v>1</v>
      </c>
      <c r="H18" s="18">
        <v>4</v>
      </c>
      <c r="I18" s="26">
        <f>5/3*2.3458</f>
        <v>3.9096666666666668</v>
      </c>
      <c r="J18" s="18">
        <f>0.5*15</f>
        <v>7.5</v>
      </c>
      <c r="K18" s="26">
        <f t="shared" si="3"/>
        <v>45.638666666666666</v>
      </c>
      <c r="L18" s="44">
        <v>1</v>
      </c>
      <c r="M18" s="37">
        <v>0</v>
      </c>
      <c r="N18" s="18">
        <f>ROUNDDOWN(L18/K18,0)</f>
        <v>0</v>
      </c>
      <c r="O18" s="26">
        <f>N18/MAX(G18,H18)</f>
        <v>0</v>
      </c>
      <c r="P18" s="43">
        <f t="shared" si="4"/>
        <v>0</v>
      </c>
      <c r="Q18" s="39">
        <f ca="1">(O18*$C$5)*(1-C18)</f>
        <v>0</v>
      </c>
      <c r="R18" s="39">
        <f t="shared" ca="1" si="5"/>
        <v>0</v>
      </c>
      <c r="S18" s="39">
        <f t="shared" si="0"/>
        <v>-1.2105263157894737</v>
      </c>
      <c r="T18" s="39">
        <f t="shared" si="6"/>
        <v>-23</v>
      </c>
      <c r="U18" s="33">
        <v>2</v>
      </c>
      <c r="V18" s="25">
        <v>3</v>
      </c>
      <c r="W18" s="34">
        <v>-2</v>
      </c>
      <c r="X18" s="35">
        <v>1</v>
      </c>
      <c r="Y18" s="20">
        <v>-16</v>
      </c>
      <c r="Z18" s="20">
        <v>-12</v>
      </c>
      <c r="AA18" s="25">
        <v>1</v>
      </c>
      <c r="AB18" s="25">
        <v>2</v>
      </c>
      <c r="AC18" s="25">
        <v>0</v>
      </c>
      <c r="AD18" s="40">
        <v>-2</v>
      </c>
      <c r="AE18" s="35">
        <v>0</v>
      </c>
      <c r="AF18" s="35">
        <v>2</v>
      </c>
      <c r="AG18" s="35">
        <v>4</v>
      </c>
      <c r="AH18" s="35">
        <v>3</v>
      </c>
      <c r="AI18" s="25">
        <v>1</v>
      </c>
      <c r="AJ18" s="35">
        <v>0</v>
      </c>
      <c r="AK18" s="19" t="s">
        <v>276</v>
      </c>
    </row>
    <row r="19" spans="1:37" ht="16.2" x14ac:dyDescent="0.3">
      <c r="B19" s="15" t="s">
        <v>195</v>
      </c>
      <c r="C19" s="29">
        <f ca="1">_xll.PsiDisUniform(Combined!I10:I18)/100</f>
        <v>0.88</v>
      </c>
      <c r="D19" s="29"/>
      <c r="E19" s="32">
        <f>AVERAGEIF(Combined!B:B,'Model - Rough with weights (2)'!B19,Combined!H:H)</f>
        <v>69.333333333333329</v>
      </c>
      <c r="F19" s="32">
        <f t="shared" si="7"/>
        <v>0.75</v>
      </c>
      <c r="G19" s="18">
        <f t="shared" si="1"/>
        <v>1</v>
      </c>
      <c r="H19" s="12">
        <v>1</v>
      </c>
      <c r="I19" s="28">
        <v>1</v>
      </c>
      <c r="J19" s="12">
        <v>1</v>
      </c>
      <c r="K19" s="26">
        <f t="shared" si="3"/>
        <v>2</v>
      </c>
      <c r="L19" s="44">
        <v>1</v>
      </c>
      <c r="M19" s="37">
        <v>0</v>
      </c>
      <c r="N19" s="18">
        <f>ROUNDDOWN(L19/K19,0)</f>
        <v>0</v>
      </c>
      <c r="O19" s="26">
        <f>N19/MAX(G19,H19)</f>
        <v>0</v>
      </c>
      <c r="P19" s="43">
        <f t="shared" si="4"/>
        <v>0</v>
      </c>
      <c r="Q19" s="39">
        <f ca="1">(O19*$C$5)*(1-C19)</f>
        <v>0</v>
      </c>
      <c r="R19" s="39">
        <f t="shared" ca="1" si="5"/>
        <v>0</v>
      </c>
      <c r="S19" s="39">
        <f t="shared" si="0"/>
        <v>-1.2105263157894737</v>
      </c>
      <c r="T19" s="39">
        <f t="shared" si="6"/>
        <v>-23</v>
      </c>
      <c r="U19" s="33">
        <v>2</v>
      </c>
      <c r="V19" s="25">
        <v>3</v>
      </c>
      <c r="W19" s="34">
        <v>-2</v>
      </c>
      <c r="X19" s="35">
        <v>1</v>
      </c>
      <c r="Y19" s="20">
        <v>-16</v>
      </c>
      <c r="Z19" s="20">
        <v>-12</v>
      </c>
      <c r="AA19" s="25">
        <v>1</v>
      </c>
      <c r="AB19" s="25">
        <v>2</v>
      </c>
      <c r="AC19" s="25">
        <v>0</v>
      </c>
      <c r="AD19" s="40">
        <v>-2</v>
      </c>
      <c r="AE19" s="35">
        <v>0</v>
      </c>
      <c r="AF19" s="35">
        <v>2</v>
      </c>
      <c r="AG19" s="35">
        <v>4</v>
      </c>
      <c r="AH19" s="35">
        <v>3</v>
      </c>
      <c r="AI19" s="25">
        <v>1</v>
      </c>
      <c r="AJ19" s="35">
        <v>0</v>
      </c>
      <c r="AK19" s="19" t="s">
        <v>276</v>
      </c>
    </row>
    <row r="20" spans="1:37" ht="16.2" x14ac:dyDescent="0.3">
      <c r="B20" s="15" t="s">
        <v>198</v>
      </c>
      <c r="C20" s="29">
        <f ca="1">_xll.PsiDisUniform(Combined!I11:I19)/100</f>
        <v>0.87</v>
      </c>
      <c r="D20" s="29"/>
      <c r="E20" s="32">
        <f>AVERAGEIF(Combined!B:B,'Model - Rough with weights (2)'!B20,Combined!H:H)</f>
        <v>78</v>
      </c>
      <c r="F20" s="32">
        <f t="shared" si="7"/>
        <v>0.66666666666666663</v>
      </c>
      <c r="G20" s="18">
        <f t="shared" si="1"/>
        <v>1</v>
      </c>
      <c r="H20" s="18">
        <v>2</v>
      </c>
      <c r="I20" s="26">
        <f>50*20</f>
        <v>1000</v>
      </c>
      <c r="J20" s="18">
        <f>0.5*15</f>
        <v>7.5</v>
      </c>
      <c r="K20" s="26">
        <f t="shared" si="3"/>
        <v>2015</v>
      </c>
      <c r="L20" s="44">
        <v>1</v>
      </c>
      <c r="M20" s="37">
        <v>0</v>
      </c>
      <c r="N20" s="18">
        <f>ROUNDDOWN(L20/K20,0)</f>
        <v>0</v>
      </c>
      <c r="O20" s="26">
        <f>N20/MAX(G20,H20)</f>
        <v>0</v>
      </c>
      <c r="P20" s="43">
        <f t="shared" si="4"/>
        <v>0</v>
      </c>
      <c r="Q20" s="39">
        <f ca="1">(O20*$C$5)*(1-C20)</f>
        <v>0</v>
      </c>
      <c r="R20" s="39">
        <f t="shared" ca="1" si="5"/>
        <v>0</v>
      </c>
      <c r="S20" s="39">
        <f t="shared" si="0"/>
        <v>-1.2105263157894737</v>
      </c>
      <c r="T20" s="39">
        <f t="shared" si="6"/>
        <v>-23</v>
      </c>
      <c r="U20" s="33">
        <v>2</v>
      </c>
      <c r="V20" s="25">
        <v>3</v>
      </c>
      <c r="W20" s="34">
        <v>-2</v>
      </c>
      <c r="X20" s="35">
        <v>1</v>
      </c>
      <c r="Y20" s="20">
        <v>-16</v>
      </c>
      <c r="Z20" s="20">
        <v>-12</v>
      </c>
      <c r="AA20" s="25">
        <v>1</v>
      </c>
      <c r="AB20" s="25">
        <v>2</v>
      </c>
      <c r="AC20" s="25">
        <v>0</v>
      </c>
      <c r="AD20" s="40">
        <v>-2</v>
      </c>
      <c r="AE20" s="35">
        <v>0</v>
      </c>
      <c r="AF20" s="35">
        <v>2</v>
      </c>
      <c r="AG20" s="35">
        <v>4</v>
      </c>
      <c r="AH20" s="35">
        <v>3</v>
      </c>
      <c r="AI20" s="25">
        <v>1</v>
      </c>
      <c r="AJ20" s="35">
        <v>0</v>
      </c>
      <c r="AK20" s="19" t="s">
        <v>276</v>
      </c>
    </row>
    <row r="21" spans="1:37" ht="16.2" x14ac:dyDescent="0.3">
      <c r="B21" s="15" t="s">
        <v>199</v>
      </c>
      <c r="C21" s="29">
        <f ca="1">_xll.PsiDisUniform(Combined!I12:I20)/100</f>
        <v>0.93</v>
      </c>
      <c r="D21" s="29"/>
      <c r="E21" s="32">
        <f>AVERAGEIF(Combined!B:B,'Model - Rough with weights (2)'!B21,Combined!H:H)</f>
        <v>104</v>
      </c>
      <c r="F21" s="32">
        <f t="shared" si="7"/>
        <v>0.5</v>
      </c>
      <c r="G21" s="18">
        <f t="shared" si="1"/>
        <v>1</v>
      </c>
      <c r="H21" s="18">
        <v>2</v>
      </c>
      <c r="I21" s="26">
        <f>50*20</f>
        <v>1000</v>
      </c>
      <c r="J21" s="18">
        <f>0.5*15</f>
        <v>7.5</v>
      </c>
      <c r="K21" s="26">
        <f t="shared" si="3"/>
        <v>2015</v>
      </c>
      <c r="L21" s="44">
        <v>1</v>
      </c>
      <c r="M21" s="37">
        <v>1</v>
      </c>
      <c r="N21" s="18">
        <f>ROUNDDOWN(L21/K21,0)</f>
        <v>0</v>
      </c>
      <c r="O21" s="26">
        <f>N21/MAX(G21,H21)</f>
        <v>0</v>
      </c>
      <c r="P21" s="43">
        <f t="shared" si="4"/>
        <v>0</v>
      </c>
      <c r="Q21" s="39">
        <f ca="1">(O21*$C$5)*(1-C21)</f>
        <v>0</v>
      </c>
      <c r="R21" s="39">
        <f t="shared" ca="1" si="5"/>
        <v>0</v>
      </c>
      <c r="S21" s="39">
        <f t="shared" si="0"/>
        <v>0.26315789473684209</v>
      </c>
      <c r="T21" s="39">
        <f t="shared" si="6"/>
        <v>5</v>
      </c>
      <c r="U21" s="33">
        <v>2</v>
      </c>
      <c r="V21" s="25">
        <v>0</v>
      </c>
      <c r="W21" s="34">
        <v>-2</v>
      </c>
      <c r="X21" s="35">
        <v>1</v>
      </c>
      <c r="Y21" s="20">
        <v>-1</v>
      </c>
      <c r="Z21" s="20">
        <v>-1</v>
      </c>
      <c r="AA21" s="25">
        <v>3</v>
      </c>
      <c r="AB21" s="25">
        <v>4</v>
      </c>
      <c r="AC21" s="25">
        <v>1</v>
      </c>
      <c r="AD21" s="40">
        <v>-1</v>
      </c>
      <c r="AE21" s="35">
        <v>3</v>
      </c>
      <c r="AF21" s="35">
        <v>2</v>
      </c>
      <c r="AG21" s="35">
        <v>3</v>
      </c>
      <c r="AH21" s="35">
        <v>2</v>
      </c>
      <c r="AI21" s="25">
        <v>2</v>
      </c>
      <c r="AJ21" s="35">
        <v>0</v>
      </c>
      <c r="AK21" s="19" t="s">
        <v>275</v>
      </c>
    </row>
    <row r="22" spans="1:37" ht="15.6" x14ac:dyDescent="0.3">
      <c r="B22" s="15" t="s">
        <v>239</v>
      </c>
      <c r="C22" s="29">
        <f ca="1">_xll.PsiDisUniform(Combined!I13:I21)/100</f>
        <v>0.87</v>
      </c>
      <c r="D22" s="29"/>
      <c r="E22" s="32">
        <f>AVERAGEIF(Combined!B:B,'Model - Rough with weights (2)'!B22,Combined!H:H)</f>
        <v>162.11764705882354</v>
      </c>
      <c r="F22" s="32">
        <f t="shared" si="7"/>
        <v>0.32075471698113206</v>
      </c>
      <c r="G22" s="18">
        <f t="shared" si="1"/>
        <v>1</v>
      </c>
      <c r="H22" s="12">
        <v>1</v>
      </c>
      <c r="I22" s="28">
        <v>1</v>
      </c>
      <c r="J22" s="12">
        <v>1</v>
      </c>
      <c r="K22" s="26">
        <f t="shared" si="3"/>
        <v>2</v>
      </c>
      <c r="L22" s="44">
        <v>1</v>
      </c>
      <c r="M22" s="37">
        <v>0</v>
      </c>
      <c r="N22" s="18">
        <f>ROUNDDOWN(L22/K22,0)</f>
        <v>0</v>
      </c>
      <c r="O22" s="26">
        <f>N22/MAX(G22,H22)</f>
        <v>0</v>
      </c>
      <c r="P22" s="43">
        <f>O22*$C$5</f>
        <v>0</v>
      </c>
      <c r="Q22" s="39">
        <f ca="1">(O22*$C$5)*(1-C22)</f>
        <v>0</v>
      </c>
      <c r="R22" s="39">
        <f t="shared" ca="1" si="5"/>
        <v>0</v>
      </c>
      <c r="S22" s="39">
        <f t="shared" si="0"/>
        <v>-0.84210526315789469</v>
      </c>
      <c r="T22" s="39">
        <f t="shared" si="6"/>
        <v>-16</v>
      </c>
      <c r="U22" s="33">
        <v>1</v>
      </c>
      <c r="V22" s="25">
        <v>2</v>
      </c>
      <c r="W22" s="34">
        <v>-2</v>
      </c>
      <c r="X22" s="35">
        <v>1</v>
      </c>
      <c r="Y22" s="20">
        <v>-3</v>
      </c>
      <c r="Z22" s="20">
        <v>-18</v>
      </c>
      <c r="AA22" s="25">
        <v>2</v>
      </c>
      <c r="AB22" s="25">
        <v>2</v>
      </c>
      <c r="AC22" s="25">
        <v>0</v>
      </c>
      <c r="AD22" s="40">
        <v>0</v>
      </c>
      <c r="AE22" s="35">
        <v>0</v>
      </c>
      <c r="AF22" s="35">
        <v>4</v>
      </c>
      <c r="AG22" s="35">
        <v>3</v>
      </c>
      <c r="AH22" s="35">
        <v>3</v>
      </c>
      <c r="AI22" s="25">
        <v>1</v>
      </c>
      <c r="AJ22" s="35">
        <v>0</v>
      </c>
      <c r="AK22" s="19" t="s">
        <v>278</v>
      </c>
    </row>
    <row r="23" spans="1:37" ht="31.2" x14ac:dyDescent="0.3">
      <c r="B23" s="15" t="s">
        <v>113</v>
      </c>
      <c r="C23" s="29">
        <f ca="1">_xll.PsiDisUniform(Combined!I14:I22)/100</f>
        <v>0.93</v>
      </c>
      <c r="D23" s="29"/>
      <c r="E23" s="32">
        <f>AVERAGEIF(Combined!B:B,'Model - Rough with weights (2)'!B23,Combined!H:H)</f>
        <v>204.28571428571428</v>
      </c>
      <c r="F23" s="32">
        <f t="shared" si="7"/>
        <v>0.25454545454545457</v>
      </c>
      <c r="G23" s="18">
        <f t="shared" si="1"/>
        <v>1</v>
      </c>
      <c r="H23" s="11">
        <v>6.6666666666666666E-2</v>
      </c>
      <c r="I23" s="26">
        <f>0.025*(500/15)</f>
        <v>0.83333333333333348</v>
      </c>
      <c r="J23" s="18">
        <f>0.025*2352</f>
        <v>58.800000000000004</v>
      </c>
      <c r="K23" s="26">
        <f t="shared" si="3"/>
        <v>59.63333333333334</v>
      </c>
      <c r="L23" s="44">
        <v>1</v>
      </c>
      <c r="M23" s="37">
        <v>0</v>
      </c>
      <c r="N23" s="18">
        <f>ROUNDDOWN(L23/K23,0)</f>
        <v>0</v>
      </c>
      <c r="O23" s="26">
        <f>N23/MAX(G23,H23)</f>
        <v>0</v>
      </c>
      <c r="P23" s="43">
        <f t="shared" si="4"/>
        <v>0</v>
      </c>
      <c r="Q23" s="39">
        <f ca="1">(O23*$C$5)*(1-C23)</f>
        <v>0</v>
      </c>
      <c r="R23" s="39">
        <f t="shared" ca="1" si="5"/>
        <v>0</v>
      </c>
      <c r="S23" s="39">
        <f t="shared" si="0"/>
        <v>0.21052631578947367</v>
      </c>
      <c r="T23" s="39">
        <f t="shared" si="6"/>
        <v>4</v>
      </c>
      <c r="U23" s="33">
        <v>2</v>
      </c>
      <c r="V23" s="25">
        <v>0</v>
      </c>
      <c r="W23" s="34">
        <v>-1</v>
      </c>
      <c r="X23" s="35">
        <v>1</v>
      </c>
      <c r="Y23" s="20">
        <v>-1</v>
      </c>
      <c r="Z23" s="20">
        <v>-1</v>
      </c>
      <c r="AA23" s="25">
        <v>2</v>
      </c>
      <c r="AB23" s="25">
        <v>1</v>
      </c>
      <c r="AC23" s="25">
        <v>3</v>
      </c>
      <c r="AD23" s="40">
        <v>-1</v>
      </c>
      <c r="AE23" s="35">
        <v>0</v>
      </c>
      <c r="AF23" s="35">
        <v>1</v>
      </c>
      <c r="AG23" s="35">
        <v>1</v>
      </c>
      <c r="AH23" s="35">
        <v>2</v>
      </c>
      <c r="AI23" s="25">
        <v>2</v>
      </c>
      <c r="AJ23" s="35">
        <v>0</v>
      </c>
      <c r="AK23" s="36" t="s">
        <v>288</v>
      </c>
    </row>
    <row r="24" spans="1:37" ht="15.6" x14ac:dyDescent="0.3">
      <c r="B24" s="15" t="s">
        <v>128</v>
      </c>
      <c r="C24" s="29">
        <f ca="1">_xll.PsiDisUniform(Combined!I15:I23)/100</f>
        <v>0.99</v>
      </c>
      <c r="D24" s="29"/>
      <c r="E24" s="32">
        <f>AVERAGEIF(Combined!B:B,'Model - Rough with weights (2)'!B24,Combined!H:H)</f>
        <v>2.4</v>
      </c>
      <c r="F24" s="32">
        <f t="shared" si="7"/>
        <v>21.666666666666668</v>
      </c>
      <c r="G24" s="18">
        <f t="shared" si="1"/>
        <v>11</v>
      </c>
      <c r="H24" s="12">
        <v>1</v>
      </c>
      <c r="I24" s="28">
        <v>1</v>
      </c>
      <c r="J24" s="12">
        <v>1</v>
      </c>
      <c r="K24" s="26">
        <f t="shared" si="3"/>
        <v>22</v>
      </c>
      <c r="L24" s="44">
        <v>1</v>
      </c>
      <c r="M24" s="37">
        <v>0</v>
      </c>
      <c r="N24" s="18">
        <f>ROUNDDOWN(L24/K24,0)</f>
        <v>0</v>
      </c>
      <c r="O24" s="26">
        <f>N24/MAX(G24,H24)</f>
        <v>0</v>
      </c>
      <c r="P24" s="43">
        <f t="shared" si="4"/>
        <v>0</v>
      </c>
      <c r="Q24" s="39">
        <f ca="1">(O24*$C$5)*(1-C24)</f>
        <v>0</v>
      </c>
      <c r="R24" s="39">
        <f t="shared" ca="1" si="5"/>
        <v>0</v>
      </c>
      <c r="S24" s="39">
        <f t="shared" si="0"/>
        <v>-1.2105263157894737</v>
      </c>
      <c r="T24" s="39">
        <f t="shared" si="6"/>
        <v>-23</v>
      </c>
      <c r="U24" s="33">
        <v>2</v>
      </c>
      <c r="V24" s="25">
        <v>3</v>
      </c>
      <c r="W24" s="34">
        <v>-2</v>
      </c>
      <c r="X24" s="35">
        <v>1</v>
      </c>
      <c r="Y24" s="20">
        <v>-16</v>
      </c>
      <c r="Z24" s="20">
        <v>-12</v>
      </c>
      <c r="AA24" s="25">
        <v>1</v>
      </c>
      <c r="AB24" s="25">
        <v>2</v>
      </c>
      <c r="AC24" s="25">
        <v>0</v>
      </c>
      <c r="AD24" s="40">
        <v>-2</v>
      </c>
      <c r="AE24" s="35">
        <v>0</v>
      </c>
      <c r="AF24" s="35">
        <v>2</v>
      </c>
      <c r="AG24" s="35">
        <v>4</v>
      </c>
      <c r="AH24" s="35">
        <v>3</v>
      </c>
      <c r="AI24" s="25">
        <v>1</v>
      </c>
      <c r="AJ24" s="35">
        <v>0</v>
      </c>
      <c r="AK24" s="19" t="s">
        <v>276</v>
      </c>
    </row>
    <row r="25" spans="1:37" ht="15.6" x14ac:dyDescent="0.3">
      <c r="B25" s="15" t="s">
        <v>3</v>
      </c>
      <c r="C25" s="29">
        <f ca="1">_xll.PsiDisUniform(Combined!I16:I24)/100</f>
        <v>0.99</v>
      </c>
      <c r="D25" s="29"/>
      <c r="E25" s="32">
        <f>AVERAGEIF(Combined!B:B,'Model - Rough with weights (2)'!B25,Combined!H:H)</f>
        <v>3.0104166666666665</v>
      </c>
      <c r="F25" s="32">
        <f t="shared" si="7"/>
        <v>17.273356401384085</v>
      </c>
      <c r="G25" s="18">
        <f t="shared" si="1"/>
        <v>9</v>
      </c>
      <c r="H25" s="12">
        <v>1</v>
      </c>
      <c r="I25" s="28">
        <v>1</v>
      </c>
      <c r="J25" s="12">
        <v>1</v>
      </c>
      <c r="K25" s="26">
        <f t="shared" si="3"/>
        <v>18</v>
      </c>
      <c r="L25" s="44">
        <v>1</v>
      </c>
      <c r="M25" s="37">
        <v>1</v>
      </c>
      <c r="N25" s="18">
        <f>ROUNDDOWN(L25/K25,0)</f>
        <v>0</v>
      </c>
      <c r="O25" s="26">
        <f>N25/MAX(G25,H25)</f>
        <v>0</v>
      </c>
      <c r="P25" s="43">
        <f t="shared" si="4"/>
        <v>0</v>
      </c>
      <c r="Q25" s="39">
        <f ca="1">(O25*$C$5)*(1-C25)</f>
        <v>0</v>
      </c>
      <c r="R25" s="39">
        <f t="shared" ca="1" si="5"/>
        <v>0</v>
      </c>
      <c r="S25" s="39">
        <f t="shared" si="0"/>
        <v>-1.2105263157894737</v>
      </c>
      <c r="T25" s="39">
        <f t="shared" si="6"/>
        <v>-23</v>
      </c>
      <c r="U25" s="33">
        <v>2</v>
      </c>
      <c r="V25" s="25">
        <v>3</v>
      </c>
      <c r="W25" s="34">
        <v>-2</v>
      </c>
      <c r="X25" s="35">
        <v>1</v>
      </c>
      <c r="Y25" s="20">
        <v>-16</v>
      </c>
      <c r="Z25" s="20">
        <v>-12</v>
      </c>
      <c r="AA25" s="25">
        <v>1</v>
      </c>
      <c r="AB25" s="25">
        <v>2</v>
      </c>
      <c r="AC25" s="25">
        <v>0</v>
      </c>
      <c r="AD25" s="40">
        <v>-2</v>
      </c>
      <c r="AE25" s="35">
        <v>0</v>
      </c>
      <c r="AF25" s="35">
        <v>2</v>
      </c>
      <c r="AG25" s="35">
        <v>4</v>
      </c>
      <c r="AH25" s="35">
        <v>3</v>
      </c>
      <c r="AI25" s="25">
        <v>1</v>
      </c>
      <c r="AJ25" s="35">
        <v>0</v>
      </c>
      <c r="AK25" s="19" t="s">
        <v>276</v>
      </c>
    </row>
    <row r="26" spans="1:37" ht="15.6" x14ac:dyDescent="0.3">
      <c r="B26" s="15" t="s">
        <v>4</v>
      </c>
      <c r="C26" s="29">
        <f ca="1">_xll.PsiDisUniform(Combined!I17:I25)/100</f>
        <v>0.99</v>
      </c>
      <c r="D26" s="29"/>
      <c r="E26" s="32">
        <f>AVERAGEIF(Combined!B:B,'Model - Rough with weights (2)'!B26,Combined!H:H)</f>
        <v>3.1</v>
      </c>
      <c r="F26" s="32">
        <f t="shared" si="7"/>
        <v>16.774193548387096</v>
      </c>
      <c r="G26" s="18">
        <f t="shared" si="1"/>
        <v>9</v>
      </c>
      <c r="H26" s="12">
        <v>1</v>
      </c>
      <c r="I26" s="28">
        <v>1</v>
      </c>
      <c r="J26" s="12">
        <v>1</v>
      </c>
      <c r="K26" s="26">
        <f t="shared" si="3"/>
        <v>18</v>
      </c>
      <c r="L26" s="44">
        <v>1</v>
      </c>
      <c r="M26" s="37">
        <v>0</v>
      </c>
      <c r="N26" s="18">
        <f>ROUNDDOWN(L26/K26,0)</f>
        <v>0</v>
      </c>
      <c r="O26" s="26">
        <f>N26/MAX(G26,H26)</f>
        <v>0</v>
      </c>
      <c r="P26" s="43">
        <f t="shared" si="4"/>
        <v>0</v>
      </c>
      <c r="Q26" s="39">
        <f ca="1">(O26*$C$5)*(1-C26)</f>
        <v>0</v>
      </c>
      <c r="R26" s="39">
        <f t="shared" ca="1" si="5"/>
        <v>0</v>
      </c>
      <c r="S26" s="39">
        <f t="shared" si="0"/>
        <v>-1.2105263157894737</v>
      </c>
      <c r="T26" s="39">
        <f t="shared" si="6"/>
        <v>-23</v>
      </c>
      <c r="U26" s="33">
        <v>2</v>
      </c>
      <c r="V26" s="25">
        <v>3</v>
      </c>
      <c r="W26" s="34">
        <v>-2</v>
      </c>
      <c r="X26" s="35">
        <v>1</v>
      </c>
      <c r="Y26" s="20">
        <v>-16</v>
      </c>
      <c r="Z26" s="20">
        <v>-12</v>
      </c>
      <c r="AA26" s="25">
        <v>1</v>
      </c>
      <c r="AB26" s="25">
        <v>2</v>
      </c>
      <c r="AC26" s="25">
        <v>0</v>
      </c>
      <c r="AD26" s="40">
        <v>-2</v>
      </c>
      <c r="AE26" s="35">
        <v>0</v>
      </c>
      <c r="AF26" s="35">
        <v>2</v>
      </c>
      <c r="AG26" s="35">
        <v>4</v>
      </c>
      <c r="AH26" s="35">
        <v>3</v>
      </c>
      <c r="AI26" s="25">
        <v>1</v>
      </c>
      <c r="AJ26" s="35">
        <v>0</v>
      </c>
      <c r="AK26" s="19" t="s">
        <v>276</v>
      </c>
    </row>
    <row r="27" spans="1:37" ht="15.6" x14ac:dyDescent="0.3">
      <c r="B27" s="15" t="s">
        <v>237</v>
      </c>
      <c r="C27" s="29">
        <f ca="1">_xll.PsiDisUniform(Combined!I18:I26)/100</f>
        <v>0.99</v>
      </c>
      <c r="D27" s="29"/>
      <c r="E27" s="32">
        <f>AVERAGEIF(Combined!B:B,'Model - Rough with weights (2)'!B27,Combined!H:H)</f>
        <v>2.5</v>
      </c>
      <c r="F27" s="32">
        <f t="shared" si="7"/>
        <v>20.8</v>
      </c>
      <c r="G27" s="18">
        <f t="shared" si="1"/>
        <v>11</v>
      </c>
      <c r="H27" s="12">
        <v>1</v>
      </c>
      <c r="I27" s="28">
        <v>1</v>
      </c>
      <c r="J27" s="12">
        <v>1</v>
      </c>
      <c r="K27" s="26">
        <f t="shared" si="3"/>
        <v>22</v>
      </c>
      <c r="L27" s="44">
        <v>1</v>
      </c>
      <c r="M27" s="37">
        <v>0</v>
      </c>
      <c r="N27" s="18">
        <f>ROUNDDOWN(L27/K27,0)</f>
        <v>0</v>
      </c>
      <c r="O27" s="26">
        <f>N27/MAX(G27,H27)</f>
        <v>0</v>
      </c>
      <c r="P27" s="43">
        <f t="shared" si="4"/>
        <v>0</v>
      </c>
      <c r="Q27" s="39">
        <f ca="1">(O27*$C$5)*(1-C27)</f>
        <v>0</v>
      </c>
      <c r="R27" s="39">
        <f t="shared" ca="1" si="5"/>
        <v>0</v>
      </c>
      <c r="S27" s="39">
        <f t="shared" si="0"/>
        <v>-0.47368421052631576</v>
      </c>
      <c r="T27" s="39">
        <f t="shared" si="6"/>
        <v>-9</v>
      </c>
      <c r="U27" s="33">
        <v>2</v>
      </c>
      <c r="V27" s="25">
        <v>3</v>
      </c>
      <c r="W27" s="34">
        <v>0</v>
      </c>
      <c r="X27" s="35">
        <v>1</v>
      </c>
      <c r="Y27" s="20">
        <v>-12</v>
      </c>
      <c r="Z27" s="20">
        <v>-4</v>
      </c>
      <c r="AA27" s="25">
        <v>1</v>
      </c>
      <c r="AB27" s="25">
        <v>2</v>
      </c>
      <c r="AC27" s="25">
        <v>0</v>
      </c>
      <c r="AD27" s="40">
        <v>-2</v>
      </c>
      <c r="AE27" s="35">
        <v>0</v>
      </c>
      <c r="AF27" s="35">
        <v>2</v>
      </c>
      <c r="AG27" s="35">
        <v>4</v>
      </c>
      <c r="AH27" s="35">
        <v>3</v>
      </c>
      <c r="AI27" s="25">
        <v>1</v>
      </c>
      <c r="AJ27" s="35">
        <v>0</v>
      </c>
      <c r="AK27" s="19" t="s">
        <v>277</v>
      </c>
    </row>
    <row r="28" spans="1:37" ht="15.6" x14ac:dyDescent="0.3">
      <c r="B28" s="15" t="s">
        <v>149</v>
      </c>
      <c r="C28" s="29">
        <f ca="1">_xll.PsiDisUniform(Combined!I19:I27)/100</f>
        <v>1</v>
      </c>
      <c r="D28" s="29"/>
      <c r="E28" s="32">
        <f>AVERAGEIF(Combined!B:B,'Model - Rough with weights (2)'!B28,Combined!H:H)</f>
        <v>687.14285714285711</v>
      </c>
      <c r="F28" s="32">
        <f t="shared" si="7"/>
        <v>7.567567567567568E-2</v>
      </c>
      <c r="G28" s="18">
        <f t="shared" si="1"/>
        <v>1</v>
      </c>
      <c r="H28" s="12">
        <v>1</v>
      </c>
      <c r="I28" s="28">
        <v>1</v>
      </c>
      <c r="J28" s="12">
        <v>1</v>
      </c>
      <c r="K28" s="26">
        <f t="shared" si="3"/>
        <v>2</v>
      </c>
      <c r="L28" s="44">
        <v>1</v>
      </c>
      <c r="M28" s="37">
        <v>0</v>
      </c>
      <c r="N28" s="18">
        <f>ROUNDDOWN(L28/K28,0)</f>
        <v>0</v>
      </c>
      <c r="O28" s="26">
        <f>N28/MAX(G28,H28)</f>
        <v>0</v>
      </c>
      <c r="P28" s="43">
        <f t="shared" si="4"/>
        <v>0</v>
      </c>
      <c r="Q28" s="39">
        <f ca="1">(O28*$C$5)*(1-C28)</f>
        <v>0</v>
      </c>
      <c r="R28" s="39">
        <f t="shared" ca="1" si="5"/>
        <v>0</v>
      </c>
      <c r="S28" s="39">
        <f t="shared" si="0"/>
        <v>-0.68421052631578949</v>
      </c>
      <c r="T28" s="39">
        <f t="shared" si="6"/>
        <v>-13</v>
      </c>
      <c r="U28" s="33">
        <v>1</v>
      </c>
      <c r="V28" s="25">
        <v>2</v>
      </c>
      <c r="W28" s="34">
        <v>-1</v>
      </c>
      <c r="X28" s="35">
        <v>1</v>
      </c>
      <c r="Y28" s="20">
        <v>-12</v>
      </c>
      <c r="Z28" s="20">
        <v>-6</v>
      </c>
      <c r="AA28" s="25">
        <v>1</v>
      </c>
      <c r="AB28" s="25">
        <v>2</v>
      </c>
      <c r="AC28" s="25">
        <v>0</v>
      </c>
      <c r="AD28" s="40">
        <v>-2</v>
      </c>
      <c r="AE28" s="35">
        <v>2</v>
      </c>
      <c r="AF28" s="35">
        <v>4</v>
      </c>
      <c r="AG28" s="35">
        <v>3</v>
      </c>
      <c r="AH28" s="35">
        <v>4</v>
      </c>
      <c r="AI28" s="25">
        <v>1</v>
      </c>
      <c r="AJ28" s="35">
        <v>0</v>
      </c>
      <c r="AK28" s="19" t="s">
        <v>279</v>
      </c>
    </row>
    <row r="29" spans="1:37" ht="15.6" x14ac:dyDescent="0.3">
      <c r="A29" s="18" t="s">
        <v>252</v>
      </c>
      <c r="B29" s="15" t="s">
        <v>251</v>
      </c>
      <c r="C29" s="29">
        <f ca="1">_xll.PsiDisUniform(Combined!I20:I28)/100</f>
        <v>0.99</v>
      </c>
      <c r="D29" s="29"/>
      <c r="E29" s="32">
        <v>26</v>
      </c>
      <c r="F29" s="32">
        <v>2</v>
      </c>
      <c r="G29" s="18">
        <v>1</v>
      </c>
      <c r="H29" s="18">
        <v>2</v>
      </c>
      <c r="I29" s="18">
        <v>109.44</v>
      </c>
      <c r="J29" s="18">
        <v>7.5</v>
      </c>
      <c r="K29" s="26">
        <f t="shared" si="3"/>
        <v>233.88</v>
      </c>
      <c r="L29" s="44">
        <v>1</v>
      </c>
      <c r="M29" s="37">
        <v>0</v>
      </c>
      <c r="N29" s="18">
        <f>ROUNDDOWN(L29/K29,0)</f>
        <v>0</v>
      </c>
      <c r="O29" s="26">
        <f>N29/MAX(G29,H29)</f>
        <v>0</v>
      </c>
      <c r="P29" s="43">
        <f t="shared" si="4"/>
        <v>0</v>
      </c>
      <c r="Q29" s="39">
        <f ca="1">(O29*$C$5)*(1-C29)</f>
        <v>0</v>
      </c>
      <c r="R29" s="39">
        <f t="shared" ca="1" si="5"/>
        <v>0</v>
      </c>
      <c r="S29" s="39">
        <f t="shared" si="0"/>
        <v>-0.31578947368421051</v>
      </c>
      <c r="T29" s="39">
        <f t="shared" si="6"/>
        <v>-6</v>
      </c>
      <c r="U29" s="33">
        <v>1</v>
      </c>
      <c r="V29" s="25">
        <v>1</v>
      </c>
      <c r="W29" s="34">
        <v>-2</v>
      </c>
      <c r="X29" s="35">
        <v>1</v>
      </c>
      <c r="Y29" s="20">
        <v>-3</v>
      </c>
      <c r="Z29" s="20">
        <v>-8</v>
      </c>
      <c r="AA29" s="25">
        <v>3</v>
      </c>
      <c r="AB29" s="25">
        <v>2</v>
      </c>
      <c r="AC29" s="25">
        <v>0</v>
      </c>
      <c r="AD29" s="40">
        <v>-2</v>
      </c>
      <c r="AE29" s="35">
        <v>1</v>
      </c>
      <c r="AF29" s="35">
        <v>3</v>
      </c>
      <c r="AG29" s="35">
        <v>4</v>
      </c>
      <c r="AH29" s="35">
        <v>2</v>
      </c>
      <c r="AI29" s="25">
        <v>1</v>
      </c>
      <c r="AJ29" s="35">
        <v>0</v>
      </c>
      <c r="AK29" s="19" t="s">
        <v>280</v>
      </c>
    </row>
    <row r="30" spans="1:37" x14ac:dyDescent="0.3">
      <c r="C30" s="38"/>
      <c r="D30" s="38"/>
      <c r="K30" s="9" t="s">
        <v>256</v>
      </c>
      <c r="L30" s="9">
        <f>SUM(L11:L29)</f>
        <v>19</v>
      </c>
      <c r="M30" s="9">
        <v>20000</v>
      </c>
      <c r="N30" s="9"/>
      <c r="O30" s="26"/>
      <c r="P30" s="26"/>
      <c r="Q30" s="26"/>
      <c r="R30" s="26">
        <f ca="1">SUM(R11:R29)</f>
        <v>0</v>
      </c>
      <c r="S30" s="26">
        <f>SUM(S11:S29)</f>
        <v>-16.842105263157897</v>
      </c>
      <c r="T30" s="39">
        <f>SUM(V30:AC30)</f>
        <v>0</v>
      </c>
    </row>
    <row r="31" spans="1:37" x14ac:dyDescent="0.3">
      <c r="Y31" s="41">
        <f>SUMPRODUCT(M11:M29,Y11:Y29)</f>
        <v>-17</v>
      </c>
    </row>
    <row r="32" spans="1:37" x14ac:dyDescent="0.3">
      <c r="W32" s="34">
        <v>-1</v>
      </c>
      <c r="Y32" s="41">
        <f>SUM(Y11:Y29)</f>
        <v>-236</v>
      </c>
    </row>
    <row r="34" spans="11:12" x14ac:dyDescent="0.3">
      <c r="K34" s="18" t="s">
        <v>293</v>
      </c>
      <c r="L34" s="18" t="s">
        <v>294</v>
      </c>
    </row>
  </sheetData>
  <mergeCells count="1">
    <mergeCell ref="G9:K9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5940-9C8F-4E1C-9DF9-62C8E8AA464F}">
  <dimension ref="A3:H31"/>
  <sheetViews>
    <sheetView tabSelected="1" workbookViewId="0">
      <selection activeCell="E30" sqref="E30"/>
    </sheetView>
  </sheetViews>
  <sheetFormatPr defaultRowHeight="14.4" x14ac:dyDescent="0.3"/>
  <cols>
    <col min="1" max="1" width="16.109375" customWidth="1"/>
    <col min="5" max="5" width="19.33203125" customWidth="1"/>
    <col min="6" max="6" width="16.6640625" customWidth="1"/>
    <col min="7" max="7" width="13.77734375" customWidth="1"/>
    <col min="8" max="8" width="18.5546875" customWidth="1"/>
  </cols>
  <sheetData>
    <row r="3" spans="1:8" x14ac:dyDescent="0.3">
      <c r="A3" t="s">
        <v>301</v>
      </c>
      <c r="B3">
        <v>11000</v>
      </c>
    </row>
    <row r="4" spans="1:8" x14ac:dyDescent="0.3">
      <c r="A4" t="s">
        <v>302</v>
      </c>
      <c r="B4">
        <v>250</v>
      </c>
    </row>
    <row r="10" spans="1:8" ht="57.6" x14ac:dyDescent="0.3">
      <c r="C10" t="s">
        <v>297</v>
      </c>
      <c r="D10" t="s">
        <v>298</v>
      </c>
      <c r="E10" t="s">
        <v>299</v>
      </c>
      <c r="F10" t="s">
        <v>300</v>
      </c>
      <c r="G10" s="46" t="s">
        <v>303</v>
      </c>
      <c r="H10" s="46" t="s">
        <v>304</v>
      </c>
    </row>
    <row r="11" spans="1:8" x14ac:dyDescent="0.3">
      <c r="C11">
        <v>0.86</v>
      </c>
      <c r="D11">
        <v>100.60000000000001</v>
      </c>
      <c r="E11">
        <v>1</v>
      </c>
      <c r="F11">
        <f>E11/D11</f>
        <v>9.9403578528827023E-3</v>
      </c>
      <c r="G11">
        <f>$B$4/$B$3*F11</f>
        <v>2.2591722392915233E-4</v>
      </c>
      <c r="H11">
        <f>G11*(1-C11)</f>
        <v>3.1628411350081326E-5</v>
      </c>
    </row>
    <row r="12" spans="1:8" x14ac:dyDescent="0.3">
      <c r="C12">
        <v>0.86</v>
      </c>
      <c r="D12">
        <v>34</v>
      </c>
      <c r="E12" s="44">
        <v>1</v>
      </c>
      <c r="F12" s="44">
        <f t="shared" ref="F12:F29" si="0">E12/D12</f>
        <v>2.9411764705882353E-2</v>
      </c>
      <c r="G12" s="44">
        <f t="shared" ref="G12:G29" si="1">$B$4/$B$3*F12</f>
        <v>6.6844919786096253E-4</v>
      </c>
      <c r="H12" s="44">
        <f t="shared" ref="H12:H29" si="2">G12*(1-C12)</f>
        <v>9.3582887700534756E-5</v>
      </c>
    </row>
    <row r="13" spans="1:8" x14ac:dyDescent="0.3">
      <c r="C13">
        <v>0.69</v>
      </c>
      <c r="D13">
        <v>34</v>
      </c>
      <c r="E13" s="44">
        <v>1</v>
      </c>
      <c r="F13" s="44">
        <f t="shared" si="0"/>
        <v>2.9411764705882353E-2</v>
      </c>
      <c r="G13" s="44">
        <f t="shared" si="1"/>
        <v>6.6844919786096253E-4</v>
      </c>
      <c r="H13" s="44">
        <f t="shared" si="2"/>
        <v>2.0721925133689842E-4</v>
      </c>
    </row>
    <row r="14" spans="1:8" x14ac:dyDescent="0.3">
      <c r="C14">
        <v>1</v>
      </c>
      <c r="D14">
        <v>59.5</v>
      </c>
      <c r="E14" s="44">
        <v>1</v>
      </c>
      <c r="F14" s="44">
        <f t="shared" si="0"/>
        <v>1.680672268907563E-2</v>
      </c>
      <c r="G14" s="44">
        <f t="shared" si="1"/>
        <v>3.8197097020626432E-4</v>
      </c>
      <c r="H14" s="44">
        <f t="shared" si="2"/>
        <v>0</v>
      </c>
    </row>
    <row r="15" spans="1:8" x14ac:dyDescent="0.3">
      <c r="C15">
        <v>0.88</v>
      </c>
      <c r="D15">
        <v>34</v>
      </c>
      <c r="E15" s="44">
        <v>1</v>
      </c>
      <c r="F15" s="44">
        <f t="shared" si="0"/>
        <v>2.9411764705882353E-2</v>
      </c>
      <c r="G15" s="44">
        <f t="shared" si="1"/>
        <v>6.6844919786096253E-4</v>
      </c>
      <c r="H15" s="44">
        <f t="shared" si="2"/>
        <v>8.0213903743315507E-5</v>
      </c>
    </row>
    <row r="16" spans="1:8" x14ac:dyDescent="0.3">
      <c r="C16">
        <v>0.69</v>
      </c>
      <c r="D16">
        <v>42.5</v>
      </c>
      <c r="E16" s="44">
        <v>1</v>
      </c>
      <c r="F16" s="44">
        <f t="shared" si="0"/>
        <v>2.3529411764705882E-2</v>
      </c>
      <c r="G16" s="44">
        <f t="shared" si="1"/>
        <v>5.3475935828877007E-4</v>
      </c>
      <c r="H16" s="44">
        <f t="shared" si="2"/>
        <v>1.6577540106951875E-4</v>
      </c>
    </row>
    <row r="17" spans="3:8" x14ac:dyDescent="0.3">
      <c r="C17">
        <v>0.97</v>
      </c>
      <c r="D17">
        <v>251.29999999999998</v>
      </c>
      <c r="E17" s="44">
        <v>1</v>
      </c>
      <c r="F17" s="44">
        <f t="shared" si="0"/>
        <v>3.9793076004775172E-3</v>
      </c>
      <c r="G17" s="44">
        <f t="shared" si="1"/>
        <v>9.0438809101761763E-5</v>
      </c>
      <c r="H17" s="44">
        <f t="shared" si="2"/>
        <v>2.7131642730528553E-6</v>
      </c>
    </row>
    <row r="18" spans="3:8" x14ac:dyDescent="0.3">
      <c r="C18">
        <v>0.45</v>
      </c>
      <c r="D18">
        <v>45.638666666666666</v>
      </c>
      <c r="E18" s="44">
        <v>1</v>
      </c>
      <c r="F18" s="44">
        <f t="shared" si="0"/>
        <v>2.1911244850857461E-2</v>
      </c>
      <c r="G18" s="44">
        <f t="shared" si="1"/>
        <v>4.9798283751948779E-4</v>
      </c>
      <c r="H18" s="44">
        <f t="shared" si="2"/>
        <v>2.7389056063571829E-4</v>
      </c>
    </row>
    <row r="19" spans="3:8" x14ac:dyDescent="0.3">
      <c r="C19">
        <v>0.97</v>
      </c>
      <c r="D19">
        <v>2</v>
      </c>
      <c r="E19" s="44">
        <v>1</v>
      </c>
      <c r="F19" s="44">
        <f t="shared" si="0"/>
        <v>0.5</v>
      </c>
      <c r="G19" s="44">
        <f t="shared" si="1"/>
        <v>1.1363636363636364E-2</v>
      </c>
      <c r="H19" s="44">
        <f t="shared" si="2"/>
        <v>3.4090909090909121E-4</v>
      </c>
    </row>
    <row r="20" spans="3:8" x14ac:dyDescent="0.3">
      <c r="C20">
        <v>0.38</v>
      </c>
      <c r="D20">
        <v>2015</v>
      </c>
      <c r="E20" s="44">
        <v>1</v>
      </c>
      <c r="F20" s="44">
        <f t="shared" si="0"/>
        <v>4.9627791563275434E-4</v>
      </c>
      <c r="G20" s="44">
        <f t="shared" si="1"/>
        <v>1.1279043537108053E-5</v>
      </c>
      <c r="H20" s="44">
        <f t="shared" si="2"/>
        <v>6.9930069930069932E-6</v>
      </c>
    </row>
    <row r="21" spans="3:8" x14ac:dyDescent="0.3">
      <c r="C21">
        <v>0.95</v>
      </c>
      <c r="D21">
        <v>2015</v>
      </c>
      <c r="E21" s="44">
        <v>1</v>
      </c>
      <c r="F21" s="44">
        <f t="shared" si="0"/>
        <v>4.9627791563275434E-4</v>
      </c>
      <c r="G21" s="44">
        <f t="shared" si="1"/>
        <v>1.1279043537108053E-5</v>
      </c>
      <c r="H21" s="44">
        <f t="shared" si="2"/>
        <v>5.6395217685540319E-7</v>
      </c>
    </row>
    <row r="22" spans="3:8" x14ac:dyDescent="0.3">
      <c r="C22">
        <v>0.97</v>
      </c>
      <c r="D22">
        <v>2</v>
      </c>
      <c r="E22" s="44">
        <v>1</v>
      </c>
      <c r="F22" s="44">
        <f t="shared" si="0"/>
        <v>0.5</v>
      </c>
      <c r="G22" s="44">
        <f t="shared" si="1"/>
        <v>1.1363636363636364E-2</v>
      </c>
      <c r="H22" s="44">
        <f t="shared" si="2"/>
        <v>3.4090909090909121E-4</v>
      </c>
    </row>
    <row r="23" spans="3:8" x14ac:dyDescent="0.3">
      <c r="C23">
        <v>0.99</v>
      </c>
      <c r="D23">
        <v>59.63333333333334</v>
      </c>
      <c r="E23" s="44">
        <v>1</v>
      </c>
      <c r="F23" s="44">
        <f t="shared" si="0"/>
        <v>1.6769144773616542E-2</v>
      </c>
      <c r="G23" s="44">
        <f t="shared" si="1"/>
        <v>3.8111692667310324E-4</v>
      </c>
      <c r="H23" s="44">
        <f t="shared" si="2"/>
        <v>3.8111692667310357E-6</v>
      </c>
    </row>
    <row r="24" spans="3:8" x14ac:dyDescent="0.3">
      <c r="C24">
        <v>0.38</v>
      </c>
      <c r="D24">
        <v>22</v>
      </c>
      <c r="E24" s="44">
        <v>1</v>
      </c>
      <c r="F24" s="44">
        <f t="shared" si="0"/>
        <v>4.5454545454545456E-2</v>
      </c>
      <c r="G24" s="44">
        <f t="shared" si="1"/>
        <v>1.0330578512396695E-3</v>
      </c>
      <c r="H24" s="44">
        <f t="shared" si="2"/>
        <v>6.4049586776859509E-4</v>
      </c>
    </row>
    <row r="25" spans="3:8" x14ac:dyDescent="0.3">
      <c r="C25">
        <v>0.38</v>
      </c>
      <c r="D25">
        <v>18</v>
      </c>
      <c r="E25" s="44">
        <v>1</v>
      </c>
      <c r="F25" s="44">
        <f t="shared" si="0"/>
        <v>5.5555555555555552E-2</v>
      </c>
      <c r="G25" s="44">
        <f t="shared" si="1"/>
        <v>1.2626262626262625E-3</v>
      </c>
      <c r="H25" s="44">
        <f t="shared" si="2"/>
        <v>7.8282828282828277E-4</v>
      </c>
    </row>
    <row r="26" spans="3:8" x14ac:dyDescent="0.3">
      <c r="C26">
        <v>0.87</v>
      </c>
      <c r="D26">
        <v>18</v>
      </c>
      <c r="E26" s="44">
        <v>1</v>
      </c>
      <c r="F26" s="44">
        <f t="shared" si="0"/>
        <v>5.5555555555555552E-2</v>
      </c>
      <c r="G26" s="44">
        <f t="shared" si="1"/>
        <v>1.2626262626262625E-3</v>
      </c>
      <c r="H26" s="44">
        <f t="shared" si="2"/>
        <v>1.6414141414141414E-4</v>
      </c>
    </row>
    <row r="27" spans="3:8" x14ac:dyDescent="0.3">
      <c r="C27">
        <v>0.56999999999999995</v>
      </c>
      <c r="D27">
        <v>22</v>
      </c>
      <c r="E27" s="44">
        <v>1</v>
      </c>
      <c r="F27" s="44">
        <f t="shared" si="0"/>
        <v>4.5454545454545456E-2</v>
      </c>
      <c r="G27" s="44">
        <f t="shared" si="1"/>
        <v>1.0330578512396695E-3</v>
      </c>
      <c r="H27" s="44">
        <f t="shared" si="2"/>
        <v>4.442148760330579E-4</v>
      </c>
    </row>
    <row r="28" spans="3:8" x14ac:dyDescent="0.3">
      <c r="C28">
        <v>1</v>
      </c>
      <c r="D28">
        <v>2</v>
      </c>
      <c r="E28" s="44">
        <v>1</v>
      </c>
      <c r="F28" s="44">
        <f t="shared" si="0"/>
        <v>0.5</v>
      </c>
      <c r="G28" s="44">
        <f t="shared" si="1"/>
        <v>1.1363636363636364E-2</v>
      </c>
      <c r="H28" s="44">
        <f t="shared" si="2"/>
        <v>0</v>
      </c>
    </row>
    <row r="29" spans="3:8" x14ac:dyDescent="0.3">
      <c r="C29">
        <v>1</v>
      </c>
      <c r="D29">
        <v>233.88</v>
      </c>
      <c r="E29" s="44">
        <v>1</v>
      </c>
      <c r="F29" s="44">
        <f t="shared" si="0"/>
        <v>4.2756969386009919E-3</v>
      </c>
      <c r="G29" s="44">
        <f t="shared" si="1"/>
        <v>9.717493042274982E-5</v>
      </c>
      <c r="H29" s="44">
        <f t="shared" si="2"/>
        <v>0</v>
      </c>
    </row>
    <row r="30" spans="3:8" x14ac:dyDescent="0.3">
      <c r="E30">
        <f>SUM(E11:E29)</f>
        <v>19</v>
      </c>
      <c r="H30">
        <f>SUM(H11:H29)</f>
        <v>3.5798903311352456E-3</v>
      </c>
    </row>
    <row r="31" spans="3:8" x14ac:dyDescent="0.3">
      <c r="E31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Model - Rough with weights (2)</vt:lpstr>
      <vt:lpstr>Sheet1</vt:lpstr>
    </vt:vector>
  </TitlesOfParts>
  <Company>Cigna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Clemson Jr, James R (Jimmy)      645</dc:creator>
  <cp:lastModifiedBy>Yuriy Gizhitsa</cp:lastModifiedBy>
  <dcterms:created xsi:type="dcterms:W3CDTF">2019-07-30T23:22:02Z</dcterms:created>
  <dcterms:modified xsi:type="dcterms:W3CDTF">2019-08-25T15:19:09Z</dcterms:modified>
</cp:coreProperties>
</file>