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W460\data\"/>
    </mc:Choice>
  </mc:AlternateContent>
  <xr:revisionPtr revIDLastSave="0" documentId="13_ncr:1_{9C5E4D40-3458-4B88-B227-63B4A63B32CE}" xr6:coauthVersionLast="43" xr6:coauthVersionMax="43" xr10:uidLastSave="{00000000-0000-0000-0000-000000000000}"/>
  <bookViews>
    <workbookView xWindow="-108" yWindow="-108" windowWidth="23256" windowHeight="12576" activeTab="1" xr2:uid="{0E1E3FFA-6A0B-43F3-B281-E60FFC0FFA6D}"/>
  </bookViews>
  <sheets>
    <sheet name="model" sheetId="2" r:id="rId1"/>
    <sheet name="Results" sheetId="4" r:id="rId2"/>
  </sheets>
  <definedNames>
    <definedName name="solver_adj" localSheetId="0" hidden="1">model!$F$11:$F$29</definedName>
    <definedName name="solver_adj_ob" localSheetId="0" hidden="1">1</definedName>
    <definedName name="solver_adj_ob1" localSheetId="0" hidden="1">1</definedName>
    <definedName name="solver_adj_ob2" localSheetId="0" hidden="1">1</definedName>
    <definedName name="solver_adj_ob3" localSheetId="0" hidden="1">1</definedName>
    <definedName name="solver_adj_ob4" localSheetId="0" hidden="1">1</definedName>
    <definedName name="solver_adj_ob5" localSheetId="0" hidden="1">1</definedName>
    <definedName name="solver_adj_ob6" localSheetId="0" hidden="1">1</definedName>
    <definedName name="solver_adj_ob7" localSheetId="0" hidden="1">1</definedName>
    <definedName name="solver_adj1" localSheetId="0" hidden="1">model!$F$37:$H$38</definedName>
    <definedName name="solver_cha" localSheetId="0" hidden="1">0</definedName>
    <definedName name="solver_chc1" localSheetId="0" hidden="1">0</definedName>
    <definedName name="solver_chc10" localSheetId="0" hidden="1">0</definedName>
    <definedName name="solver_chc11" localSheetId="0" hidden="1">0</definedName>
    <definedName name="solver_chc12" localSheetId="0" hidden="1">0</definedName>
    <definedName name="solver_chc13" localSheetId="0" hidden="1">0</definedName>
    <definedName name="solver_chc14" localSheetId="0" hidden="1">0</definedName>
    <definedName name="solver_chc15" localSheetId="0" hidden="1">0</definedName>
    <definedName name="solver_chc16" localSheetId="0" hidden="1">0</definedName>
    <definedName name="solver_chc17" localSheetId="0" hidden="1">0</definedName>
    <definedName name="solver_chc18" localSheetId="0" hidden="1">0</definedName>
    <definedName name="solver_chc19" localSheetId="0" hidden="1">0</definedName>
    <definedName name="solver_chc2" localSheetId="0" hidden="1">0</definedName>
    <definedName name="solver_chc20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c8" localSheetId="0" hidden="1">0</definedName>
    <definedName name="solver_chc9" localSheetId="0" hidden="1">0</definedName>
    <definedName name="solver_chn" localSheetId="0" hidden="1">4</definedName>
    <definedName name="solver_chp1" localSheetId="0" hidden="1">0</definedName>
    <definedName name="solver_chp10" localSheetId="0" hidden="1">0</definedName>
    <definedName name="solver_chp11" localSheetId="0" hidden="1">0</definedName>
    <definedName name="solver_chp12" localSheetId="0" hidden="1">0</definedName>
    <definedName name="solver_chp13" localSheetId="0" hidden="1">0</definedName>
    <definedName name="solver_chp14" localSheetId="0" hidden="1">0</definedName>
    <definedName name="solver_chp15" localSheetId="0" hidden="1">0</definedName>
    <definedName name="solver_chp16" localSheetId="0" hidden="1">0</definedName>
    <definedName name="solver_chp17" localSheetId="0" hidden="1">0</definedName>
    <definedName name="solver_chp18" localSheetId="0" hidden="1">0</definedName>
    <definedName name="solver_chp19" localSheetId="0" hidden="1">0</definedName>
    <definedName name="solver_chp2" localSheetId="0" hidden="1">0</definedName>
    <definedName name="solver_chp20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p8" localSheetId="0" hidden="1">0</definedName>
    <definedName name="solver_chp9" localSheetId="0" hidden="1">0</definedName>
    <definedName name="solver_cht" localSheetId="0" hidden="1">0</definedName>
    <definedName name="solver_cir1" localSheetId="0" hidden="1">1</definedName>
    <definedName name="solver_cir10" localSheetId="0" hidden="1">1</definedName>
    <definedName name="solver_cir11" localSheetId="0" hidden="1">1</definedName>
    <definedName name="solver_cir12" localSheetId="0" hidden="1">1</definedName>
    <definedName name="solver_cir13" localSheetId="0" hidden="1">1</definedName>
    <definedName name="solver_cir14" localSheetId="0" hidden="1">1</definedName>
    <definedName name="solver_cir15" localSheetId="0" hidden="1">1</definedName>
    <definedName name="solver_cir16" localSheetId="0" hidden="1">1</definedName>
    <definedName name="solver_cir17" localSheetId="0" hidden="1">1</definedName>
    <definedName name="solver_cir18" localSheetId="0" hidden="1">1</definedName>
    <definedName name="solver_cir19" localSheetId="0" hidden="1">1</definedName>
    <definedName name="solver_cir2" localSheetId="0" hidden="1">1</definedName>
    <definedName name="solver_cir20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ir8" localSheetId="0" hidden="1">1</definedName>
    <definedName name="solver_cir9" localSheetId="0" hidden="1">1</definedName>
    <definedName name="solver_con" localSheetId="0" hidden="1">" "</definedName>
    <definedName name="solver_con1" localSheetId="0" hidden="1">" "</definedName>
    <definedName name="solver_con10" localSheetId="0" hidden="1">" "</definedName>
    <definedName name="solver_con11" localSheetId="0" hidden="1">" "</definedName>
    <definedName name="solver_con12" localSheetId="0" hidden="1">" "</definedName>
    <definedName name="solver_con13" localSheetId="0" hidden="1">" "</definedName>
    <definedName name="solver_con14" localSheetId="0" hidden="1">" "</definedName>
    <definedName name="solver_con15" localSheetId="0" hidden="1">" "</definedName>
    <definedName name="solver_con16" localSheetId="0" hidden="1">" "</definedName>
    <definedName name="solver_con17" localSheetId="0" hidden="1">" "</definedName>
    <definedName name="solver_con18" localSheetId="0" hidden="1">" "</definedName>
    <definedName name="solver_con19" localSheetId="0" hidden="1">" "</definedName>
    <definedName name="solver_con2" localSheetId="0" hidden="1">" "</definedName>
    <definedName name="solver_con20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n8" localSheetId="0" hidden="1">" "</definedName>
    <definedName name="solver_con9" localSheetId="0" hidden="1">" "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10" localSheetId="0" hidden="1">0</definedName>
    <definedName name="solver_lhs_ob11" localSheetId="0" hidden="1">0</definedName>
    <definedName name="solver_lhs_ob12" localSheetId="0" hidden="1">0</definedName>
    <definedName name="solver_lhs_ob13" localSheetId="0" hidden="1">0</definedName>
    <definedName name="solver_lhs_ob14" localSheetId="0" hidden="1">0</definedName>
    <definedName name="solver_lhs_ob15" localSheetId="0" hidden="1">0</definedName>
    <definedName name="solver_lhs_ob16" localSheetId="0" hidden="1">0</definedName>
    <definedName name="solver_lhs_ob17" localSheetId="0" hidden="1">0</definedName>
    <definedName name="solver_lhs_ob18" localSheetId="0" hidden="1">0</definedName>
    <definedName name="solver_lhs_ob19" localSheetId="0" hidden="1">0</definedName>
    <definedName name="solver_lhs_ob2" localSheetId="0" hidden="1">0</definedName>
    <definedName name="solver_lhs_ob20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_ob8" localSheetId="0" hidden="1">0</definedName>
    <definedName name="solver_lhs_ob9" localSheetId="0" hidden="1">0</definedName>
    <definedName name="solver_lhs1" localSheetId="0" hidden="1">model!$F$11:$F$29</definedName>
    <definedName name="solver_lhs10" localSheetId="0" hidden="1">model!$F$11:$F$14</definedName>
    <definedName name="solver_lhs11" localSheetId="0" hidden="1">model!$F$11:$F$14</definedName>
    <definedName name="solver_lhs12" localSheetId="0" hidden="1">model!$F$11:$F$14</definedName>
    <definedName name="solver_lhs13" localSheetId="0" hidden="1">model!$F$11:$F$14</definedName>
    <definedName name="solver_lhs14" localSheetId="0" hidden="1">model!$F$11:$F$14</definedName>
    <definedName name="solver_lhs15" localSheetId="0" hidden="1">model!$F$11:$F$14</definedName>
    <definedName name="solver_lhs16" localSheetId="0" hidden="1">model!$F$11:$F$14</definedName>
    <definedName name="solver_lhs17" localSheetId="0" hidden="1">model!$B$20</definedName>
    <definedName name="solver_lhs18" localSheetId="0" hidden="1">model!$B$20</definedName>
    <definedName name="solver_lhs19" localSheetId="0" hidden="1">model!$B$20</definedName>
    <definedName name="solver_lhs2" localSheetId="0" hidden="1">model!$F$39:$H$39</definedName>
    <definedName name="solver_lhs20" localSheetId="0" hidden="1">model!$B$20</definedName>
    <definedName name="solver_lhs3" localSheetId="0" hidden="1">model!$F$44:$I$45</definedName>
    <definedName name="solver_lhs4" localSheetId="0" hidden="1">model!$F$44:$I$45</definedName>
    <definedName name="solver_lhs5" localSheetId="0" hidden="1">model!$G$11:$G$29</definedName>
    <definedName name="solver_lhs6" localSheetId="0" hidden="1">model!$F$21</definedName>
    <definedName name="solver_lhs7" localSheetId="0" hidden="1">model!$I$36:$I$39</definedName>
    <definedName name="solver_lhs8" localSheetId="0" hidden="1">model!$G$30</definedName>
    <definedName name="solver_lhs9" localSheetId="0" hidden="1">model!$G$30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</definedName>
    <definedName name="solver_num" localSheetId="0" hidden="1">6</definedName>
    <definedName name="solver_obc" localSheetId="0" hidden="1">0</definedName>
    <definedName name="solver_obp" localSheetId="0" hidden="1">0</definedName>
    <definedName name="solver_opt" localSheetId="0" hidden="1">model!$F$54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10" localSheetId="0" hidden="1">0</definedName>
    <definedName name="solver_reco11" localSheetId="0" hidden="1">0</definedName>
    <definedName name="solver_reco12" localSheetId="0" hidden="1">0</definedName>
    <definedName name="solver_reco13" localSheetId="0" hidden="1">0</definedName>
    <definedName name="solver_reco14" localSheetId="0" hidden="1">0</definedName>
    <definedName name="solver_reco15" localSheetId="0" hidden="1">0</definedName>
    <definedName name="solver_reco16" localSheetId="0" hidden="1">0</definedName>
    <definedName name="solver_reco17" localSheetId="0" hidden="1">0</definedName>
    <definedName name="solver_reco18" localSheetId="0" hidden="1">0</definedName>
    <definedName name="solver_reco19" localSheetId="0" hidden="1">0</definedName>
    <definedName name="solver_reco2" localSheetId="0" hidden="1">0</definedName>
    <definedName name="solver_reco20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co8" localSheetId="0" hidden="1">0</definedName>
    <definedName name="solver_reco9" localSheetId="0" hidden="1">0</definedName>
    <definedName name="solver_rel1" localSheetId="0" hidden="1">3</definedName>
    <definedName name="solver_rel10" localSheetId="0" hidden="1">4</definedName>
    <definedName name="solver_rel11" localSheetId="0" hidden="1">4</definedName>
    <definedName name="solver_rel12" localSheetId="0" hidden="1">4</definedName>
    <definedName name="solver_rel13" localSheetId="0" hidden="1">4</definedName>
    <definedName name="solver_rel14" localSheetId="0" hidden="1">4</definedName>
    <definedName name="solver_rel15" localSheetId="0" hidden="1">4</definedName>
    <definedName name="solver_rel16" localSheetId="0" hidden="1">4</definedName>
    <definedName name="solver_rel17" localSheetId="0" hidden="1">5</definedName>
    <definedName name="solver_rel18" localSheetId="0" hidden="1">5</definedName>
    <definedName name="solver_rel19" localSheetId="0" hidden="1">5</definedName>
    <definedName name="solver_rel2" localSheetId="0" hidden="1">2</definedName>
    <definedName name="solver_rel20" localSheetId="0" hidden="1">5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0</definedName>
    <definedName name="solver_rhs2" localSheetId="0" hidden="1">model!$F$40:$H$40</definedName>
    <definedName name="solver_rhs3" localSheetId="0" hidden="1">0</definedName>
    <definedName name="solver_rhs4" localSheetId="0" hidden="1">0.05</definedName>
    <definedName name="solver_rhs5" localSheetId="0" hidden="1">model!$J$11:$J$29</definedName>
    <definedName name="solver_rhs6" localSheetId="0" hidden="1">model!$B$6</definedName>
    <definedName name="solver_rhs7" localSheetId="0" hidden="1">-200</definedName>
    <definedName name="solver_rhs8" localSheetId="0" hidden="1">11500</definedName>
    <definedName name="solver_rhs9" localSheetId="0" hidden="1">11500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10" localSheetId="0" hidden="1">1</definedName>
    <definedName name="solver_rxc11" localSheetId="0" hidden="1">1</definedName>
    <definedName name="solver_rxc12" localSheetId="0" hidden="1">1</definedName>
    <definedName name="solver_rxc13" localSheetId="0" hidden="1">1</definedName>
    <definedName name="solver_rxc14" localSheetId="0" hidden="1">1</definedName>
    <definedName name="solver_rxc15" localSheetId="0" hidden="1">1</definedName>
    <definedName name="solver_rxc16" localSheetId="0" hidden="1">1</definedName>
    <definedName name="solver_rxc17" localSheetId="0" hidden="1">1</definedName>
    <definedName name="solver_rxc18" localSheetId="0" hidden="1">1</definedName>
    <definedName name="solver_rxc19" localSheetId="0" hidden="1">1</definedName>
    <definedName name="solver_rxc2" localSheetId="0" hidden="1">1</definedName>
    <definedName name="solver_rxc20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0</definedName>
    <definedName name="solver_rxc8" localSheetId="0" hidden="1">1</definedName>
    <definedName name="solver_rxc9" localSheetId="0" hidden="1">1</definedName>
    <definedName name="solver_rxv" localSheetId="0" hidden="1">1</definedName>
    <definedName name="solver_rxv1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433243</definedName>
    <definedName name="solver_val" localSheetId="0" hidden="1">0</definedName>
    <definedName name="solver_var" localSheetId="0" hidden="1">" "</definedName>
    <definedName name="solver_var1" localSheetId="0" hidden="1">" "</definedName>
    <definedName name="solver_ver" localSheetId="0" hidden="1">17</definedName>
    <definedName name="solver_vir" localSheetId="0" hidden="1">1</definedName>
    <definedName name="solver_vir1" localSheetId="0" hidden="1">1</definedName>
    <definedName name="solver_vol" localSheetId="0" hidden="1">0</definedName>
    <definedName name="solver_vst" localSheetId="0" hidden="1">0</definedName>
    <definedName name="solver_vst1" localSheetId="0" hidden="1">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0" i="4" l="1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I31" i="4"/>
  <c r="H31" i="4"/>
  <c r="G31" i="4"/>
  <c r="J31" i="4" l="1"/>
  <c r="I33" i="4" l="1"/>
  <c r="D7" i="4"/>
  <c r="G21" i="2" l="1"/>
  <c r="B31" i="2"/>
  <c r="I36" i="2" l="1"/>
  <c r="F44" i="2"/>
  <c r="I45" i="2" l="1"/>
  <c r="I44" i="2"/>
  <c r="H45" i="2"/>
  <c r="H44" i="2"/>
  <c r="G45" i="2"/>
  <c r="F54" i="2" s="1"/>
  <c r="G44" i="2"/>
  <c r="F45" i="2"/>
  <c r="K30" i="2" l="1"/>
  <c r="I39" i="2" l="1"/>
  <c r="C7" i="2"/>
  <c r="J29" i="2" l="1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G28" i="2" l="1"/>
  <c r="H28" i="2" s="1"/>
  <c r="F31" i="2"/>
  <c r="G11" i="2"/>
  <c r="F30" i="2"/>
  <c r="G36" i="2" l="1"/>
  <c r="G39" i="2" s="1"/>
  <c r="H11" i="2"/>
  <c r="I11" i="2" s="1"/>
  <c r="G27" i="2"/>
  <c r="H27" i="2" s="1"/>
  <c r="I27" i="2" s="1"/>
  <c r="G20" i="2"/>
  <c r="H20" i="2" s="1"/>
  <c r="I20" i="2" s="1"/>
  <c r="G19" i="2"/>
  <c r="H19" i="2" s="1"/>
  <c r="I19" i="2" s="1"/>
  <c r="G16" i="2"/>
  <c r="H16" i="2" s="1"/>
  <c r="I16" i="2" s="1"/>
  <c r="G26" i="2"/>
  <c r="H26" i="2" s="1"/>
  <c r="I26" i="2" s="1"/>
  <c r="H21" i="2"/>
  <c r="I21" i="2" s="1"/>
  <c r="G12" i="2"/>
  <c r="G23" i="2"/>
  <c r="H23" i="2" s="1"/>
  <c r="I23" i="2" s="1"/>
  <c r="G18" i="2"/>
  <c r="H18" i="2" s="1"/>
  <c r="I18" i="2" s="1"/>
  <c r="G17" i="2"/>
  <c r="H17" i="2" s="1"/>
  <c r="I17" i="2" s="1"/>
  <c r="G24" i="2"/>
  <c r="H24" i="2" s="1"/>
  <c r="I24" i="2" s="1"/>
  <c r="G14" i="2"/>
  <c r="H14" i="2" s="1"/>
  <c r="I14" i="2" s="1"/>
  <c r="G15" i="2"/>
  <c r="H15" i="2" s="1"/>
  <c r="I15" i="2" s="1"/>
  <c r="G29" i="2"/>
  <c r="H29" i="2" s="1"/>
  <c r="I29" i="2" s="1"/>
  <c r="G22" i="2"/>
  <c r="H22" i="2" s="1"/>
  <c r="I22" i="2" s="1"/>
  <c r="I28" i="2"/>
  <c r="G25" i="2"/>
  <c r="H25" i="2" s="1"/>
  <c r="I25" i="2" s="1"/>
  <c r="G13" i="2"/>
  <c r="H13" i="2" s="1"/>
  <c r="I13" i="2" s="1"/>
  <c r="G30" i="2" l="1"/>
  <c r="H36" i="2" s="1"/>
  <c r="H12" i="2"/>
  <c r="I12" i="2" s="1"/>
  <c r="H39" i="2" l="1"/>
  <c r="I30" i="2"/>
  <c r="F36" i="2" s="1"/>
  <c r="F39" i="2" s="1"/>
  <c r="H30" i="2"/>
</calcChain>
</file>

<file path=xl/sharedStrings.xml><?xml version="1.0" encoding="utf-8"?>
<sst xmlns="http://schemas.openxmlformats.org/spreadsheetml/2006/main" count="126" uniqueCount="74">
  <si>
    <t>Area</t>
  </si>
  <si>
    <t>Total Cases</t>
  </si>
  <si>
    <t>Effect</t>
  </si>
  <si>
    <t xml:space="preserve">Cost </t>
  </si>
  <si>
    <t xml:space="preserve">Area Coverd </t>
  </si>
  <si>
    <t>Origina expectation
per area covered</t>
  </si>
  <si>
    <t>Expecttion of cases
after treatment</t>
  </si>
  <si>
    <t>Y</t>
  </si>
  <si>
    <t>N</t>
  </si>
  <si>
    <t>Budget</t>
  </si>
  <si>
    <t>Purchased  Amount</t>
  </si>
  <si>
    <t>Min area to cover</t>
  </si>
  <si>
    <t>Population</t>
  </si>
  <si>
    <t xml:space="preserve">Deer population </t>
  </si>
  <si>
    <t>Bifenthrin</t>
  </si>
  <si>
    <t>Cyfluthrin</t>
  </si>
  <si>
    <t>Deltamethrin</t>
  </si>
  <si>
    <t>Chlorpyrifos</t>
  </si>
  <si>
    <t>Diazinon</t>
  </si>
  <si>
    <t>Carbaryl</t>
  </si>
  <si>
    <t>Fungal</t>
  </si>
  <si>
    <t>Deer Control</t>
  </si>
  <si>
    <t>4-poster device</t>
  </si>
  <si>
    <t>Pyrethrin soap</t>
  </si>
  <si>
    <t>Nootkatone</t>
  </si>
  <si>
    <t>Carvacrol</t>
  </si>
  <si>
    <t>Natural Methods</t>
  </si>
  <si>
    <t>Deer fence</t>
  </si>
  <si>
    <t>Tick Tubes</t>
  </si>
  <si>
    <r>
      <t>Permethrin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</si>
  <si>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Fipronil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</si>
  <si>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Doxycyline hyclate bait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</si>
  <si>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Vaccine with </t>
    </r>
    <r>
      <rPr>
        <i/>
        <sz val="9.3000000000000007"/>
        <color rgb="FF000000"/>
        <rFont val="Calibri"/>
        <family val="2"/>
        <scheme val="minor"/>
      </rPr>
      <t>E. coli</t>
    </r>
    <r>
      <rPr>
        <sz val="9.3000000000000007"/>
        <color rgb="FF000000"/>
        <rFont val="Calibri"/>
        <family val="2"/>
        <scheme val="minor"/>
      </rPr>
      <t>expressing OspA</t>
    </r>
    <r>
      <rPr>
        <vertAlign val="superscript"/>
        <sz val="11"/>
        <color rgb="FF000000"/>
        <rFont val="Calibri"/>
        <family val="2"/>
        <scheme val="minor"/>
      </rPr>
      <t>b</t>
    </r>
  </si>
  <si>
    <t>Cases After Treatment</t>
  </si>
  <si>
    <t>Impact</t>
  </si>
  <si>
    <t>Actuals</t>
  </si>
  <si>
    <t>Under</t>
  </si>
  <si>
    <t>Over</t>
  </si>
  <si>
    <t>Goal</t>
  </si>
  <si>
    <t>Target</t>
  </si>
  <si>
    <t>Deviation</t>
  </si>
  <si>
    <t>Weights</t>
  </si>
  <si>
    <t>Objective</t>
  </si>
  <si>
    <t>Constraints</t>
  </si>
  <si>
    <t>Total</t>
  </si>
  <si>
    <t>Max</t>
  </si>
  <si>
    <t>Min</t>
  </si>
  <si>
    <t xml:space="preserve">Minimal area to cover </t>
  </si>
  <si>
    <t xml:space="preserve">Total Chemicals used </t>
  </si>
  <si>
    <t>Variable</t>
  </si>
  <si>
    <t>Prevention Method</t>
  </si>
  <si>
    <t>Selected</t>
  </si>
  <si>
    <t>Cost per unit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</si>
  <si>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</si>
  <si>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</si>
  <si>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</si>
  <si>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</si>
  <si>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</si>
  <si>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</si>
  <si>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</si>
  <si>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</si>
  <si>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</si>
  <si>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</si>
  <si>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</si>
  <si>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</si>
  <si>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</si>
  <si>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</si>
  <si>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</si>
  <si>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</si>
  <si>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</si>
  <si>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</si>
  <si>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</si>
  <si>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 xml:space="preserve">Total </t>
  </si>
  <si>
    <t>Total Case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</si>
</sst>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9.3000000000000007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9.3000000000000007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6" xfId="0" applyFont="1" applyFill="1" applyBorder="1"/>
    <xf numFmtId="0" fontId="4" fillId="4" borderId="7" xfId="0" applyFont="1" applyFill="1" applyBorder="1"/>
    <xf numFmtId="9" fontId="0" fillId="0" borderId="2" xfId="1" applyFont="1" applyBorder="1"/>
    <xf numFmtId="9" fontId="0" fillId="0" borderId="3" xfId="1" applyFont="1" applyBorder="1"/>
    <xf numFmtId="9" fontId="0" fillId="0" borderId="4" xfId="1" applyFont="1" applyBorder="1"/>
    <xf numFmtId="9" fontId="0" fillId="0" borderId="5" xfId="1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1" xfId="0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10" xfId="0" applyFont="1" applyFill="1" applyBorder="1"/>
    <xf numFmtId="0" fontId="0" fillId="0" borderId="0" xfId="0" applyBorder="1"/>
    <xf numFmtId="0" fontId="0" fillId="0" borderId="11" xfId="0" applyBorder="1"/>
    <xf numFmtId="0" fontId="4" fillId="4" borderId="8" xfId="0" applyFont="1" applyFill="1" applyBorder="1"/>
    <xf numFmtId="0" fontId="0" fillId="0" borderId="12" xfId="0" applyBorder="1"/>
    <xf numFmtId="0" fontId="0" fillId="0" borderId="9" xfId="0" applyBorder="1"/>
    <xf numFmtId="0" fontId="4" fillId="0" borderId="1" xfId="0" applyFont="1" applyBorder="1"/>
    <xf numFmtId="44" fontId="0" fillId="0" borderId="0" xfId="3" applyFont="1"/>
    <xf numFmtId="44" fontId="0" fillId="0" borderId="11" xfId="3" applyFont="1" applyBorder="1"/>
    <xf numFmtId="0" fontId="4" fillId="4" borderId="13" xfId="0" applyFont="1" applyFill="1" applyBorder="1"/>
    <xf numFmtId="0" fontId="0" fillId="2" borderId="4" xfId="0" applyFill="1" applyBorder="1"/>
    <xf numFmtId="0" fontId="4" fillId="4" borderId="12" xfId="0" applyFont="1" applyFill="1" applyBorder="1"/>
    <xf numFmtId="43" fontId="4" fillId="4" borderId="12" xfId="2" applyFont="1" applyFill="1" applyBorder="1"/>
    <xf numFmtId="164" fontId="4" fillId="4" borderId="12" xfId="2" applyNumberFormat="1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6" fillId="0" borderId="10" xfId="0" applyFont="1" applyBorder="1"/>
    <xf numFmtId="9" fontId="0" fillId="0" borderId="0" xfId="1" applyFont="1"/>
    <xf numFmtId="165" fontId="0" fillId="0" borderId="0" xfId="2" applyNumberFormat="1" applyFont="1"/>
    <xf numFmtId="164" fontId="0" fillId="0" borderId="0" xfId="2" applyNumberFormat="1" applyFont="1"/>
    <xf numFmtId="0" fontId="0" fillId="5" borderId="0" xfId="0" applyFill="1"/>
    <xf numFmtId="0" fontId="0" fillId="6" borderId="0" xfId="0" applyFill="1"/>
    <xf numFmtId="0" fontId="6" fillId="0" borderId="13" xfId="0" applyFont="1" applyBorder="1"/>
    <xf numFmtId="0" fontId="1" fillId="3" borderId="4" xfId="0" applyFont="1" applyFill="1" applyBorder="1" applyAlignment="1">
      <alignment horizontal="left" vertical="top" wrapText="1"/>
    </xf>
    <xf numFmtId="0" fontId="0" fillId="5" borderId="4" xfId="0" applyFill="1" applyBorder="1"/>
    <xf numFmtId="164" fontId="4" fillId="0" borderId="9" xfId="0" applyNumberFormat="1" applyFont="1" applyBorder="1"/>
    <xf numFmtId="44" fontId="0" fillId="0" borderId="0" xfId="3" applyFont="1" applyBorder="1"/>
    <xf numFmtId="164" fontId="0" fillId="0" borderId="0" xfId="2" applyNumberFormat="1" applyFont="1" applyBorder="1"/>
    <xf numFmtId="44" fontId="4" fillId="0" borderId="9" xfId="3" applyFont="1" applyBorder="1"/>
    <xf numFmtId="165" fontId="4" fillId="0" borderId="8" xfId="2" applyNumberFormat="1" applyFont="1" applyBorder="1"/>
    <xf numFmtId="164" fontId="4" fillId="0" borderId="12" xfId="2" applyNumberFormat="1" applyFont="1" applyBorder="1"/>
    <xf numFmtId="164" fontId="4" fillId="0" borderId="9" xfId="2" applyNumberFormat="1" applyFont="1" applyBorder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1EF3-7CB2-41E6-B1E6-014651F3BD09}">
  <dimension ref="A3:L54"/>
  <sheetViews>
    <sheetView topLeftCell="B17" workbookViewId="0">
      <selection activeCell="G11" sqref="G11:G29"/>
    </sheetView>
  </sheetViews>
  <sheetFormatPr defaultRowHeight="14.4" x14ac:dyDescent="0.3"/>
  <cols>
    <col min="1" max="1" width="16.109375" customWidth="1"/>
    <col min="5" max="5" width="17.21875" customWidth="1"/>
    <col min="6" max="6" width="19.33203125" customWidth="1"/>
    <col min="7" max="7" width="16.6640625" customWidth="1"/>
    <col min="8" max="8" width="13.77734375" customWidth="1"/>
    <col min="9" max="9" width="18.5546875" customWidth="1"/>
    <col min="10" max="10" width="22.33203125" customWidth="1"/>
    <col min="12" max="12" width="29.88671875" customWidth="1"/>
  </cols>
  <sheetData>
    <row r="3" spans="1:12" x14ac:dyDescent="0.3">
      <c r="A3" t="s">
        <v>0</v>
      </c>
      <c r="B3">
        <v>23000</v>
      </c>
    </row>
    <row r="4" spans="1:12" x14ac:dyDescent="0.3">
      <c r="A4" t="s">
        <v>1</v>
      </c>
      <c r="B4">
        <v>250</v>
      </c>
    </row>
    <row r="5" spans="1:12" x14ac:dyDescent="0.3">
      <c r="A5" t="s">
        <v>9</v>
      </c>
      <c r="B5">
        <v>200000</v>
      </c>
    </row>
    <row r="6" spans="1:12" x14ac:dyDescent="0.3">
      <c r="A6" t="s">
        <v>12</v>
      </c>
      <c r="B6">
        <v>18000</v>
      </c>
      <c r="J6">
        <v>7</v>
      </c>
    </row>
    <row r="7" spans="1:12" x14ac:dyDescent="0.3">
      <c r="A7" t="s">
        <v>13</v>
      </c>
      <c r="C7">
        <f ca="1">INT(_xll.PsiUniform(E7,G7)/10)</f>
        <v>300</v>
      </c>
      <c r="E7">
        <v>2000</v>
      </c>
      <c r="G7">
        <v>4000</v>
      </c>
    </row>
    <row r="10" spans="1:12" ht="57.6" x14ac:dyDescent="0.3">
      <c r="D10" t="s">
        <v>2</v>
      </c>
      <c r="E10" t="s">
        <v>3</v>
      </c>
      <c r="F10" t="s">
        <v>10</v>
      </c>
      <c r="G10" t="s">
        <v>4</v>
      </c>
      <c r="H10" s="1" t="s">
        <v>5</v>
      </c>
      <c r="I10" s="1" t="s">
        <v>6</v>
      </c>
      <c r="J10" t="s">
        <v>11</v>
      </c>
    </row>
    <row r="11" spans="1:12" x14ac:dyDescent="0.3">
      <c r="A11" s="2" t="s">
        <v>7</v>
      </c>
      <c r="B11" s="2">
        <v>0</v>
      </c>
      <c r="C11" s="2">
        <v>0</v>
      </c>
      <c r="D11">
        <v>0.86</v>
      </c>
      <c r="E11">
        <v>100.60000000000001</v>
      </c>
      <c r="F11">
        <v>0</v>
      </c>
      <c r="G11">
        <f>F11/E11*B11</f>
        <v>0</v>
      </c>
      <c r="H11">
        <f>$B$4/$B$3*G11</f>
        <v>0</v>
      </c>
      <c r="I11">
        <f t="shared" ref="I11:I29" si="0">H11*(1-D11)</f>
        <v>0</v>
      </c>
      <c r="J11">
        <f>B11*$J$6</f>
        <v>0</v>
      </c>
      <c r="K11">
        <v>-1.2777777777777777</v>
      </c>
      <c r="L11" s="3" t="s">
        <v>14</v>
      </c>
    </row>
    <row r="12" spans="1:12" x14ac:dyDescent="0.3">
      <c r="A12" s="2" t="s">
        <v>7</v>
      </c>
      <c r="B12" s="2">
        <v>1</v>
      </c>
      <c r="C12" s="2">
        <v>0</v>
      </c>
      <c r="D12">
        <v>0.86</v>
      </c>
      <c r="E12">
        <v>34</v>
      </c>
      <c r="F12">
        <v>238</v>
      </c>
      <c r="G12">
        <f t="shared" ref="G12:G29" si="1">F12/E12*B12</f>
        <v>7</v>
      </c>
      <c r="H12">
        <f t="shared" ref="H12:H29" si="2">$B$4/$B$3*G12</f>
        <v>7.6086956521739135E-2</v>
      </c>
      <c r="I12">
        <f>H12*(1-D12)</f>
        <v>1.065217391304348E-2</v>
      </c>
      <c r="J12">
        <f t="shared" ref="J12:J29" si="3">B12*$J$6</f>
        <v>7</v>
      </c>
      <c r="K12">
        <v>0</v>
      </c>
      <c r="L12" s="4" t="s">
        <v>15</v>
      </c>
    </row>
    <row r="13" spans="1:12" x14ac:dyDescent="0.3">
      <c r="A13" s="2" t="s">
        <v>7</v>
      </c>
      <c r="B13" s="2">
        <v>1</v>
      </c>
      <c r="C13" s="2">
        <v>0</v>
      </c>
      <c r="D13">
        <v>0.69</v>
      </c>
      <c r="E13">
        <v>34</v>
      </c>
      <c r="F13">
        <v>238</v>
      </c>
      <c r="G13">
        <f t="shared" si="1"/>
        <v>7</v>
      </c>
      <c r="H13">
        <f t="shared" si="2"/>
        <v>7.6086956521739135E-2</v>
      </c>
      <c r="I13">
        <f t="shared" si="0"/>
        <v>2.3586956521739137E-2</v>
      </c>
      <c r="J13">
        <f t="shared" si="3"/>
        <v>7</v>
      </c>
      <c r="K13">
        <v>-1.2777777777777777</v>
      </c>
      <c r="L13" s="4" t="s">
        <v>16</v>
      </c>
    </row>
    <row r="14" spans="1:12" x14ac:dyDescent="0.3">
      <c r="A14" s="2" t="s">
        <v>7</v>
      </c>
      <c r="B14" s="2">
        <v>0</v>
      </c>
      <c r="C14" s="2">
        <v>0</v>
      </c>
      <c r="D14">
        <v>0.97</v>
      </c>
      <c r="E14">
        <v>59.5</v>
      </c>
      <c r="F14">
        <v>0</v>
      </c>
      <c r="G14">
        <f t="shared" si="1"/>
        <v>0</v>
      </c>
      <c r="H14">
        <f t="shared" si="2"/>
        <v>0</v>
      </c>
      <c r="I14">
        <f t="shared" si="0"/>
        <v>0</v>
      </c>
      <c r="J14">
        <f t="shared" si="3"/>
        <v>0</v>
      </c>
      <c r="K14">
        <v>-1.2777777777777777</v>
      </c>
      <c r="L14" s="4" t="s">
        <v>17</v>
      </c>
    </row>
    <row r="15" spans="1:12" x14ac:dyDescent="0.3">
      <c r="A15" s="2" t="s">
        <v>7</v>
      </c>
      <c r="B15" s="2">
        <v>0</v>
      </c>
      <c r="C15" s="2">
        <v>0</v>
      </c>
      <c r="D15">
        <v>0.88</v>
      </c>
      <c r="E15">
        <v>34</v>
      </c>
      <c r="F15">
        <v>0</v>
      </c>
      <c r="G15">
        <f t="shared" si="1"/>
        <v>0</v>
      </c>
      <c r="H15">
        <f t="shared" si="2"/>
        <v>0</v>
      </c>
      <c r="I15">
        <f t="shared" si="0"/>
        <v>0</v>
      </c>
      <c r="J15">
        <f t="shared" si="3"/>
        <v>0</v>
      </c>
      <c r="K15">
        <v>-1.2777777777777777</v>
      </c>
      <c r="L15" s="4" t="s">
        <v>18</v>
      </c>
    </row>
    <row r="16" spans="1:12" x14ac:dyDescent="0.3">
      <c r="A16" t="s">
        <v>8</v>
      </c>
      <c r="B16">
        <v>1</v>
      </c>
      <c r="C16" s="2">
        <v>0</v>
      </c>
      <c r="D16">
        <v>0.69</v>
      </c>
      <c r="E16">
        <v>42.5</v>
      </c>
      <c r="F16">
        <v>297.5</v>
      </c>
      <c r="G16">
        <f t="shared" si="1"/>
        <v>7</v>
      </c>
      <c r="H16">
        <f t="shared" si="2"/>
        <v>7.6086956521739135E-2</v>
      </c>
      <c r="I16">
        <f t="shared" si="0"/>
        <v>2.3586956521739137E-2</v>
      </c>
      <c r="J16">
        <f t="shared" si="3"/>
        <v>7</v>
      </c>
      <c r="K16">
        <v>-1.2777777777777777</v>
      </c>
      <c r="L16" s="4" t="s">
        <v>19</v>
      </c>
    </row>
    <row r="17" spans="1:12" x14ac:dyDescent="0.3">
      <c r="A17" t="s">
        <v>8</v>
      </c>
      <c r="B17">
        <v>1</v>
      </c>
      <c r="C17" s="2">
        <v>0</v>
      </c>
      <c r="D17">
        <v>0.97</v>
      </c>
      <c r="E17">
        <v>251.29999999999998</v>
      </c>
      <c r="F17">
        <v>1759.1</v>
      </c>
      <c r="G17">
        <f t="shared" si="1"/>
        <v>7</v>
      </c>
      <c r="H17">
        <f t="shared" si="2"/>
        <v>7.6086956521739135E-2</v>
      </c>
      <c r="I17">
        <f t="shared" si="0"/>
        <v>2.2826086956521763E-3</v>
      </c>
      <c r="J17">
        <f t="shared" si="3"/>
        <v>7</v>
      </c>
      <c r="K17">
        <v>-0.5</v>
      </c>
      <c r="L17" s="4" t="s">
        <v>20</v>
      </c>
    </row>
    <row r="18" spans="1:12" ht="16.2" x14ac:dyDescent="0.3">
      <c r="A18" t="s">
        <v>8</v>
      </c>
      <c r="B18">
        <v>1</v>
      </c>
      <c r="C18" s="2">
        <v>0</v>
      </c>
      <c r="D18">
        <v>0.45</v>
      </c>
      <c r="E18">
        <v>45.638666666666666</v>
      </c>
      <c r="F18">
        <v>319.47066666666666</v>
      </c>
      <c r="G18">
        <f t="shared" si="1"/>
        <v>7</v>
      </c>
      <c r="H18">
        <f t="shared" si="2"/>
        <v>7.6086956521739135E-2</v>
      </c>
      <c r="I18">
        <f t="shared" si="0"/>
        <v>4.184782608695653E-2</v>
      </c>
      <c r="J18">
        <f t="shared" si="3"/>
        <v>7</v>
      </c>
      <c r="K18">
        <v>-1.2777777777777777</v>
      </c>
      <c r="L18" s="4" t="s">
        <v>29</v>
      </c>
    </row>
    <row r="19" spans="1:12" ht="16.2" x14ac:dyDescent="0.3">
      <c r="A19" s="2" t="s">
        <v>7</v>
      </c>
      <c r="B19" s="2">
        <v>1</v>
      </c>
      <c r="C19" s="2">
        <v>0</v>
      </c>
      <c r="D19">
        <v>0.97</v>
      </c>
      <c r="E19">
        <v>2</v>
      </c>
      <c r="F19">
        <v>42521.93525734343</v>
      </c>
      <c r="G19">
        <f t="shared" si="1"/>
        <v>21260.967628671715</v>
      </c>
      <c r="H19">
        <f t="shared" si="2"/>
        <v>231.09747422469255</v>
      </c>
      <c r="I19">
        <f t="shared" si="0"/>
        <v>6.9329242267407825</v>
      </c>
      <c r="J19">
        <f t="shared" si="3"/>
        <v>7</v>
      </c>
      <c r="K19">
        <v>-1.2777777777777777</v>
      </c>
      <c r="L19" s="4" t="s">
        <v>30</v>
      </c>
    </row>
    <row r="20" spans="1:12" ht="25.2" customHeight="1" x14ac:dyDescent="0.3">
      <c r="A20" s="2" t="s">
        <v>7</v>
      </c>
      <c r="B20" s="2">
        <v>0</v>
      </c>
      <c r="C20" s="2">
        <v>0</v>
      </c>
      <c r="D20">
        <v>0.38</v>
      </c>
      <c r="E20">
        <v>2015</v>
      </c>
      <c r="F20">
        <v>0</v>
      </c>
      <c r="G20">
        <f t="shared" si="1"/>
        <v>0</v>
      </c>
      <c r="H20">
        <f t="shared" si="2"/>
        <v>0</v>
      </c>
      <c r="I20">
        <f t="shared" si="0"/>
        <v>0</v>
      </c>
      <c r="J20">
        <f t="shared" si="3"/>
        <v>0</v>
      </c>
      <c r="K20">
        <v>-1.2777777777777777</v>
      </c>
      <c r="L20" s="4" t="s">
        <v>31</v>
      </c>
    </row>
    <row r="21" spans="1:12" ht="21" customHeight="1" x14ac:dyDescent="0.3">
      <c r="A21" t="s">
        <v>8</v>
      </c>
      <c r="B21">
        <v>1</v>
      </c>
      <c r="C21" s="2">
        <v>0</v>
      </c>
      <c r="D21">
        <v>0.95</v>
      </c>
      <c r="E21">
        <v>2015</v>
      </c>
      <c r="F21">
        <v>18000</v>
      </c>
      <c r="G21">
        <f t="shared" si="1"/>
        <v>8.933002481389579</v>
      </c>
      <c r="H21">
        <f t="shared" si="2"/>
        <v>9.7097853058582373E-2</v>
      </c>
      <c r="I21">
        <f t="shared" si="0"/>
        <v>4.8548926529291226E-3</v>
      </c>
      <c r="J21">
        <f t="shared" si="3"/>
        <v>7</v>
      </c>
      <c r="K21">
        <v>0.27777777777777779</v>
      </c>
      <c r="L21" s="4" t="s">
        <v>32</v>
      </c>
    </row>
    <row r="22" spans="1:12" ht="18" customHeight="1" x14ac:dyDescent="0.3">
      <c r="A22" t="s">
        <v>8</v>
      </c>
      <c r="B22">
        <v>1</v>
      </c>
      <c r="C22" s="2">
        <v>0</v>
      </c>
      <c r="D22">
        <v>0.97</v>
      </c>
      <c r="E22">
        <v>2</v>
      </c>
      <c r="F22">
        <v>14</v>
      </c>
      <c r="G22">
        <f t="shared" si="1"/>
        <v>7</v>
      </c>
      <c r="H22">
        <f t="shared" si="2"/>
        <v>7.6086956521739135E-2</v>
      </c>
      <c r="I22">
        <f t="shared" si="0"/>
        <v>2.2826086956521763E-3</v>
      </c>
      <c r="J22">
        <f t="shared" si="3"/>
        <v>7</v>
      </c>
      <c r="K22">
        <v>-0.88888888888888884</v>
      </c>
      <c r="L22" s="4" t="s">
        <v>21</v>
      </c>
    </row>
    <row r="23" spans="1:12" ht="19.8" customHeight="1" x14ac:dyDescent="0.3">
      <c r="A23" t="s">
        <v>8</v>
      </c>
      <c r="B23">
        <v>1</v>
      </c>
      <c r="C23" s="2">
        <v>0</v>
      </c>
      <c r="D23">
        <v>0.99</v>
      </c>
      <c r="E23">
        <v>59.63333333333334</v>
      </c>
      <c r="F23">
        <v>417.43333333333339</v>
      </c>
      <c r="G23">
        <f t="shared" si="1"/>
        <v>7</v>
      </c>
      <c r="H23">
        <f t="shared" si="2"/>
        <v>7.6086956521739135E-2</v>
      </c>
      <c r="I23">
        <f t="shared" si="0"/>
        <v>7.6086956521739205E-4</v>
      </c>
      <c r="J23">
        <f t="shared" si="3"/>
        <v>7</v>
      </c>
      <c r="K23">
        <v>0.22222222222222221</v>
      </c>
      <c r="L23" s="4" t="s">
        <v>22</v>
      </c>
    </row>
    <row r="24" spans="1:12" ht="21.6" customHeight="1" x14ac:dyDescent="0.3">
      <c r="A24" t="s">
        <v>8</v>
      </c>
      <c r="B24">
        <v>1</v>
      </c>
      <c r="C24" s="2">
        <v>0</v>
      </c>
      <c r="D24">
        <v>0.38</v>
      </c>
      <c r="E24">
        <v>22</v>
      </c>
      <c r="F24">
        <v>154</v>
      </c>
      <c r="G24">
        <f t="shared" si="1"/>
        <v>7</v>
      </c>
      <c r="H24">
        <f t="shared" si="2"/>
        <v>7.6086956521739135E-2</v>
      </c>
      <c r="I24">
        <f t="shared" si="0"/>
        <v>4.7173913043478261E-2</v>
      </c>
      <c r="J24">
        <f t="shared" si="3"/>
        <v>7</v>
      </c>
      <c r="K24">
        <v>-1.2777777777777777</v>
      </c>
      <c r="L24" s="4" t="s">
        <v>23</v>
      </c>
    </row>
    <row r="25" spans="1:12" ht="22.8" customHeight="1" x14ac:dyDescent="0.3">
      <c r="A25" t="s">
        <v>8</v>
      </c>
      <c r="B25">
        <v>1</v>
      </c>
      <c r="C25" s="2">
        <v>0</v>
      </c>
      <c r="D25">
        <v>0.38</v>
      </c>
      <c r="E25">
        <v>18</v>
      </c>
      <c r="F25">
        <v>44178.070009165218</v>
      </c>
      <c r="G25">
        <f t="shared" si="1"/>
        <v>2454.3372227314012</v>
      </c>
      <c r="H25">
        <f t="shared" si="2"/>
        <v>26.677578507950013</v>
      </c>
      <c r="I25">
        <f t="shared" si="0"/>
        <v>16.540098674929009</v>
      </c>
      <c r="J25">
        <f t="shared" si="3"/>
        <v>7</v>
      </c>
      <c r="K25">
        <v>-1.2777777777777777</v>
      </c>
      <c r="L25" s="4" t="s">
        <v>24</v>
      </c>
    </row>
    <row r="26" spans="1:12" x14ac:dyDescent="0.3">
      <c r="A26" t="s">
        <v>8</v>
      </c>
      <c r="B26">
        <v>1</v>
      </c>
      <c r="C26" s="2">
        <v>0</v>
      </c>
      <c r="D26">
        <v>0.87</v>
      </c>
      <c r="E26">
        <v>18</v>
      </c>
      <c r="F26">
        <v>126</v>
      </c>
      <c r="G26">
        <f t="shared" si="1"/>
        <v>7</v>
      </c>
      <c r="H26">
        <f t="shared" si="2"/>
        <v>7.6086956521739135E-2</v>
      </c>
      <c r="I26">
        <f t="shared" si="0"/>
        <v>9.8913043478260874E-3</v>
      </c>
      <c r="J26">
        <f t="shared" si="3"/>
        <v>7</v>
      </c>
      <c r="K26">
        <v>-1.2777777777777777</v>
      </c>
      <c r="L26" s="4" t="s">
        <v>25</v>
      </c>
    </row>
    <row r="27" spans="1:12" x14ac:dyDescent="0.3">
      <c r="A27" t="s">
        <v>8</v>
      </c>
      <c r="B27">
        <v>1</v>
      </c>
      <c r="C27" s="2">
        <v>0</v>
      </c>
      <c r="D27">
        <v>0.56999999999999995</v>
      </c>
      <c r="E27">
        <v>22</v>
      </c>
      <c r="F27">
        <v>154</v>
      </c>
      <c r="G27">
        <f t="shared" si="1"/>
        <v>7</v>
      </c>
      <c r="H27">
        <f t="shared" si="2"/>
        <v>7.6086956521739135E-2</v>
      </c>
      <c r="I27">
        <f t="shared" si="0"/>
        <v>3.271739130434783E-2</v>
      </c>
      <c r="J27">
        <f t="shared" si="3"/>
        <v>7</v>
      </c>
      <c r="K27">
        <v>-0.5</v>
      </c>
      <c r="L27" s="4" t="s">
        <v>26</v>
      </c>
    </row>
    <row r="28" spans="1:12" x14ac:dyDescent="0.3">
      <c r="A28" t="s">
        <v>8</v>
      </c>
      <c r="B28">
        <v>1</v>
      </c>
      <c r="C28" s="2">
        <v>0</v>
      </c>
      <c r="D28">
        <v>0.98</v>
      </c>
      <c r="E28">
        <v>2</v>
      </c>
      <c r="F28">
        <v>14</v>
      </c>
      <c r="G28">
        <f>F28/E28*B28</f>
        <v>7</v>
      </c>
      <c r="H28">
        <f>$B$4/$B$3*G28</f>
        <v>7.6086956521739135E-2</v>
      </c>
      <c r="I28">
        <f t="shared" si="0"/>
        <v>1.5217391304347841E-3</v>
      </c>
      <c r="J28">
        <f t="shared" si="3"/>
        <v>7</v>
      </c>
      <c r="K28">
        <v>-0.72222222222222221</v>
      </c>
      <c r="L28" s="4" t="s">
        <v>27</v>
      </c>
    </row>
    <row r="29" spans="1:12" x14ac:dyDescent="0.3">
      <c r="A29" t="s">
        <v>8</v>
      </c>
      <c r="B29">
        <v>1</v>
      </c>
      <c r="C29" s="2">
        <v>0</v>
      </c>
      <c r="D29">
        <v>0.98</v>
      </c>
      <c r="E29">
        <v>233.88</v>
      </c>
      <c r="F29">
        <v>81568.490733491373</v>
      </c>
      <c r="G29">
        <f t="shared" si="1"/>
        <v>348.76214611549244</v>
      </c>
      <c r="H29">
        <f t="shared" si="2"/>
        <v>3.7908928925597003</v>
      </c>
      <c r="I29">
        <f t="shared" si="0"/>
        <v>7.5817857851194076E-2</v>
      </c>
      <c r="J29">
        <f t="shared" si="3"/>
        <v>7</v>
      </c>
      <c r="K29">
        <v>-0.33333333333333331</v>
      </c>
      <c r="L29" s="4" t="s">
        <v>28</v>
      </c>
    </row>
    <row r="30" spans="1:12" x14ac:dyDescent="0.3">
      <c r="F30" s="5">
        <f>SUMPRODUCT(F11:F29,B11:B29)</f>
        <v>190000.00000000003</v>
      </c>
      <c r="G30" s="5">
        <f>SUM(G12:G29)</f>
        <v>24150</v>
      </c>
      <c r="H30">
        <f>SUM(H11:H29)</f>
        <v>262.50000000000006</v>
      </c>
      <c r="I30" s="5">
        <f>SUM(I11:I29)</f>
        <v>23.750000000000004</v>
      </c>
      <c r="K30" s="5">
        <f>SUMPRODUCT(K11:K29,B11:B29)</f>
        <v>-11.388888888888888</v>
      </c>
    </row>
    <row r="31" spans="1:12" x14ac:dyDescent="0.3">
      <c r="B31">
        <f>SUM(B11:B15,B19,B20)</f>
        <v>3</v>
      </c>
      <c r="F31">
        <f>SUMPRODUCT(B11:B15,F11:F15)</f>
        <v>476</v>
      </c>
    </row>
    <row r="34" spans="5:9" ht="15" thickBot="1" x14ac:dyDescent="0.35"/>
    <row r="35" spans="5:9" x14ac:dyDescent="0.3">
      <c r="E35" s="18"/>
      <c r="F35" s="19" t="s">
        <v>33</v>
      </c>
      <c r="G35" s="19" t="s">
        <v>9</v>
      </c>
      <c r="H35" s="19" t="s">
        <v>0</v>
      </c>
      <c r="I35" s="20" t="s">
        <v>34</v>
      </c>
    </row>
    <row r="36" spans="5:9" x14ac:dyDescent="0.3">
      <c r="E36" s="21" t="s">
        <v>35</v>
      </c>
      <c r="F36" s="22">
        <f>I30</f>
        <v>23.750000000000004</v>
      </c>
      <c r="G36" s="22">
        <f>F30</f>
        <v>190000.00000000003</v>
      </c>
      <c r="H36" s="22">
        <f>G30</f>
        <v>24150</v>
      </c>
      <c r="I36" s="23">
        <f>K30</f>
        <v>-11.388888888888888</v>
      </c>
    </row>
    <row r="37" spans="5:9" x14ac:dyDescent="0.3">
      <c r="E37" s="21" t="s">
        <v>36</v>
      </c>
      <c r="F37" s="22">
        <v>1.25</v>
      </c>
      <c r="G37" s="22">
        <v>10000</v>
      </c>
      <c r="H37" s="22">
        <v>0</v>
      </c>
      <c r="I37" s="23">
        <v>0</v>
      </c>
    </row>
    <row r="38" spans="5:9" x14ac:dyDescent="0.3">
      <c r="E38" s="21" t="s">
        <v>37</v>
      </c>
      <c r="F38" s="22">
        <v>0</v>
      </c>
      <c r="G38" s="22">
        <v>0</v>
      </c>
      <c r="H38" s="22">
        <v>1150</v>
      </c>
      <c r="I38" s="23">
        <v>0</v>
      </c>
    </row>
    <row r="39" spans="5:9" ht="15" thickBot="1" x14ac:dyDescent="0.35">
      <c r="E39" s="21" t="s">
        <v>38</v>
      </c>
      <c r="F39" s="22">
        <f>F36+F37-F38</f>
        <v>25.000000000000004</v>
      </c>
      <c r="G39" s="22">
        <f t="shared" ref="G39:I39" si="4">G36+G37-G38</f>
        <v>200000.00000000003</v>
      </c>
      <c r="H39" s="22">
        <f t="shared" si="4"/>
        <v>23000</v>
      </c>
      <c r="I39" s="23">
        <f t="shared" si="4"/>
        <v>-11.388888888888888</v>
      </c>
    </row>
    <row r="40" spans="5:9" ht="15" thickBot="1" x14ac:dyDescent="0.35">
      <c r="E40" s="24" t="s">
        <v>39</v>
      </c>
      <c r="F40" s="25">
        <v>25</v>
      </c>
      <c r="G40" s="25">
        <v>200000</v>
      </c>
      <c r="H40" s="25">
        <v>23000</v>
      </c>
      <c r="I40" s="26">
        <v>-10</v>
      </c>
    </row>
    <row r="43" spans="5:9" ht="15" thickBot="1" x14ac:dyDescent="0.35">
      <c r="E43" s="5" t="s">
        <v>40</v>
      </c>
    </row>
    <row r="44" spans="5:9" x14ac:dyDescent="0.3">
      <c r="E44" s="10" t="s">
        <v>36</v>
      </c>
      <c r="F44" s="12">
        <f>F37/F$40</f>
        <v>0.05</v>
      </c>
      <c r="G44" s="12">
        <f t="shared" ref="F44:I45" si="5">G37/G$40</f>
        <v>0.05</v>
      </c>
      <c r="H44" s="12">
        <f t="shared" si="5"/>
        <v>0</v>
      </c>
      <c r="I44" s="13">
        <f t="shared" si="5"/>
        <v>0</v>
      </c>
    </row>
    <row r="45" spans="5:9" ht="15" thickBot="1" x14ac:dyDescent="0.35">
      <c r="E45" s="11" t="s">
        <v>37</v>
      </c>
      <c r="F45" s="14">
        <f t="shared" si="5"/>
        <v>0</v>
      </c>
      <c r="G45" s="14">
        <f t="shared" si="5"/>
        <v>0</v>
      </c>
      <c r="H45" s="14">
        <f t="shared" si="5"/>
        <v>0.05</v>
      </c>
      <c r="I45" s="15">
        <f t="shared" si="5"/>
        <v>0</v>
      </c>
    </row>
    <row r="48" spans="5:9" ht="15" thickBot="1" x14ac:dyDescent="0.35">
      <c r="E48" s="5" t="s">
        <v>41</v>
      </c>
    </row>
    <row r="49" spans="5:9" x14ac:dyDescent="0.3">
      <c r="E49" s="10" t="s">
        <v>36</v>
      </c>
      <c r="F49" s="6">
        <v>0</v>
      </c>
      <c r="G49" s="6">
        <v>0</v>
      </c>
      <c r="H49" s="6">
        <v>1</v>
      </c>
      <c r="I49" s="7">
        <v>1</v>
      </c>
    </row>
    <row r="50" spans="5:9" ht="15" thickBot="1" x14ac:dyDescent="0.35">
      <c r="E50" s="11" t="s">
        <v>37</v>
      </c>
      <c r="F50" s="8">
        <v>10</v>
      </c>
      <c r="G50" s="8">
        <v>1</v>
      </c>
      <c r="H50" s="8">
        <v>0</v>
      </c>
      <c r="I50" s="9">
        <v>0</v>
      </c>
    </row>
    <row r="53" spans="5:9" ht="15" thickBot="1" x14ac:dyDescent="0.35"/>
    <row r="54" spans="5:9" ht="15" thickBot="1" x14ac:dyDescent="0.35">
      <c r="E54" s="16" t="s">
        <v>42</v>
      </c>
      <c r="F54" s="17">
        <f>SUMPRODUCT(F44:I45,F49:I50)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E99D-B591-42E9-9E31-10EBF08811D7}">
  <dimension ref="B1:J33"/>
  <sheetViews>
    <sheetView tabSelected="1" topLeftCell="C9" workbookViewId="0">
      <selection activeCell="F31" sqref="F31:J31"/>
    </sheetView>
  </sheetViews>
  <sheetFormatPr defaultRowHeight="14.4" x14ac:dyDescent="0.3"/>
  <cols>
    <col min="2" max="2" width="5.6640625" customWidth="1"/>
    <col min="3" max="3" width="32.77734375" customWidth="1"/>
    <col min="4" max="4" width="12.77734375" customWidth="1"/>
    <col min="5" max="5" width="15.5546875" customWidth="1"/>
    <col min="6" max="6" width="17.21875" customWidth="1"/>
    <col min="7" max="7" width="20.109375" customWidth="1"/>
    <col min="8" max="8" width="15" customWidth="1"/>
    <col min="9" max="9" width="18.33203125" customWidth="1"/>
    <col min="10" max="10" width="19.21875" customWidth="1"/>
  </cols>
  <sheetData>
    <row r="1" spans="2:10" ht="15" thickBot="1" x14ac:dyDescent="0.35"/>
    <row r="2" spans="2:10" x14ac:dyDescent="0.3">
      <c r="C2" s="27" t="s">
        <v>43</v>
      </c>
      <c r="D2" s="19" t="s">
        <v>44</v>
      </c>
      <c r="E2" s="19" t="s">
        <v>45</v>
      </c>
      <c r="F2" s="20" t="s">
        <v>46</v>
      </c>
    </row>
    <row r="3" spans="2:10" x14ac:dyDescent="0.3">
      <c r="C3" s="21" t="s">
        <v>0</v>
      </c>
      <c r="D3">
        <v>23000</v>
      </c>
      <c r="E3">
        <v>22000</v>
      </c>
      <c r="F3" s="23">
        <v>23000</v>
      </c>
    </row>
    <row r="4" spans="2:10" x14ac:dyDescent="0.3">
      <c r="C4" s="21" t="s">
        <v>1</v>
      </c>
      <c r="D4">
        <v>250</v>
      </c>
      <c r="F4" s="23"/>
    </row>
    <row r="5" spans="2:10" x14ac:dyDescent="0.3">
      <c r="C5" s="21" t="s">
        <v>9</v>
      </c>
      <c r="D5" s="28">
        <v>200000</v>
      </c>
      <c r="E5" s="28">
        <v>195000</v>
      </c>
      <c r="F5" s="29">
        <v>205000</v>
      </c>
    </row>
    <row r="6" spans="2:10" x14ac:dyDescent="0.3">
      <c r="C6" s="21" t="s">
        <v>12</v>
      </c>
      <c r="D6">
        <v>18000</v>
      </c>
      <c r="F6" s="23"/>
    </row>
    <row r="7" spans="2:10" x14ac:dyDescent="0.3">
      <c r="C7" s="21" t="s">
        <v>13</v>
      </c>
      <c r="D7">
        <f ca="1">INT(_xll.PsiUniform(E7,F7)/10)</f>
        <v>396</v>
      </c>
      <c r="E7">
        <v>2000</v>
      </c>
      <c r="F7" s="23">
        <v>4000</v>
      </c>
    </row>
    <row r="8" spans="2:10" x14ac:dyDescent="0.3">
      <c r="C8" s="21" t="s">
        <v>47</v>
      </c>
      <c r="D8">
        <v>7</v>
      </c>
      <c r="F8" s="23"/>
    </row>
    <row r="9" spans="2:10" ht="15" thickBot="1" x14ac:dyDescent="0.35">
      <c r="C9" s="30" t="s">
        <v>48</v>
      </c>
      <c r="D9" s="31">
        <v>4</v>
      </c>
      <c r="E9" s="8"/>
      <c r="F9" s="9"/>
    </row>
    <row r="10" spans="2:10" ht="15" thickBot="1" x14ac:dyDescent="0.35"/>
    <row r="11" spans="2:10" ht="33" customHeight="1" thickBot="1" x14ac:dyDescent="0.35">
      <c r="B11" s="24" t="s">
        <v>49</v>
      </c>
      <c r="C11" s="32" t="s">
        <v>50</v>
      </c>
      <c r="D11" s="32" t="s">
        <v>51</v>
      </c>
      <c r="E11" s="32" t="s">
        <v>2</v>
      </c>
      <c r="F11" s="32" t="s">
        <v>52</v>
      </c>
      <c r="G11" s="32" t="s">
        <v>10</v>
      </c>
      <c r="H11" s="33" t="s">
        <v>4</v>
      </c>
      <c r="I11" s="34" t="s">
        <v>5</v>
      </c>
      <c r="J11" s="35" t="s">
        <v>6</v>
      </c>
    </row>
    <row r="12" spans="2:10" x14ac:dyDescent="0.3">
      <c r="B12" s="36" t="s">
        <v>53</v>
      </c>
      <c r="C12" s="3" t="s">
        <v>14</v>
      </c>
      <c r="D12" s="2">
        <v>0</v>
      </c>
      <c r="E12" s="37">
        <v>0.86</v>
      </c>
      <c r="F12" s="28">
        <v>100.60000000000001</v>
      </c>
      <c r="G12" s="28">
        <v>0</v>
      </c>
      <c r="H12" s="38">
        <v>0</v>
      </c>
      <c r="I12" s="39">
        <v>0</v>
      </c>
      <c r="J12" s="39">
        <f t="shared" ref="J12:J30" si="0">I12*(1-E12)</f>
        <v>0</v>
      </c>
    </row>
    <row r="13" spans="2:10" x14ac:dyDescent="0.3">
      <c r="B13" s="36" t="s">
        <v>54</v>
      </c>
      <c r="C13" s="4" t="s">
        <v>15</v>
      </c>
      <c r="D13" s="2">
        <v>1</v>
      </c>
      <c r="E13" s="37">
        <v>0.86</v>
      </c>
      <c r="F13" s="28">
        <v>34</v>
      </c>
      <c r="G13" s="28">
        <v>238</v>
      </c>
      <c r="H13" s="38">
        <v>7</v>
      </c>
      <c r="I13" s="39">
        <v>1.5223785166240409</v>
      </c>
      <c r="J13" s="39">
        <f>I13*(1-E13)</f>
        <v>0.21313299232736574</v>
      </c>
    </row>
    <row r="14" spans="2:10" ht="15.6" customHeight="1" x14ac:dyDescent="0.3">
      <c r="B14" s="36" t="s">
        <v>55</v>
      </c>
      <c r="C14" s="4" t="s">
        <v>16</v>
      </c>
      <c r="D14" s="2">
        <v>1</v>
      </c>
      <c r="E14" s="37">
        <v>0.69</v>
      </c>
      <c r="F14" s="28">
        <v>34</v>
      </c>
      <c r="G14" s="28">
        <v>238</v>
      </c>
      <c r="H14" s="38">
        <v>7</v>
      </c>
      <c r="I14" s="39">
        <v>1</v>
      </c>
      <c r="J14" s="39">
        <f t="shared" si="0"/>
        <v>0.31000000000000005</v>
      </c>
    </row>
    <row r="15" spans="2:10" ht="16.2" customHeight="1" x14ac:dyDescent="0.3">
      <c r="B15" s="36" t="s">
        <v>56</v>
      </c>
      <c r="C15" s="4" t="s">
        <v>17</v>
      </c>
      <c r="D15" s="2">
        <v>0</v>
      </c>
      <c r="E15" s="37">
        <v>0.96</v>
      </c>
      <c r="F15" s="28">
        <v>59.5</v>
      </c>
      <c r="G15" s="28">
        <v>0</v>
      </c>
      <c r="H15" s="38">
        <v>0</v>
      </c>
      <c r="I15" s="39">
        <v>0</v>
      </c>
      <c r="J15" s="39">
        <f t="shared" si="0"/>
        <v>0</v>
      </c>
    </row>
    <row r="16" spans="2:10" x14ac:dyDescent="0.3">
      <c r="B16" s="36" t="s">
        <v>57</v>
      </c>
      <c r="C16" s="4" t="s">
        <v>18</v>
      </c>
      <c r="D16" s="2">
        <v>0</v>
      </c>
      <c r="E16" s="37">
        <v>0.88</v>
      </c>
      <c r="F16" s="28">
        <v>34</v>
      </c>
      <c r="G16" s="28">
        <v>0</v>
      </c>
      <c r="H16" s="38">
        <v>0</v>
      </c>
      <c r="I16" s="39">
        <v>0</v>
      </c>
      <c r="J16" s="39">
        <f t="shared" si="0"/>
        <v>0</v>
      </c>
    </row>
    <row r="17" spans="2:10" x14ac:dyDescent="0.3">
      <c r="B17" s="36" t="s">
        <v>58</v>
      </c>
      <c r="C17" s="4" t="s">
        <v>19</v>
      </c>
      <c r="D17" s="40">
        <v>1</v>
      </c>
      <c r="E17" s="37">
        <v>0.69</v>
      </c>
      <c r="F17" s="28">
        <v>42.5</v>
      </c>
      <c r="G17" s="28">
        <v>297.5</v>
      </c>
      <c r="H17" s="38">
        <v>7</v>
      </c>
      <c r="I17" s="39">
        <v>1</v>
      </c>
      <c r="J17" s="39">
        <f t="shared" si="0"/>
        <v>0.31000000000000005</v>
      </c>
    </row>
    <row r="18" spans="2:10" x14ac:dyDescent="0.3">
      <c r="B18" s="36" t="s">
        <v>59</v>
      </c>
      <c r="C18" s="4" t="s">
        <v>20</v>
      </c>
      <c r="D18" s="40">
        <v>1</v>
      </c>
      <c r="E18" s="37">
        <v>0.97</v>
      </c>
      <c r="F18" s="28">
        <v>251.29999999999998</v>
      </c>
      <c r="G18" s="28">
        <v>1759.1</v>
      </c>
      <c r="H18" s="38">
        <v>7</v>
      </c>
      <c r="I18" s="39">
        <v>1</v>
      </c>
      <c r="J18" s="39">
        <f t="shared" si="0"/>
        <v>3.0000000000000027E-2</v>
      </c>
    </row>
    <row r="19" spans="2:10" ht="19.2" customHeight="1" x14ac:dyDescent="0.3">
      <c r="B19" s="36" t="s">
        <v>60</v>
      </c>
      <c r="C19" s="4" t="s">
        <v>29</v>
      </c>
      <c r="D19" s="40">
        <v>1</v>
      </c>
      <c r="E19" s="37">
        <v>0.45</v>
      </c>
      <c r="F19" s="28">
        <v>45.638666666666666</v>
      </c>
      <c r="G19" s="28">
        <v>319.47066666666666</v>
      </c>
      <c r="H19" s="38">
        <v>7</v>
      </c>
      <c r="I19" s="39">
        <v>1</v>
      </c>
      <c r="J19" s="39">
        <f t="shared" si="0"/>
        <v>0.55000000000000004</v>
      </c>
    </row>
    <row r="20" spans="2:10" ht="16.2" x14ac:dyDescent="0.3">
      <c r="B20" s="36" t="s">
        <v>61</v>
      </c>
      <c r="C20" s="4" t="s">
        <v>30</v>
      </c>
      <c r="D20" s="2">
        <v>1</v>
      </c>
      <c r="E20" s="37">
        <v>0.97</v>
      </c>
      <c r="F20" s="28">
        <v>2</v>
      </c>
      <c r="G20" s="28">
        <v>42521.93525734343</v>
      </c>
      <c r="H20" s="38">
        <v>21260.967628671715</v>
      </c>
      <c r="I20" s="39">
        <v>1</v>
      </c>
      <c r="J20" s="39">
        <f t="shared" si="0"/>
        <v>3.0000000000000027E-2</v>
      </c>
    </row>
    <row r="21" spans="2:10" ht="22.2" customHeight="1" x14ac:dyDescent="0.3">
      <c r="B21" s="36" t="s">
        <v>62</v>
      </c>
      <c r="C21" s="4" t="s">
        <v>31</v>
      </c>
      <c r="D21" s="2">
        <v>1</v>
      </c>
      <c r="E21" s="37">
        <v>0.38</v>
      </c>
      <c r="F21" s="28">
        <v>2015</v>
      </c>
      <c r="G21" s="28">
        <v>0</v>
      </c>
      <c r="H21" s="38">
        <v>0</v>
      </c>
      <c r="I21" s="39">
        <v>1</v>
      </c>
      <c r="J21" s="39">
        <f t="shared" si="0"/>
        <v>0.62</v>
      </c>
    </row>
    <row r="22" spans="2:10" ht="21" customHeight="1" x14ac:dyDescent="0.3">
      <c r="B22" s="36" t="s">
        <v>63</v>
      </c>
      <c r="C22" s="4" t="s">
        <v>32</v>
      </c>
      <c r="D22" s="40">
        <v>1</v>
      </c>
      <c r="E22" s="37">
        <v>0.95</v>
      </c>
      <c r="F22" s="28">
        <v>2015</v>
      </c>
      <c r="G22" s="28">
        <v>18000</v>
      </c>
      <c r="H22" s="38">
        <v>8.933002481389579</v>
      </c>
      <c r="I22" s="39">
        <v>1</v>
      </c>
      <c r="J22" s="39">
        <f t="shared" si="0"/>
        <v>5.0000000000000044E-2</v>
      </c>
    </row>
    <row r="23" spans="2:10" x14ac:dyDescent="0.3">
      <c r="B23" s="36" t="s">
        <v>64</v>
      </c>
      <c r="C23" s="4" t="s">
        <v>21</v>
      </c>
      <c r="D23" s="41">
        <v>1</v>
      </c>
      <c r="E23" s="37">
        <v>0.97</v>
      </c>
      <c r="F23" s="28">
        <v>2</v>
      </c>
      <c r="G23" s="28">
        <v>14</v>
      </c>
      <c r="H23" s="38">
        <v>7</v>
      </c>
      <c r="I23" s="39">
        <v>1</v>
      </c>
      <c r="J23" s="39">
        <f t="shared" si="0"/>
        <v>3.0000000000000027E-2</v>
      </c>
    </row>
    <row r="24" spans="2:10" x14ac:dyDescent="0.3">
      <c r="B24" s="36" t="s">
        <v>65</v>
      </c>
      <c r="C24" s="4" t="s">
        <v>22</v>
      </c>
      <c r="D24" s="41">
        <v>1</v>
      </c>
      <c r="E24" s="37">
        <v>0.99</v>
      </c>
      <c r="F24" s="28">
        <v>59.63333333333334</v>
      </c>
      <c r="G24" s="28">
        <v>417.43333333333339</v>
      </c>
      <c r="H24" s="38">
        <v>7</v>
      </c>
      <c r="I24" s="39">
        <v>1</v>
      </c>
      <c r="J24" s="39">
        <f t="shared" si="0"/>
        <v>1.0000000000000009E-2</v>
      </c>
    </row>
    <row r="25" spans="2:10" x14ac:dyDescent="0.3">
      <c r="B25" s="36" t="s">
        <v>66</v>
      </c>
      <c r="C25" s="4" t="s">
        <v>23</v>
      </c>
      <c r="D25" s="40">
        <v>1</v>
      </c>
      <c r="E25" s="37">
        <v>0.38</v>
      </c>
      <c r="F25" s="28">
        <v>22</v>
      </c>
      <c r="G25" s="28">
        <v>154</v>
      </c>
      <c r="H25" s="38">
        <v>7</v>
      </c>
      <c r="I25" s="39">
        <v>1</v>
      </c>
      <c r="J25" s="39">
        <f t="shared" si="0"/>
        <v>0.62</v>
      </c>
    </row>
    <row r="26" spans="2:10" x14ac:dyDescent="0.3">
      <c r="B26" s="36" t="s">
        <v>67</v>
      </c>
      <c r="C26" s="4" t="s">
        <v>24</v>
      </c>
      <c r="D26" s="40">
        <v>1</v>
      </c>
      <c r="E26" s="37">
        <v>0.38</v>
      </c>
      <c r="F26" s="28">
        <v>18</v>
      </c>
      <c r="G26" s="28">
        <v>44178.070009165218</v>
      </c>
      <c r="H26" s="38">
        <v>2454.3372227314012</v>
      </c>
      <c r="I26" s="39">
        <v>1</v>
      </c>
      <c r="J26" s="39">
        <f t="shared" si="0"/>
        <v>0.62</v>
      </c>
    </row>
    <row r="27" spans="2:10" x14ac:dyDescent="0.3">
      <c r="B27" s="36" t="s">
        <v>68</v>
      </c>
      <c r="C27" s="4" t="s">
        <v>25</v>
      </c>
      <c r="D27" s="40">
        <v>1</v>
      </c>
      <c r="E27" s="37">
        <v>0.87</v>
      </c>
      <c r="F27" s="28">
        <v>18</v>
      </c>
      <c r="G27" s="28">
        <v>126</v>
      </c>
      <c r="H27" s="38">
        <v>7</v>
      </c>
      <c r="I27" s="39">
        <v>1</v>
      </c>
      <c r="J27" s="39">
        <f t="shared" si="0"/>
        <v>0.13</v>
      </c>
    </row>
    <row r="28" spans="2:10" x14ac:dyDescent="0.3">
      <c r="B28" s="36" t="s">
        <v>69</v>
      </c>
      <c r="C28" s="4" t="s">
        <v>26</v>
      </c>
      <c r="D28" s="40">
        <v>1</v>
      </c>
      <c r="E28" s="37">
        <v>0.56999999999999995</v>
      </c>
      <c r="F28" s="28">
        <v>22</v>
      </c>
      <c r="G28" s="28">
        <v>154</v>
      </c>
      <c r="H28" s="38">
        <v>7</v>
      </c>
      <c r="I28" s="39">
        <v>1</v>
      </c>
      <c r="J28" s="39">
        <f t="shared" si="0"/>
        <v>0.43000000000000005</v>
      </c>
    </row>
    <row r="29" spans="2:10" x14ac:dyDescent="0.3">
      <c r="B29" s="36" t="s">
        <v>70</v>
      </c>
      <c r="C29" s="4" t="s">
        <v>27</v>
      </c>
      <c r="D29" s="40">
        <v>1</v>
      </c>
      <c r="E29" s="37">
        <v>0.98</v>
      </c>
      <c r="F29" s="28">
        <v>2</v>
      </c>
      <c r="G29" s="28">
        <v>14</v>
      </c>
      <c r="H29" s="38">
        <v>7</v>
      </c>
      <c r="I29" s="39">
        <v>230.76630434782609</v>
      </c>
      <c r="J29" s="39">
        <f t="shared" si="0"/>
        <v>4.615326086956526</v>
      </c>
    </row>
    <row r="30" spans="2:10" ht="15" thickBot="1" x14ac:dyDescent="0.35">
      <c r="B30" s="42" t="s">
        <v>71</v>
      </c>
      <c r="C30" s="43" t="s">
        <v>28</v>
      </c>
      <c r="D30" s="44">
        <v>1</v>
      </c>
      <c r="E30" s="14">
        <v>0.98</v>
      </c>
      <c r="F30" s="46">
        <v>233.88</v>
      </c>
      <c r="G30" s="46">
        <v>81568.490733491373</v>
      </c>
      <c r="H30" s="38">
        <v>348.76214611549244</v>
      </c>
      <c r="I30" s="47">
        <v>5.8522672347766598</v>
      </c>
      <c r="J30" s="39">
        <f t="shared" si="0"/>
        <v>0.11704534469553329</v>
      </c>
    </row>
    <row r="31" spans="2:10" ht="15" thickBot="1" x14ac:dyDescent="0.35">
      <c r="F31" s="16" t="s">
        <v>72</v>
      </c>
      <c r="G31" s="48">
        <f>SUM(G12:G30)</f>
        <v>190000.00000000003</v>
      </c>
      <c r="H31" s="49">
        <f>SUM(H12:H30)</f>
        <v>24150</v>
      </c>
      <c r="I31" s="50">
        <f>SUM(I13:I30)</f>
        <v>251.14095009922679</v>
      </c>
      <c r="J31" s="51">
        <f>SUM(J13:J30)</f>
        <v>8.6855044239794257</v>
      </c>
    </row>
    <row r="32" spans="2:10" ht="15" thickBot="1" x14ac:dyDescent="0.35"/>
    <row r="33" spans="8:9" ht="15" thickBot="1" x14ac:dyDescent="0.35">
      <c r="H33" s="16" t="s">
        <v>73</v>
      </c>
      <c r="I33" s="45">
        <f>I31-J31</f>
        <v>242.45544567524735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Gizhitsa</dc:creator>
  <cp:lastModifiedBy>Yuriy Gizhitsa</cp:lastModifiedBy>
  <dcterms:created xsi:type="dcterms:W3CDTF">2019-08-25T14:35:10Z</dcterms:created>
  <dcterms:modified xsi:type="dcterms:W3CDTF">2019-08-27T04:39:19Z</dcterms:modified>
</cp:coreProperties>
</file>