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1_{D8F15CD0-4A4D-4DE2-B8B2-ED260A13B5E0}" xr6:coauthVersionLast="43" xr6:coauthVersionMax="43" xr10:uidLastSave="{00000000-0000-0000-0000-000000000000}"/>
  <bookViews>
    <workbookView xWindow="-108" yWindow="-108" windowWidth="23256" windowHeight="12576" xr2:uid="{0E1E3FFA-6A0B-43F3-B281-E60FFC0FFA6D}"/>
  </bookViews>
  <sheets>
    <sheet name="model" sheetId="2" r:id="rId1"/>
    <sheet name="Results" sheetId="3" r:id="rId2"/>
  </sheets>
  <definedNames>
    <definedName name="solver_adj" localSheetId="0" hidden="1">model!$F$11:$F$29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_ob4" localSheetId="0" hidden="1">1</definedName>
    <definedName name="solver_adj_ob5" localSheetId="0" hidden="1">1</definedName>
    <definedName name="solver_adj_ob6" localSheetId="0" hidden="1">1</definedName>
    <definedName name="solver_adj_ob7" localSheetId="0" hidden="1">1</definedName>
    <definedName name="solver_adj1" localSheetId="0" hidden="1">model!$F$37:$H$38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model!$F$11:$F$29</definedName>
    <definedName name="solver_lhs10" localSheetId="0" hidden="1">model!$F$11:$F$14</definedName>
    <definedName name="solver_lhs11" localSheetId="0" hidden="1">model!$F$11:$F$14</definedName>
    <definedName name="solver_lhs12" localSheetId="0" hidden="1">model!$F$11:$F$14</definedName>
    <definedName name="solver_lhs13" localSheetId="0" hidden="1">model!$F$11:$F$14</definedName>
    <definedName name="solver_lhs14" localSheetId="0" hidden="1">model!$F$11:$F$14</definedName>
    <definedName name="solver_lhs15" localSheetId="0" hidden="1">model!$F$11:$F$14</definedName>
    <definedName name="solver_lhs16" localSheetId="0" hidden="1">model!$F$11:$F$14</definedName>
    <definedName name="solver_lhs17" localSheetId="0" hidden="1">model!$B$20</definedName>
    <definedName name="solver_lhs18" localSheetId="0" hidden="1">model!$B$20</definedName>
    <definedName name="solver_lhs19" localSheetId="0" hidden="1">model!$B$20</definedName>
    <definedName name="solver_lhs2" localSheetId="0" hidden="1">model!$F$39:$H$39</definedName>
    <definedName name="solver_lhs20" localSheetId="0" hidden="1">model!$B$20</definedName>
    <definedName name="solver_lhs3" localSheetId="0" hidden="1">model!$F$44:$I$45</definedName>
    <definedName name="solver_lhs4" localSheetId="0" hidden="1">model!$F$44:$I$45</definedName>
    <definedName name="solver_lhs5" localSheetId="0" hidden="1">model!$G$11:$G$29</definedName>
    <definedName name="solver_lhs6" localSheetId="0" hidden="1">model!$F$21</definedName>
    <definedName name="solver_lhs7" localSheetId="0" hidden="1">model!$I$36:$I$39</definedName>
    <definedName name="solver_lhs8" localSheetId="0" hidden="1">model!$G$30</definedName>
    <definedName name="solver_lhs9" localSheetId="0" hidden="1">model!$G$30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6</definedName>
    <definedName name="solver_obc" localSheetId="0" hidden="1">0</definedName>
    <definedName name="solver_obp" localSheetId="0" hidden="1">0</definedName>
    <definedName name="solver_opt" localSheetId="0" hidden="1">model!$F$54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11" localSheetId="0" hidden="1">0</definedName>
    <definedName name="solver_reco12" localSheetId="0" hidden="1">0</definedName>
    <definedName name="solver_reco13" localSheetId="0" hidden="1">0</definedName>
    <definedName name="solver_reco14" localSheetId="0" hidden="1">0</definedName>
    <definedName name="solver_reco15" localSheetId="0" hidden="1">0</definedName>
    <definedName name="solver_reco16" localSheetId="0" hidden="1">0</definedName>
    <definedName name="solver_reco17" localSheetId="0" hidden="1">0</definedName>
    <definedName name="solver_reco18" localSheetId="0" hidden="1">0</definedName>
    <definedName name="solver_reco19" localSheetId="0" hidden="1">0</definedName>
    <definedName name="solver_reco2" localSheetId="0" hidden="1">0</definedName>
    <definedName name="solver_reco20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5</definedName>
    <definedName name="solver_rel18" localSheetId="0" hidden="1">5</definedName>
    <definedName name="solver_rel19" localSheetId="0" hidden="1">5</definedName>
    <definedName name="solver_rel2" localSheetId="0" hidden="1">2</definedName>
    <definedName name="solver_rel20" localSheetId="0" hidden="1">5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2" localSheetId="0" hidden="1">model!$F$40:$H$40</definedName>
    <definedName name="solver_rhs3" localSheetId="0" hidden="1">0</definedName>
    <definedName name="solver_rhs4" localSheetId="0" hidden="1">0.05</definedName>
    <definedName name="solver_rhs5" localSheetId="0" hidden="1">model!$J$11:$J$29</definedName>
    <definedName name="solver_rhs6" localSheetId="0" hidden="1">model!$B$6</definedName>
    <definedName name="solver_rhs7" localSheetId="0" hidden="1">-200</definedName>
    <definedName name="solver_rhs8" localSheetId="0" hidden="1">11500</definedName>
    <definedName name="solver_rhs9" localSheetId="0" hidden="1">11500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0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rxv1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433243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17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2" l="1"/>
  <c r="B31" i="2"/>
  <c r="I36" i="2" l="1"/>
  <c r="F44" i="2"/>
  <c r="I45" i="2" l="1"/>
  <c r="I44" i="2"/>
  <c r="H45" i="2"/>
  <c r="H44" i="2"/>
  <c r="G45" i="2"/>
  <c r="G44" i="2"/>
  <c r="F45" i="2"/>
  <c r="F54" i="2"/>
  <c r="K30" i="2" l="1"/>
  <c r="I39" i="2" l="1"/>
  <c r="C7" i="2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G28" i="2" l="1"/>
  <c r="H28" i="2" s="1"/>
  <c r="F31" i="2"/>
  <c r="G11" i="2"/>
  <c r="F30" i="2"/>
  <c r="G36" i="2" l="1"/>
  <c r="G39" i="2" s="1"/>
  <c r="H11" i="2"/>
  <c r="I11" i="2" s="1"/>
  <c r="G27" i="2"/>
  <c r="H27" i="2" s="1"/>
  <c r="I27" i="2" s="1"/>
  <c r="G20" i="2"/>
  <c r="H20" i="2" s="1"/>
  <c r="I20" i="2" s="1"/>
  <c r="G19" i="2"/>
  <c r="H19" i="2" s="1"/>
  <c r="I19" i="2" s="1"/>
  <c r="G16" i="2"/>
  <c r="H16" i="2" s="1"/>
  <c r="I16" i="2" s="1"/>
  <c r="G26" i="2"/>
  <c r="H26" i="2" s="1"/>
  <c r="I26" i="2" s="1"/>
  <c r="H21" i="2"/>
  <c r="I21" i="2" s="1"/>
  <c r="G12" i="2"/>
  <c r="G23" i="2"/>
  <c r="H23" i="2" s="1"/>
  <c r="I23" i="2" s="1"/>
  <c r="G18" i="2"/>
  <c r="H18" i="2" s="1"/>
  <c r="I18" i="2" s="1"/>
  <c r="G17" i="2"/>
  <c r="H17" i="2" s="1"/>
  <c r="I17" i="2" s="1"/>
  <c r="G24" i="2"/>
  <c r="H24" i="2" s="1"/>
  <c r="I24" i="2" s="1"/>
  <c r="G14" i="2"/>
  <c r="H14" i="2" s="1"/>
  <c r="I14" i="2" s="1"/>
  <c r="G15" i="2"/>
  <c r="H15" i="2" s="1"/>
  <c r="I15" i="2" s="1"/>
  <c r="G29" i="2"/>
  <c r="H29" i="2" s="1"/>
  <c r="I29" i="2" s="1"/>
  <c r="G22" i="2"/>
  <c r="H22" i="2" s="1"/>
  <c r="I22" i="2" s="1"/>
  <c r="I28" i="2"/>
  <c r="G25" i="2"/>
  <c r="H25" i="2" s="1"/>
  <c r="I25" i="2" s="1"/>
  <c r="G13" i="2"/>
  <c r="H13" i="2" s="1"/>
  <c r="I13" i="2" s="1"/>
  <c r="G30" i="2" l="1"/>
  <c r="H36" i="2" s="1"/>
  <c r="H12" i="2"/>
  <c r="I12" i="2" s="1"/>
  <c r="H39" i="2" l="1"/>
  <c r="I30" i="2"/>
  <c r="F36" i="2" s="1"/>
  <c r="F39" i="2" s="1"/>
  <c r="H30" i="2"/>
</calcChain>
</file>

<file path=xl/sharedStrings.xml><?xml version="1.0" encoding="utf-8"?>
<sst xmlns="http://schemas.openxmlformats.org/spreadsheetml/2006/main" count="78" uniqueCount="43">
  <si>
    <t>Area</t>
  </si>
  <si>
    <t>Total Cases</t>
  </si>
  <si>
    <t>Effect</t>
  </si>
  <si>
    <t xml:space="preserve">Cost </t>
  </si>
  <si>
    <t xml:space="preserve">Area Coverd </t>
  </si>
  <si>
    <t>Origina expectation
per area covered</t>
  </si>
  <si>
    <t>Expecttion of cases
after treatment</t>
  </si>
  <si>
    <t>Y</t>
  </si>
  <si>
    <t>N</t>
  </si>
  <si>
    <t>Budget</t>
  </si>
  <si>
    <t>Purchased  Amount</t>
  </si>
  <si>
    <t>Min area to cover</t>
  </si>
  <si>
    <t>Population</t>
  </si>
  <si>
    <t xml:space="preserve">Deer population </t>
  </si>
  <si>
    <t>Bifenthrin</t>
  </si>
  <si>
    <t>Cyfluthrin</t>
  </si>
  <si>
    <t>Deltamethrin</t>
  </si>
  <si>
    <t>Chlorpyrifos</t>
  </si>
  <si>
    <t>Diazinon</t>
  </si>
  <si>
    <t>Carbaryl</t>
  </si>
  <si>
    <t>Fungal</t>
  </si>
  <si>
    <t>Deer Control</t>
  </si>
  <si>
    <t>4-poster device</t>
  </si>
  <si>
    <t>Pyrethrin soap</t>
  </si>
  <si>
    <t>Nootkatone</t>
  </si>
  <si>
    <t>Carvacrol</t>
  </si>
  <si>
    <t>Natural Methods</t>
  </si>
  <si>
    <t>Deer fence</t>
  </si>
  <si>
    <t>Tick Tubes</t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</si>
  <si>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</si>
  <si>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</si>
  <si>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</si>
  <si>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</si>
  <si>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t>Cases After Treatment</t>
  </si>
  <si>
    <t>Impact</t>
  </si>
  <si>
    <t>Actuals</t>
  </si>
  <si>
    <t>Under</t>
  </si>
  <si>
    <t>Over</t>
  </si>
  <si>
    <t>Goal</t>
  </si>
  <si>
    <t>Target</t>
  </si>
  <si>
    <t>Deviation</t>
  </si>
  <si>
    <t>Weights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</si>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</sst>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4" borderId="6" xfId="0" applyFont="1" applyFill="1" applyBorder="1"/>
    <xf numFmtId="0" fontId="4" fillId="4" borderId="7" xfId="0" applyFont="1" applyFill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1" xfId="0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10" xfId="0" applyFont="1" applyFill="1" applyBorder="1"/>
    <xf numFmtId="0" fontId="0" fillId="0" borderId="0" xfId="0" applyBorder="1"/>
    <xf numFmtId="0" fontId="0" fillId="0" borderId="11" xfId="0" applyBorder="1"/>
    <xf numFmtId="0" fontId="4" fillId="4" borderId="8" xfId="0" applyFont="1" applyFill="1" applyBorder="1"/>
    <xf numFmtId="0" fontId="0" fillId="0" borderId="12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1EF3-7CB2-41E6-B1E6-014651F3BD09}">
  <dimension ref="A3:L54"/>
  <sheetViews>
    <sheetView tabSelected="1" topLeftCell="B33" workbookViewId="0">
      <selection activeCell="G41" sqref="G41"/>
    </sheetView>
  </sheetViews>
  <sheetFormatPr defaultRowHeight="14.4" x14ac:dyDescent="0.3"/>
  <cols>
    <col min="1" max="1" width="16.109375" customWidth="1"/>
    <col min="5" max="5" width="17.21875" customWidth="1"/>
    <col min="6" max="6" width="19.33203125" customWidth="1"/>
    <col min="7" max="7" width="16.6640625" customWidth="1"/>
    <col min="8" max="8" width="13.77734375" customWidth="1"/>
    <col min="9" max="9" width="18.5546875" customWidth="1"/>
    <col min="10" max="10" width="22.33203125" customWidth="1"/>
    <col min="12" max="12" width="29.88671875" customWidth="1"/>
  </cols>
  <sheetData>
    <row r="3" spans="1:12" x14ac:dyDescent="0.3">
      <c r="A3" t="s">
        <v>0</v>
      </c>
      <c r="B3">
        <v>23000</v>
      </c>
    </row>
    <row r="4" spans="1:12" x14ac:dyDescent="0.3">
      <c r="A4" t="s">
        <v>1</v>
      </c>
      <c r="B4">
        <v>250</v>
      </c>
    </row>
    <row r="5" spans="1:12" x14ac:dyDescent="0.3">
      <c r="A5" t="s">
        <v>9</v>
      </c>
      <c r="B5">
        <v>250000</v>
      </c>
    </row>
    <row r="6" spans="1:12" x14ac:dyDescent="0.3">
      <c r="A6" t="s">
        <v>12</v>
      </c>
      <c r="B6">
        <v>18000</v>
      </c>
      <c r="J6">
        <v>5</v>
      </c>
    </row>
    <row r="7" spans="1:12" x14ac:dyDescent="0.3">
      <c r="A7" t="s">
        <v>13</v>
      </c>
      <c r="C7">
        <f ca="1">INT(_xll.PsiUniform(E7,G7)/10)</f>
        <v>281</v>
      </c>
      <c r="E7">
        <v>2000</v>
      </c>
      <c r="G7">
        <v>4000</v>
      </c>
    </row>
    <row r="10" spans="1:12" ht="57.6" x14ac:dyDescent="0.3">
      <c r="D10" t="s">
        <v>2</v>
      </c>
      <c r="E10" t="s">
        <v>3</v>
      </c>
      <c r="F10" t="s">
        <v>10</v>
      </c>
      <c r="G10" t="s">
        <v>4</v>
      </c>
      <c r="H10" s="1" t="s">
        <v>5</v>
      </c>
      <c r="I10" s="1" t="s">
        <v>6</v>
      </c>
      <c r="J10" t="s">
        <v>11</v>
      </c>
    </row>
    <row r="11" spans="1:12" x14ac:dyDescent="0.3">
      <c r="A11" s="2" t="s">
        <v>7</v>
      </c>
      <c r="B11" s="2">
        <v>0</v>
      </c>
      <c r="C11" s="2">
        <v>0</v>
      </c>
      <c r="D11">
        <v>0.86</v>
      </c>
      <c r="E11">
        <v>40.24</v>
      </c>
      <c r="F11">
        <v>0</v>
      </c>
      <c r="G11">
        <f>F11/E11*B11</f>
        <v>0</v>
      </c>
      <c r="H11">
        <f>$B$4/$B$3*G11</f>
        <v>0</v>
      </c>
      <c r="I11">
        <f t="shared" ref="I11:I29" si="0">H11*(1-D11)</f>
        <v>0</v>
      </c>
      <c r="J11">
        <f>B11*$J$6</f>
        <v>0</v>
      </c>
      <c r="K11">
        <v>-1.2777777777777777</v>
      </c>
      <c r="L11" s="3" t="s">
        <v>14</v>
      </c>
    </row>
    <row r="12" spans="1:12" x14ac:dyDescent="0.3">
      <c r="A12" s="2" t="s">
        <v>7</v>
      </c>
      <c r="B12" s="2">
        <v>1</v>
      </c>
      <c r="C12" s="2">
        <v>0</v>
      </c>
      <c r="D12">
        <v>0.86</v>
      </c>
      <c r="E12">
        <v>288.36</v>
      </c>
      <c r="F12">
        <v>238</v>
      </c>
      <c r="G12">
        <f t="shared" ref="G12:G29" si="1">F12/E12*B12</f>
        <v>0.82535719239839089</v>
      </c>
      <c r="H12">
        <f t="shared" ref="H12:H29" si="2">$B$4/$B$3*G12</f>
        <v>8.9712738304172923E-3</v>
      </c>
      <c r="I12">
        <f>H12*(1-D12)</f>
        <v>1.2559783362584211E-3</v>
      </c>
      <c r="J12">
        <f t="shared" ref="J12:J29" si="3">B12*$J$6</f>
        <v>5</v>
      </c>
      <c r="K12">
        <v>0</v>
      </c>
      <c r="L12" s="4" t="s">
        <v>15</v>
      </c>
    </row>
    <row r="13" spans="1:12" x14ac:dyDescent="0.3">
      <c r="A13" s="2" t="s">
        <v>7</v>
      </c>
      <c r="B13" s="2">
        <v>1</v>
      </c>
      <c r="C13" s="2">
        <v>0</v>
      </c>
      <c r="D13">
        <v>0.69</v>
      </c>
      <c r="E13">
        <v>35.6</v>
      </c>
      <c r="F13">
        <v>238</v>
      </c>
      <c r="G13">
        <f t="shared" si="1"/>
        <v>6.6853932584269664</v>
      </c>
      <c r="H13">
        <f t="shared" si="2"/>
        <v>7.2667318026380073E-2</v>
      </c>
      <c r="I13">
        <f t="shared" si="0"/>
        <v>2.2526868588177828E-2</v>
      </c>
      <c r="J13">
        <f t="shared" si="3"/>
        <v>5</v>
      </c>
      <c r="K13">
        <v>-1.2777777777777777</v>
      </c>
      <c r="L13" s="4" t="s">
        <v>16</v>
      </c>
    </row>
    <row r="14" spans="1:12" x14ac:dyDescent="0.3">
      <c r="A14" s="2" t="s">
        <v>7</v>
      </c>
      <c r="B14" s="2">
        <v>0</v>
      </c>
      <c r="C14" s="2">
        <v>0</v>
      </c>
      <c r="D14">
        <v>0.97</v>
      </c>
      <c r="E14">
        <v>164.88</v>
      </c>
      <c r="F14">
        <v>0</v>
      </c>
      <c r="G14">
        <f t="shared" si="1"/>
        <v>0</v>
      </c>
      <c r="H14">
        <f t="shared" si="2"/>
        <v>0</v>
      </c>
      <c r="I14">
        <f t="shared" si="0"/>
        <v>0</v>
      </c>
      <c r="J14">
        <f t="shared" si="3"/>
        <v>0</v>
      </c>
      <c r="K14">
        <v>-1.2777777777777777</v>
      </c>
      <c r="L14" s="4" t="s">
        <v>17</v>
      </c>
    </row>
    <row r="15" spans="1:12" x14ac:dyDescent="0.3">
      <c r="A15" s="2" t="s">
        <v>7</v>
      </c>
      <c r="B15" s="2">
        <v>0</v>
      </c>
      <c r="C15" s="2">
        <v>0</v>
      </c>
      <c r="D15">
        <v>0.88</v>
      </c>
      <c r="E15">
        <v>129.88</v>
      </c>
      <c r="F15">
        <v>0</v>
      </c>
      <c r="G15">
        <f t="shared" si="1"/>
        <v>0</v>
      </c>
      <c r="H15">
        <f t="shared" si="2"/>
        <v>0</v>
      </c>
      <c r="I15">
        <f t="shared" si="0"/>
        <v>0</v>
      </c>
      <c r="J15">
        <f t="shared" si="3"/>
        <v>0</v>
      </c>
      <c r="K15">
        <v>-1.2777777777777777</v>
      </c>
      <c r="L15" s="4" t="s">
        <v>18</v>
      </c>
    </row>
    <row r="16" spans="1:12" x14ac:dyDescent="0.3">
      <c r="A16" t="s">
        <v>8</v>
      </c>
      <c r="B16">
        <v>1</v>
      </c>
      <c r="C16" s="2">
        <v>0</v>
      </c>
      <c r="D16">
        <v>0.69</v>
      </c>
      <c r="E16">
        <v>46</v>
      </c>
      <c r="F16">
        <v>297.5</v>
      </c>
      <c r="G16">
        <f t="shared" si="1"/>
        <v>6.4673913043478262</v>
      </c>
      <c r="H16">
        <f t="shared" si="2"/>
        <v>7.0297731568998115E-2</v>
      </c>
      <c r="I16">
        <f t="shared" si="0"/>
        <v>2.1792296786389418E-2</v>
      </c>
      <c r="J16">
        <f t="shared" si="3"/>
        <v>5</v>
      </c>
      <c r="K16">
        <v>-1.2777777777777777</v>
      </c>
      <c r="L16" s="4" t="s">
        <v>19</v>
      </c>
    </row>
    <row r="17" spans="1:12" x14ac:dyDescent="0.3">
      <c r="A17" t="s">
        <v>8</v>
      </c>
      <c r="B17">
        <v>1</v>
      </c>
      <c r="C17" s="2">
        <v>0</v>
      </c>
      <c r="D17">
        <v>0.97</v>
      </c>
      <c r="E17">
        <v>60</v>
      </c>
      <c r="F17">
        <v>1759.1</v>
      </c>
      <c r="G17">
        <f t="shared" si="1"/>
        <v>29.318333333333332</v>
      </c>
      <c r="H17">
        <f t="shared" si="2"/>
        <v>0.31867753623188405</v>
      </c>
      <c r="I17">
        <f t="shared" si="0"/>
        <v>9.5603260869565297E-3</v>
      </c>
      <c r="J17">
        <f t="shared" si="3"/>
        <v>5</v>
      </c>
      <c r="K17">
        <v>-0.5</v>
      </c>
      <c r="L17" s="4" t="s">
        <v>20</v>
      </c>
    </row>
    <row r="18" spans="1:12" ht="16.2" x14ac:dyDescent="0.3">
      <c r="A18" t="s">
        <v>8</v>
      </c>
      <c r="B18">
        <v>1</v>
      </c>
      <c r="C18" s="2">
        <v>0</v>
      </c>
      <c r="D18">
        <v>0.45</v>
      </c>
      <c r="E18">
        <v>107.36</v>
      </c>
      <c r="F18">
        <v>319.47066666666666</v>
      </c>
      <c r="G18">
        <f t="shared" si="1"/>
        <v>2.975695479384004</v>
      </c>
      <c r="H18">
        <f t="shared" si="2"/>
        <v>3.2344516080260913E-2</v>
      </c>
      <c r="I18">
        <f t="shared" si="0"/>
        <v>1.7789483844143503E-2</v>
      </c>
      <c r="J18">
        <f t="shared" si="3"/>
        <v>5</v>
      </c>
      <c r="K18">
        <v>-1.2777777777777777</v>
      </c>
      <c r="L18" s="4" t="s">
        <v>29</v>
      </c>
    </row>
    <row r="19" spans="1:12" ht="16.2" x14ac:dyDescent="0.3">
      <c r="A19" s="2" t="s">
        <v>7</v>
      </c>
      <c r="B19" s="2">
        <v>1</v>
      </c>
      <c r="C19" s="2">
        <v>0</v>
      </c>
      <c r="D19">
        <v>0.97</v>
      </c>
      <c r="E19">
        <v>239.07</v>
      </c>
      <c r="F19">
        <v>42521.93525734343</v>
      </c>
      <c r="G19">
        <f t="shared" si="1"/>
        <v>177.86395305702695</v>
      </c>
      <c r="H19">
        <f t="shared" si="2"/>
        <v>1.9333038375763798</v>
      </c>
      <c r="I19">
        <f t="shared" si="0"/>
        <v>5.7999115127291445E-2</v>
      </c>
      <c r="J19">
        <f t="shared" si="3"/>
        <v>5</v>
      </c>
      <c r="K19">
        <v>-1.2777777777777777</v>
      </c>
      <c r="L19" s="4" t="s">
        <v>30</v>
      </c>
    </row>
    <row r="20" spans="1:12" ht="25.2" customHeight="1" x14ac:dyDescent="0.3">
      <c r="A20" s="2" t="s">
        <v>7</v>
      </c>
      <c r="B20" s="2">
        <v>0</v>
      </c>
      <c r="C20" s="2">
        <v>0</v>
      </c>
      <c r="D20">
        <v>0.38</v>
      </c>
      <c r="E20">
        <v>2015</v>
      </c>
      <c r="F20">
        <v>0</v>
      </c>
      <c r="G20">
        <f t="shared" si="1"/>
        <v>0</v>
      </c>
      <c r="H20">
        <f t="shared" si="2"/>
        <v>0</v>
      </c>
      <c r="I20">
        <f t="shared" si="0"/>
        <v>0</v>
      </c>
      <c r="J20">
        <f t="shared" si="3"/>
        <v>0</v>
      </c>
      <c r="K20">
        <v>-1.2777777777777777</v>
      </c>
      <c r="L20" s="4" t="s">
        <v>31</v>
      </c>
    </row>
    <row r="21" spans="1:12" ht="21" customHeight="1" x14ac:dyDescent="0.3">
      <c r="A21" t="s">
        <v>8</v>
      </c>
      <c r="B21">
        <v>1</v>
      </c>
      <c r="C21" s="2">
        <v>0</v>
      </c>
      <c r="D21">
        <v>0.95</v>
      </c>
      <c r="E21">
        <v>2015</v>
      </c>
      <c r="F21">
        <v>18000</v>
      </c>
      <c r="G21">
        <f t="shared" si="1"/>
        <v>8.933002481389579</v>
      </c>
      <c r="H21">
        <f t="shared" si="2"/>
        <v>9.7097853058582373E-2</v>
      </c>
      <c r="I21">
        <f t="shared" si="0"/>
        <v>4.8548926529291226E-3</v>
      </c>
      <c r="J21">
        <f t="shared" si="3"/>
        <v>5</v>
      </c>
      <c r="K21">
        <v>0.27777777777777779</v>
      </c>
      <c r="L21" s="4" t="s">
        <v>32</v>
      </c>
    </row>
    <row r="22" spans="1:12" ht="18" customHeight="1" x14ac:dyDescent="0.3">
      <c r="A22" t="s">
        <v>8</v>
      </c>
      <c r="B22">
        <v>1</v>
      </c>
      <c r="C22" s="2">
        <v>0</v>
      </c>
      <c r="D22">
        <v>0.97</v>
      </c>
      <c r="E22">
        <v>1</v>
      </c>
      <c r="F22">
        <v>14</v>
      </c>
      <c r="G22">
        <f t="shared" si="1"/>
        <v>14</v>
      </c>
      <c r="H22">
        <f t="shared" si="2"/>
        <v>0.15217391304347827</v>
      </c>
      <c r="I22">
        <f t="shared" si="0"/>
        <v>4.5652173913043525E-3</v>
      </c>
      <c r="J22">
        <f t="shared" si="3"/>
        <v>5</v>
      </c>
      <c r="K22">
        <v>-0.88888888888888884</v>
      </c>
      <c r="L22" s="4" t="s">
        <v>21</v>
      </c>
    </row>
    <row r="23" spans="1:12" ht="19.8" customHeight="1" x14ac:dyDescent="0.3">
      <c r="A23" t="s">
        <v>8</v>
      </c>
      <c r="B23">
        <v>1</v>
      </c>
      <c r="C23" s="2">
        <v>0</v>
      </c>
      <c r="D23">
        <v>0.99</v>
      </c>
      <c r="E23">
        <v>3.9755555555555557</v>
      </c>
      <c r="F23">
        <v>417.43333333333339</v>
      </c>
      <c r="G23">
        <f t="shared" si="1"/>
        <v>105.00000000000001</v>
      </c>
      <c r="H23">
        <f t="shared" si="2"/>
        <v>1.1413043478260871</v>
      </c>
      <c r="I23">
        <f t="shared" si="0"/>
        <v>1.1413043478260882E-2</v>
      </c>
      <c r="J23">
        <f t="shared" si="3"/>
        <v>5</v>
      </c>
      <c r="K23">
        <v>0.22222222222222221</v>
      </c>
      <c r="L23" s="4" t="s">
        <v>22</v>
      </c>
    </row>
    <row r="24" spans="1:12" ht="21.6" customHeight="1" x14ac:dyDescent="0.3">
      <c r="A24" t="s">
        <v>8</v>
      </c>
      <c r="B24">
        <v>1</v>
      </c>
      <c r="C24" s="2">
        <v>0</v>
      </c>
      <c r="D24">
        <v>0.38</v>
      </c>
      <c r="E24">
        <v>144.95999999999998</v>
      </c>
      <c r="F24">
        <v>154</v>
      </c>
      <c r="G24">
        <f t="shared" si="1"/>
        <v>1.0623620309050774</v>
      </c>
      <c r="H24">
        <f t="shared" si="2"/>
        <v>1.1547413379403015E-2</v>
      </c>
      <c r="I24">
        <f t="shared" si="0"/>
        <v>7.1593962952298694E-3</v>
      </c>
      <c r="J24">
        <f t="shared" si="3"/>
        <v>5</v>
      </c>
      <c r="K24">
        <v>-1.2777777777777777</v>
      </c>
      <c r="L24" s="4" t="s">
        <v>23</v>
      </c>
    </row>
    <row r="25" spans="1:12" ht="22.8" customHeight="1" x14ac:dyDescent="0.3">
      <c r="A25" t="s">
        <v>8</v>
      </c>
      <c r="B25">
        <v>1</v>
      </c>
      <c r="C25" s="2">
        <v>0</v>
      </c>
      <c r="D25">
        <v>0.38</v>
      </c>
      <c r="E25">
        <v>187.25</v>
      </c>
      <c r="F25">
        <v>44178.070009165218</v>
      </c>
      <c r="G25">
        <f t="shared" si="1"/>
        <v>235.93094797952051</v>
      </c>
      <c r="H25">
        <f t="shared" si="2"/>
        <v>2.5644668258643533</v>
      </c>
      <c r="I25">
        <f t="shared" si="0"/>
        <v>1.589969432035899</v>
      </c>
      <c r="J25">
        <f t="shared" si="3"/>
        <v>5</v>
      </c>
      <c r="K25">
        <v>-1.2777777777777777</v>
      </c>
      <c r="L25" s="4" t="s">
        <v>24</v>
      </c>
    </row>
    <row r="26" spans="1:12" x14ac:dyDescent="0.3">
      <c r="A26" t="s">
        <v>8</v>
      </c>
      <c r="B26">
        <v>1</v>
      </c>
      <c r="C26" s="2">
        <v>0</v>
      </c>
      <c r="D26">
        <v>0.87</v>
      </c>
      <c r="E26">
        <v>77.156000000000006</v>
      </c>
      <c r="F26">
        <v>126</v>
      </c>
      <c r="G26">
        <f t="shared" si="1"/>
        <v>1.6330551091295555</v>
      </c>
      <c r="H26">
        <f t="shared" si="2"/>
        <v>1.7750599012277778E-2</v>
      </c>
      <c r="I26">
        <f t="shared" si="0"/>
        <v>2.3075778715961111E-3</v>
      </c>
      <c r="J26">
        <f t="shared" si="3"/>
        <v>5</v>
      </c>
      <c r="K26">
        <v>-1.2777777777777777</v>
      </c>
      <c r="L26" s="4" t="s">
        <v>25</v>
      </c>
    </row>
    <row r="27" spans="1:12" x14ac:dyDescent="0.3">
      <c r="A27" t="s">
        <v>8</v>
      </c>
      <c r="B27">
        <v>1</v>
      </c>
      <c r="C27" s="2">
        <v>0</v>
      </c>
      <c r="D27">
        <v>0.56999999999999995</v>
      </c>
      <c r="E27">
        <v>233.88</v>
      </c>
      <c r="F27">
        <v>154</v>
      </c>
      <c r="G27">
        <f t="shared" si="1"/>
        <v>0.65845732854455274</v>
      </c>
      <c r="H27">
        <f t="shared" si="2"/>
        <v>7.1571448754842691E-3</v>
      </c>
      <c r="I27">
        <f t="shared" si="0"/>
        <v>3.0775722964582362E-3</v>
      </c>
      <c r="J27">
        <f t="shared" si="3"/>
        <v>5</v>
      </c>
      <c r="K27">
        <v>-0.5</v>
      </c>
      <c r="L27" s="4" t="s">
        <v>26</v>
      </c>
    </row>
    <row r="28" spans="1:12" x14ac:dyDescent="0.3">
      <c r="A28" t="s">
        <v>8</v>
      </c>
      <c r="B28">
        <v>1</v>
      </c>
      <c r="C28" s="2">
        <v>0</v>
      </c>
      <c r="D28">
        <v>0.98</v>
      </c>
      <c r="E28">
        <v>2</v>
      </c>
      <c r="F28">
        <v>14</v>
      </c>
      <c r="G28">
        <f>F28/E28*B28</f>
        <v>7</v>
      </c>
      <c r="H28">
        <f>$B$4/$B$3*G28</f>
        <v>7.6086956521739135E-2</v>
      </c>
      <c r="I28">
        <f t="shared" si="0"/>
        <v>1.5217391304347841E-3</v>
      </c>
      <c r="J28">
        <f t="shared" si="3"/>
        <v>5</v>
      </c>
      <c r="K28">
        <v>-0.72222222222222221</v>
      </c>
      <c r="L28" s="4" t="s">
        <v>27</v>
      </c>
    </row>
    <row r="29" spans="1:12" x14ac:dyDescent="0.3">
      <c r="A29" t="s">
        <v>8</v>
      </c>
      <c r="B29">
        <v>1</v>
      </c>
      <c r="C29" s="2">
        <v>0</v>
      </c>
      <c r="D29">
        <v>0.98</v>
      </c>
      <c r="E29">
        <v>233.88</v>
      </c>
      <c r="F29">
        <v>81568.490733491373</v>
      </c>
      <c r="G29">
        <f t="shared" si="1"/>
        <v>348.76214611549244</v>
      </c>
      <c r="H29">
        <f t="shared" si="2"/>
        <v>3.7908928925597003</v>
      </c>
      <c r="I29">
        <f t="shared" si="0"/>
        <v>7.5817857851194076E-2</v>
      </c>
      <c r="J29">
        <f t="shared" si="3"/>
        <v>5</v>
      </c>
      <c r="K29">
        <v>-0.33333333333333331</v>
      </c>
      <c r="L29" s="4" t="s">
        <v>28</v>
      </c>
    </row>
    <row r="30" spans="1:12" x14ac:dyDescent="0.3">
      <c r="F30" s="5">
        <f>SUMPRODUCT(F11:F29,B11:B29)</f>
        <v>190000.00000000003</v>
      </c>
      <c r="G30" s="5">
        <f>SUM(G12:G29)</f>
        <v>947.11609466989921</v>
      </c>
      <c r="H30">
        <f>SUM(H11:H29)</f>
        <v>10.294740159455426</v>
      </c>
      <c r="I30" s="5">
        <f>SUM(I11:I29)</f>
        <v>1.8316107977725236</v>
      </c>
      <c r="K30" s="5">
        <f>SUMPRODUCT(K11:K29,B11:B29)</f>
        <v>-11.388888888888888</v>
      </c>
    </row>
    <row r="31" spans="1:12" x14ac:dyDescent="0.3">
      <c r="B31">
        <f>SUM(B11:B15,B19,B20)</f>
        <v>3</v>
      </c>
      <c r="F31">
        <f>SUMPRODUCT(B11:B15,F11:F15)</f>
        <v>476</v>
      </c>
    </row>
    <row r="34" spans="5:9" ht="15" thickBot="1" x14ac:dyDescent="0.35"/>
    <row r="35" spans="5:9" x14ac:dyDescent="0.3">
      <c r="E35" s="18"/>
      <c r="F35" s="19" t="s">
        <v>33</v>
      </c>
      <c r="G35" s="19" t="s">
        <v>9</v>
      </c>
      <c r="H35" s="19" t="s">
        <v>0</v>
      </c>
      <c r="I35" s="20" t="s">
        <v>34</v>
      </c>
    </row>
    <row r="36" spans="5:9" x14ac:dyDescent="0.3">
      <c r="E36" s="21" t="s">
        <v>35</v>
      </c>
      <c r="F36" s="22">
        <f>I30</f>
        <v>1.8316107977725236</v>
      </c>
      <c r="G36" s="22">
        <f>F30</f>
        <v>190000.00000000003</v>
      </c>
      <c r="H36" s="22">
        <f>G30</f>
        <v>947.11609466989921</v>
      </c>
      <c r="I36" s="23">
        <f>K30</f>
        <v>-11.388888888888888</v>
      </c>
    </row>
    <row r="37" spans="5:9" x14ac:dyDescent="0.3">
      <c r="E37" s="21" t="s">
        <v>36</v>
      </c>
      <c r="F37" s="22">
        <v>1.25</v>
      </c>
      <c r="G37" s="22">
        <v>10000</v>
      </c>
      <c r="H37" s="22">
        <v>0</v>
      </c>
      <c r="I37" s="23">
        <v>0</v>
      </c>
    </row>
    <row r="38" spans="5:9" x14ac:dyDescent="0.3">
      <c r="E38" s="21" t="s">
        <v>37</v>
      </c>
      <c r="F38" s="22">
        <v>0</v>
      </c>
      <c r="G38" s="22">
        <v>0</v>
      </c>
      <c r="H38" s="22">
        <v>1150</v>
      </c>
      <c r="I38" s="23">
        <v>0</v>
      </c>
    </row>
    <row r="39" spans="5:9" ht="15" thickBot="1" x14ac:dyDescent="0.35">
      <c r="E39" s="21" t="s">
        <v>38</v>
      </c>
      <c r="F39" s="22">
        <f>F36+F37-F38</f>
        <v>3.0816107977725236</v>
      </c>
      <c r="G39" s="22">
        <f t="shared" ref="G39:I39" si="4">G36+G37-G38</f>
        <v>200000.00000000003</v>
      </c>
      <c r="H39" s="22">
        <f t="shared" si="4"/>
        <v>-202.88390533010079</v>
      </c>
      <c r="I39" s="23">
        <f t="shared" si="4"/>
        <v>-11.388888888888888</v>
      </c>
    </row>
    <row r="40" spans="5:9" ht="15" thickBot="1" x14ac:dyDescent="0.35">
      <c r="E40" s="24" t="s">
        <v>39</v>
      </c>
      <c r="F40" s="25">
        <v>25</v>
      </c>
      <c r="G40" s="25">
        <v>25000</v>
      </c>
      <c r="H40" s="25">
        <v>23000</v>
      </c>
      <c r="I40" s="26">
        <v>-10</v>
      </c>
    </row>
    <row r="43" spans="5:9" ht="15" thickBot="1" x14ac:dyDescent="0.35">
      <c r="E43" s="5" t="s">
        <v>40</v>
      </c>
    </row>
    <row r="44" spans="5:9" x14ac:dyDescent="0.3">
      <c r="E44" s="10" t="s">
        <v>36</v>
      </c>
      <c r="F44" s="12">
        <f>F37/F$40</f>
        <v>0.05</v>
      </c>
      <c r="G44" s="12">
        <f t="shared" ref="F44:I45" si="5">G37/G$40</f>
        <v>0.4</v>
      </c>
      <c r="H44" s="12">
        <f t="shared" si="5"/>
        <v>0</v>
      </c>
      <c r="I44" s="13">
        <f t="shared" si="5"/>
        <v>0</v>
      </c>
    </row>
    <row r="45" spans="5:9" ht="15" thickBot="1" x14ac:dyDescent="0.35">
      <c r="E45" s="11" t="s">
        <v>37</v>
      </c>
      <c r="F45" s="14">
        <f t="shared" si="5"/>
        <v>0</v>
      </c>
      <c r="G45" s="14">
        <f t="shared" si="5"/>
        <v>0</v>
      </c>
      <c r="H45" s="14">
        <f t="shared" si="5"/>
        <v>0.05</v>
      </c>
      <c r="I45" s="15">
        <f t="shared" si="5"/>
        <v>0</v>
      </c>
    </row>
    <row r="48" spans="5:9" ht="15" thickBot="1" x14ac:dyDescent="0.35">
      <c r="E48" s="5" t="s">
        <v>41</v>
      </c>
    </row>
    <row r="49" spans="5:9" x14ac:dyDescent="0.3">
      <c r="E49" s="10" t="s">
        <v>36</v>
      </c>
      <c r="F49" s="6">
        <v>0</v>
      </c>
      <c r="G49" s="6">
        <v>0</v>
      </c>
      <c r="H49" s="6">
        <v>1</v>
      </c>
      <c r="I49" s="7">
        <v>1</v>
      </c>
    </row>
    <row r="50" spans="5:9" ht="15" thickBot="1" x14ac:dyDescent="0.35">
      <c r="E50" s="11" t="s">
        <v>37</v>
      </c>
      <c r="F50" s="8">
        <v>10</v>
      </c>
      <c r="G50" s="8">
        <v>1</v>
      </c>
      <c r="H50" s="8">
        <v>0</v>
      </c>
      <c r="I50" s="9">
        <v>0</v>
      </c>
    </row>
    <row r="53" spans="5:9" ht="15" thickBot="1" x14ac:dyDescent="0.35"/>
    <row r="54" spans="5:9" ht="15" thickBot="1" x14ac:dyDescent="0.35">
      <c r="E54" s="16" t="s">
        <v>42</v>
      </c>
      <c r="F54" s="17">
        <f>SUMPRODUCT(F44:I45,F49:I50)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2AE1-0557-4017-BB86-7E9CAB67B682}">
  <dimension ref="B1:F12"/>
  <sheetViews>
    <sheetView workbookViewId="0">
      <selection activeCell="F8" sqref="F8"/>
    </sheetView>
  </sheetViews>
  <sheetFormatPr defaultRowHeight="14.4" x14ac:dyDescent="0.3"/>
  <sheetData>
    <row r="1" spans="2:6" ht="15" thickBot="1" x14ac:dyDescent="0.35"/>
    <row r="2" spans="2:6" x14ac:dyDescent="0.3">
      <c r="B2" s="18"/>
      <c r="C2" s="19" t="s">
        <v>33</v>
      </c>
      <c r="D2" s="19" t="s">
        <v>9</v>
      </c>
      <c r="E2" s="19" t="s">
        <v>0</v>
      </c>
      <c r="F2" s="20" t="s">
        <v>34</v>
      </c>
    </row>
    <row r="3" spans="2:6" x14ac:dyDescent="0.3">
      <c r="B3" s="21" t="s">
        <v>35</v>
      </c>
      <c r="C3" s="22">
        <v>10</v>
      </c>
      <c r="D3" s="22">
        <v>190000</v>
      </c>
      <c r="E3" s="22">
        <v>24150</v>
      </c>
      <c r="F3" s="23">
        <v>-11.388888888888888</v>
      </c>
    </row>
    <row r="4" spans="2:6" x14ac:dyDescent="0.3">
      <c r="B4" s="21" t="s">
        <v>36</v>
      </c>
      <c r="C4" s="22">
        <v>0</v>
      </c>
      <c r="D4" s="22">
        <v>10000</v>
      </c>
      <c r="E4" s="22">
        <v>0</v>
      </c>
      <c r="F4" s="23">
        <v>0</v>
      </c>
    </row>
    <row r="5" spans="2:6" x14ac:dyDescent="0.3">
      <c r="B5" s="21" t="s">
        <v>37</v>
      </c>
      <c r="C5" s="22">
        <v>0</v>
      </c>
      <c r="D5" s="22">
        <v>0</v>
      </c>
      <c r="E5" s="22">
        <v>1150</v>
      </c>
      <c r="F5" s="23">
        <v>0</v>
      </c>
    </row>
    <row r="6" spans="2:6" ht="15" thickBot="1" x14ac:dyDescent="0.35">
      <c r="B6" s="21" t="s">
        <v>38</v>
      </c>
      <c r="C6" s="22">
        <v>10</v>
      </c>
      <c r="D6" s="22">
        <v>200000</v>
      </c>
      <c r="E6" s="22">
        <v>23000</v>
      </c>
      <c r="F6" s="23">
        <v>-11.388888888888888</v>
      </c>
    </row>
    <row r="7" spans="2:6" ht="15" thickBot="1" x14ac:dyDescent="0.35">
      <c r="B7" s="24" t="s">
        <v>39</v>
      </c>
      <c r="C7" s="25">
        <v>10</v>
      </c>
      <c r="D7" s="25">
        <v>200000</v>
      </c>
      <c r="E7" s="25">
        <v>23000</v>
      </c>
      <c r="F7" s="26">
        <v>-10</v>
      </c>
    </row>
    <row r="10" spans="2:6" ht="15" thickBot="1" x14ac:dyDescent="0.35">
      <c r="B10" s="5" t="s">
        <v>40</v>
      </c>
    </row>
    <row r="11" spans="2:6" x14ac:dyDescent="0.3">
      <c r="B11" s="10" t="s">
        <v>36</v>
      </c>
      <c r="C11" s="12">
        <v>0</v>
      </c>
      <c r="D11" s="12">
        <v>0.05</v>
      </c>
      <c r="E11" s="12">
        <v>0</v>
      </c>
      <c r="F11" s="13">
        <v>0</v>
      </c>
    </row>
    <row r="12" spans="2:6" ht="15" thickBot="1" x14ac:dyDescent="0.35">
      <c r="B12" s="11" t="s">
        <v>37</v>
      </c>
      <c r="C12" s="14">
        <v>0</v>
      </c>
      <c r="D12" s="14">
        <v>0</v>
      </c>
      <c r="E12" s="14">
        <v>0.05</v>
      </c>
      <c r="F12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Gizhitsa</dc:creator>
  <cp:lastModifiedBy>Yuriy Gizhitsa</cp:lastModifiedBy>
  <dcterms:created xsi:type="dcterms:W3CDTF">2019-08-25T14:35:10Z</dcterms:created>
  <dcterms:modified xsi:type="dcterms:W3CDTF">2019-08-27T04:22:43Z</dcterms:modified>
</cp:coreProperties>
</file>