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ilestore.soton.ac.uk\users\paulc\mydocuments\Limit line paper\Lichen curve limit line\"/>
    </mc:Choice>
  </mc:AlternateContent>
  <bookViews>
    <workbookView xWindow="0" yWindow="0" windowWidth="16320" windowHeight="8355"/>
  </bookViews>
  <sheets>
    <sheet name="lower boundary" sheetId="4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1" i="4" l="1"/>
  <c r="C242" i="4"/>
  <c r="C243" i="4"/>
  <c r="C244" i="4"/>
  <c r="C245" i="4"/>
  <c r="C246" i="4"/>
  <c r="C247" i="4"/>
  <c r="C240" i="4"/>
  <c r="C222" i="4"/>
  <c r="C223" i="4"/>
  <c r="C224" i="4"/>
  <c r="C225" i="4"/>
  <c r="C226" i="4"/>
  <c r="C227" i="4"/>
  <c r="C228" i="4"/>
  <c r="C221" i="4"/>
  <c r="F204" i="4"/>
  <c r="G204" i="4" s="1"/>
  <c r="F205" i="4"/>
  <c r="G205" i="4" s="1"/>
  <c r="F206" i="4"/>
  <c r="H206" i="4" s="1"/>
  <c r="F207" i="4"/>
  <c r="G207" i="4" s="1"/>
  <c r="F208" i="4"/>
  <c r="H208" i="4" s="1"/>
  <c r="F209" i="4"/>
  <c r="H209" i="4" s="1"/>
  <c r="F210" i="4"/>
  <c r="I210" i="4" s="1"/>
  <c r="F203" i="4"/>
  <c r="H203" i="4" s="1"/>
  <c r="E203" i="4"/>
  <c r="C204" i="4"/>
  <c r="D204" i="4" s="1"/>
  <c r="C205" i="4"/>
  <c r="D205" i="4" s="1"/>
  <c r="C206" i="4"/>
  <c r="D206" i="4" s="1"/>
  <c r="C207" i="4"/>
  <c r="D207" i="4" s="1"/>
  <c r="C208" i="4"/>
  <c r="D208" i="4" s="1"/>
  <c r="C209" i="4"/>
  <c r="D209" i="4" s="1"/>
  <c r="C210" i="4"/>
  <c r="D210" i="4" s="1"/>
  <c r="C203" i="4"/>
  <c r="D203" i="4" s="1"/>
  <c r="C184" i="4"/>
  <c r="C185" i="4"/>
  <c r="C186" i="4"/>
  <c r="C187" i="4"/>
  <c r="C188" i="4"/>
  <c r="C189" i="4"/>
  <c r="C190" i="4"/>
  <c r="C183" i="4"/>
  <c r="C163" i="4"/>
  <c r="C164" i="4"/>
  <c r="C165" i="4"/>
  <c r="C166" i="4"/>
  <c r="C167" i="4"/>
  <c r="C168" i="4"/>
  <c r="C169" i="4"/>
  <c r="C162" i="4"/>
  <c r="C145" i="4"/>
  <c r="C146" i="4"/>
  <c r="C147" i="4"/>
  <c r="C148" i="4"/>
  <c r="C149" i="4"/>
  <c r="C150" i="4"/>
  <c r="C151" i="4"/>
  <c r="C144" i="4"/>
  <c r="C125" i="4"/>
  <c r="C126" i="4"/>
  <c r="C127" i="4"/>
  <c r="C128" i="4"/>
  <c r="C129" i="4"/>
  <c r="C130" i="4"/>
  <c r="C131" i="4"/>
  <c r="C124" i="4"/>
  <c r="C105" i="4"/>
  <c r="C106" i="4"/>
  <c r="C107" i="4"/>
  <c r="C108" i="4"/>
  <c r="C109" i="4"/>
  <c r="C110" i="4"/>
  <c r="C111" i="4"/>
  <c r="C104" i="4"/>
  <c r="C85" i="4"/>
  <c r="C86" i="4"/>
  <c r="C87" i="4"/>
  <c r="C88" i="4"/>
  <c r="C89" i="4"/>
  <c r="C90" i="4"/>
  <c r="C91" i="4"/>
  <c r="C84" i="4"/>
  <c r="C65" i="4"/>
  <c r="C66" i="4"/>
  <c r="C67" i="4"/>
  <c r="C68" i="4"/>
  <c r="C69" i="4"/>
  <c r="C70" i="4"/>
  <c r="C71" i="4"/>
  <c r="C64" i="4"/>
  <c r="C45" i="4"/>
  <c r="C46" i="4"/>
  <c r="C47" i="4"/>
  <c r="C48" i="4"/>
  <c r="C49" i="4"/>
  <c r="C50" i="4"/>
  <c r="C51" i="4"/>
  <c r="C44" i="4"/>
  <c r="H205" i="4" l="1"/>
  <c r="H204" i="4"/>
  <c r="H212" i="4" s="1"/>
  <c r="G210" i="4"/>
  <c r="G206" i="4"/>
  <c r="G209" i="4"/>
  <c r="G208" i="4"/>
  <c r="G203" i="4"/>
  <c r="I207" i="4"/>
  <c r="I212" i="4" s="1"/>
  <c r="D241" i="4"/>
  <c r="D242" i="4"/>
  <c r="D243" i="4"/>
  <c r="D245" i="4"/>
  <c r="D246" i="4"/>
  <c r="D247" i="4"/>
  <c r="D240" i="4"/>
  <c r="D222" i="4"/>
  <c r="D224" i="4"/>
  <c r="D225" i="4"/>
  <c r="D226" i="4"/>
  <c r="D227" i="4"/>
  <c r="D228" i="4"/>
  <c r="D221" i="4"/>
  <c r="F228" i="4"/>
  <c r="H228" i="4" s="1"/>
  <c r="F227" i="4"/>
  <c r="H227" i="4" s="1"/>
  <c r="F226" i="4"/>
  <c r="H226" i="4" s="1"/>
  <c r="F225" i="4"/>
  <c r="I225" i="4" s="1"/>
  <c r="F224" i="4"/>
  <c r="H224" i="4" s="1"/>
  <c r="F223" i="4"/>
  <c r="F222" i="4"/>
  <c r="F221" i="4"/>
  <c r="H221" i="4" s="1"/>
  <c r="E221" i="4"/>
  <c r="D184" i="4"/>
  <c r="D186" i="4"/>
  <c r="D188" i="4"/>
  <c r="D189" i="4"/>
  <c r="D190" i="4"/>
  <c r="D183" i="4"/>
  <c r="F190" i="4"/>
  <c r="G190" i="4" s="1"/>
  <c r="F189" i="4"/>
  <c r="F188" i="4"/>
  <c r="H188" i="4" s="1"/>
  <c r="F187" i="4"/>
  <c r="F186" i="4"/>
  <c r="H186" i="4" s="1"/>
  <c r="F185" i="4"/>
  <c r="G185" i="4" s="1"/>
  <c r="F184" i="4"/>
  <c r="F183" i="4"/>
  <c r="H183" i="4" s="1"/>
  <c r="E183" i="4"/>
  <c r="D165" i="4"/>
  <c r="D167" i="4"/>
  <c r="D168" i="4"/>
  <c r="D162" i="4"/>
  <c r="F169" i="4"/>
  <c r="F168" i="4"/>
  <c r="H168" i="4" s="1"/>
  <c r="F167" i="4"/>
  <c r="G167" i="4" s="1"/>
  <c r="F166" i="4"/>
  <c r="F165" i="4"/>
  <c r="F164" i="4"/>
  <c r="G164" i="4" s="1"/>
  <c r="F163" i="4"/>
  <c r="G163" i="4" s="1"/>
  <c r="F162" i="4"/>
  <c r="E162" i="4"/>
  <c r="D145" i="4"/>
  <c r="D147" i="4"/>
  <c r="D148" i="4"/>
  <c r="D149" i="4"/>
  <c r="D150" i="4"/>
  <c r="D151" i="4"/>
  <c r="D144" i="4"/>
  <c r="D125" i="4"/>
  <c r="D127" i="4"/>
  <c r="D128" i="4"/>
  <c r="D129" i="4"/>
  <c r="D130" i="4"/>
  <c r="D131" i="4"/>
  <c r="D124" i="4"/>
  <c r="F131" i="4"/>
  <c r="G131" i="4" s="1"/>
  <c r="F130" i="4"/>
  <c r="F129" i="4"/>
  <c r="F128" i="4"/>
  <c r="F127" i="4"/>
  <c r="H127" i="4" s="1"/>
  <c r="F126" i="4"/>
  <c r="G126" i="4" s="1"/>
  <c r="F125" i="4"/>
  <c r="H125" i="4" s="1"/>
  <c r="F124" i="4"/>
  <c r="G124" i="4" s="1"/>
  <c r="E124" i="4"/>
  <c r="D105" i="4"/>
  <c r="D106" i="4"/>
  <c r="D108" i="4"/>
  <c r="D109" i="4"/>
  <c r="D110" i="4"/>
  <c r="D111" i="4"/>
  <c r="D104" i="4"/>
  <c r="F111" i="4"/>
  <c r="I111" i="4" s="1"/>
  <c r="F110" i="4"/>
  <c r="H110" i="4" s="1"/>
  <c r="F109" i="4"/>
  <c r="F108" i="4"/>
  <c r="H108" i="4" s="1"/>
  <c r="F107" i="4"/>
  <c r="H107" i="4" s="1"/>
  <c r="D107" i="4"/>
  <c r="F106" i="4"/>
  <c r="G106" i="4" s="1"/>
  <c r="F105" i="4"/>
  <c r="F104" i="4"/>
  <c r="H104" i="4" s="1"/>
  <c r="E104" i="4"/>
  <c r="C26" i="4"/>
  <c r="C27" i="4"/>
  <c r="C28" i="4"/>
  <c r="C29" i="4"/>
  <c r="C30" i="4"/>
  <c r="C31" i="4"/>
  <c r="C32" i="4"/>
  <c r="C25" i="4"/>
  <c r="F85" i="4"/>
  <c r="I85" i="4" s="1"/>
  <c r="F86" i="4"/>
  <c r="I86" i="4" s="1"/>
  <c r="F87" i="4"/>
  <c r="H87" i="4" s="1"/>
  <c r="F88" i="4"/>
  <c r="I88" i="4" s="1"/>
  <c r="F89" i="4"/>
  <c r="H89" i="4" s="1"/>
  <c r="F90" i="4"/>
  <c r="H90" i="4" s="1"/>
  <c r="F91" i="4"/>
  <c r="I91" i="4" s="1"/>
  <c r="F84" i="4"/>
  <c r="I84" i="4" s="1"/>
  <c r="F45" i="4"/>
  <c r="H45" i="4" s="1"/>
  <c r="F46" i="4"/>
  <c r="F47" i="4"/>
  <c r="H47" i="4" s="1"/>
  <c r="F48" i="4"/>
  <c r="H48" i="4" s="1"/>
  <c r="F49" i="4"/>
  <c r="H49" i="4" s="1"/>
  <c r="F50" i="4"/>
  <c r="H50" i="4" s="1"/>
  <c r="F51" i="4"/>
  <c r="I51" i="4" s="1"/>
  <c r="F44" i="4"/>
  <c r="I44" i="4" s="1"/>
  <c r="F26" i="4"/>
  <c r="H26" i="4" s="1"/>
  <c r="F27" i="4"/>
  <c r="H27" i="4" s="1"/>
  <c r="F28" i="4"/>
  <c r="H28" i="4" s="1"/>
  <c r="F29" i="4"/>
  <c r="H29" i="4" s="1"/>
  <c r="F30" i="4"/>
  <c r="H30" i="4" s="1"/>
  <c r="F31" i="4"/>
  <c r="H31" i="4" s="1"/>
  <c r="F32" i="4"/>
  <c r="H32" i="4" s="1"/>
  <c r="F25" i="4"/>
  <c r="E25" i="4"/>
  <c r="G223" i="4" l="1"/>
  <c r="H223" i="4"/>
  <c r="H232" i="4" s="1"/>
  <c r="G212" i="4"/>
  <c r="H214" i="4" s="1"/>
  <c r="I215" i="4" s="1"/>
  <c r="G222" i="4"/>
  <c r="H222" i="4"/>
  <c r="G189" i="4"/>
  <c r="H189" i="4"/>
  <c r="I190" i="4"/>
  <c r="G187" i="4"/>
  <c r="I187" i="4"/>
  <c r="G184" i="4"/>
  <c r="H184" i="4"/>
  <c r="G109" i="4"/>
  <c r="H109" i="4"/>
  <c r="G129" i="4"/>
  <c r="H129" i="4"/>
  <c r="G130" i="4"/>
  <c r="H130" i="4"/>
  <c r="I131" i="4"/>
  <c r="G105" i="4"/>
  <c r="H105" i="4"/>
  <c r="G128" i="4"/>
  <c r="H128" i="4"/>
  <c r="I106" i="4"/>
  <c r="I115" i="4" s="1"/>
  <c r="G111" i="4"/>
  <c r="I164" i="4"/>
  <c r="G107" i="4"/>
  <c r="H124" i="4"/>
  <c r="I165" i="4"/>
  <c r="D223" i="4"/>
  <c r="G125" i="4"/>
  <c r="G168" i="4"/>
  <c r="G188" i="4"/>
  <c r="G110" i="4"/>
  <c r="D126" i="4"/>
  <c r="D163" i="4"/>
  <c r="I163" i="4"/>
  <c r="G186" i="4"/>
  <c r="I185" i="4"/>
  <c r="I46" i="4"/>
  <c r="I166" i="4"/>
  <c r="D166" i="4"/>
  <c r="I162" i="4"/>
  <c r="D185" i="4"/>
  <c r="I169" i="4"/>
  <c r="H167" i="4"/>
  <c r="H172" i="4" s="1"/>
  <c r="D169" i="4"/>
  <c r="G226" i="4"/>
  <c r="D244" i="4"/>
  <c r="G221" i="4"/>
  <c r="G224" i="4"/>
  <c r="G225" i="4"/>
  <c r="G228" i="4"/>
  <c r="G227" i="4"/>
  <c r="D187" i="4"/>
  <c r="G183" i="4"/>
  <c r="G165" i="4"/>
  <c r="G169" i="4"/>
  <c r="G162" i="4"/>
  <c r="D164" i="4"/>
  <c r="G166" i="4"/>
  <c r="D146" i="4"/>
  <c r="I126" i="4"/>
  <c r="G127" i="4"/>
  <c r="G104" i="4"/>
  <c r="G108" i="4"/>
  <c r="I194" i="4" l="1"/>
  <c r="G172" i="4"/>
  <c r="H115" i="4"/>
  <c r="I172" i="4"/>
  <c r="H135" i="4"/>
  <c r="G135" i="4"/>
  <c r="G194" i="4"/>
  <c r="H194" i="4"/>
  <c r="I232" i="4"/>
  <c r="G232" i="4"/>
  <c r="I135" i="4"/>
  <c r="G115" i="4"/>
  <c r="H118" i="4" s="1"/>
  <c r="I119" i="4" s="1"/>
  <c r="H138" i="4" l="1"/>
  <c r="I139" i="4" s="1"/>
  <c r="H197" i="4"/>
  <c r="I198" i="4" s="1"/>
  <c r="H235" i="4"/>
  <c r="I236" i="4" s="1"/>
  <c r="F6" i="4" l="1"/>
  <c r="G6" i="4" s="1"/>
  <c r="F7" i="4"/>
  <c r="G7" i="4" s="1"/>
  <c r="F8" i="4"/>
  <c r="G8" i="4" s="1"/>
  <c r="F9" i="4"/>
  <c r="G9" i="4" s="1"/>
  <c r="F10" i="4"/>
  <c r="H10" i="4" s="1"/>
  <c r="F11" i="4"/>
  <c r="H11" i="4" s="1"/>
  <c r="F12" i="4"/>
  <c r="F5" i="4"/>
  <c r="G5" i="4" s="1"/>
  <c r="E5" i="4"/>
  <c r="C6" i="4"/>
  <c r="D6" i="4" s="1"/>
  <c r="C7" i="4"/>
  <c r="C8" i="4"/>
  <c r="D8" i="4" s="1"/>
  <c r="C9" i="4"/>
  <c r="D9" i="4" s="1"/>
  <c r="C10" i="4"/>
  <c r="D10" i="4" s="1"/>
  <c r="C11" i="4"/>
  <c r="C12" i="4"/>
  <c r="C5" i="4"/>
  <c r="D5" i="4" s="1"/>
  <c r="D91" i="4"/>
  <c r="G90" i="4"/>
  <c r="D90" i="4"/>
  <c r="G89" i="4"/>
  <c r="D89" i="4"/>
  <c r="G88" i="4"/>
  <c r="D88" i="4"/>
  <c r="D87" i="4"/>
  <c r="G86" i="4"/>
  <c r="D86" i="4"/>
  <c r="G85" i="4"/>
  <c r="D85" i="4"/>
  <c r="G84" i="4"/>
  <c r="E84" i="4"/>
  <c r="D71" i="4"/>
  <c r="D70" i="4"/>
  <c r="D69" i="4"/>
  <c r="D68" i="4"/>
  <c r="D67" i="4"/>
  <c r="D66" i="4"/>
  <c r="D65" i="4"/>
  <c r="D64" i="4"/>
  <c r="D51" i="4"/>
  <c r="D50" i="4"/>
  <c r="G49" i="4"/>
  <c r="D49" i="4"/>
  <c r="G48" i="4"/>
  <c r="D48" i="4"/>
  <c r="D47" i="4"/>
  <c r="D46" i="4"/>
  <c r="G45" i="4"/>
  <c r="D45" i="4"/>
  <c r="G44" i="4"/>
  <c r="E44" i="4"/>
  <c r="D44" i="4"/>
  <c r="D32" i="4"/>
  <c r="G31" i="4"/>
  <c r="D30" i="4"/>
  <c r="G29" i="4"/>
  <c r="D29" i="4"/>
  <c r="G28" i="4"/>
  <c r="D28" i="4"/>
  <c r="G27" i="4"/>
  <c r="D27" i="4"/>
  <c r="G26" i="4"/>
  <c r="D26" i="4"/>
  <c r="G25" i="4"/>
  <c r="D25" i="4"/>
  <c r="I7" i="4" l="1"/>
  <c r="H8" i="4"/>
  <c r="D7" i="4"/>
  <c r="D12" i="4"/>
  <c r="I12" i="4"/>
  <c r="G11" i="4"/>
  <c r="G51" i="4"/>
  <c r="H55" i="4"/>
  <c r="G47" i="4"/>
  <c r="G32" i="4"/>
  <c r="I25" i="4"/>
  <c r="G30" i="4"/>
  <c r="I5" i="4"/>
  <c r="I6" i="4"/>
  <c r="H9" i="4"/>
  <c r="H16" i="4" s="1"/>
  <c r="G10" i="4"/>
  <c r="G12" i="4"/>
  <c r="H95" i="4"/>
  <c r="H36" i="4"/>
  <c r="D11" i="4"/>
  <c r="D31" i="4"/>
  <c r="D84" i="4"/>
  <c r="I55" i="4"/>
  <c r="G46" i="4"/>
  <c r="G50" i="4"/>
  <c r="G87" i="4"/>
  <c r="G91" i="4"/>
  <c r="I16" i="4" l="1"/>
  <c r="G36" i="4"/>
  <c r="G16" i="4"/>
  <c r="I95" i="4"/>
  <c r="G95" i="4"/>
  <c r="G55" i="4"/>
  <c r="H58" i="4" s="1"/>
  <c r="I59" i="4" s="1"/>
  <c r="I36" i="4"/>
  <c r="H19" i="4" l="1"/>
  <c r="I20" i="4" s="1"/>
  <c r="H39" i="4"/>
  <c r="I40" i="4" s="1"/>
  <c r="H98" i="4"/>
  <c r="I99" i="4" s="1"/>
  <c r="H175" i="4"/>
  <c r="I176" i="4" s="1"/>
</calcChain>
</file>

<file path=xl/sharedStrings.xml><?xml version="1.0" encoding="utf-8"?>
<sst xmlns="http://schemas.openxmlformats.org/spreadsheetml/2006/main" count="251" uniqueCount="50">
  <si>
    <t>xi</t>
  </si>
  <si>
    <t>yi</t>
  </si>
  <si>
    <t>xave</t>
  </si>
  <si>
    <t>xi-xave</t>
  </si>
  <si>
    <t xml:space="preserve">step1 </t>
    <phoneticPr fontId="1" type="noConversion"/>
  </si>
  <si>
    <t>original lower points</t>
    <phoneticPr fontId="1" type="noConversion"/>
  </si>
  <si>
    <t>linear fitting line of original lower points</t>
    <phoneticPr fontId="1" type="noConversion"/>
  </si>
  <si>
    <t>original value-fitting value</t>
    <phoneticPr fontId="1" type="noConversion"/>
  </si>
  <si>
    <t>yi-y</t>
    <phoneticPr fontId="1" type="noConversion"/>
  </si>
  <si>
    <t>average of xi</t>
    <phoneticPr fontId="1" type="noConversion"/>
  </si>
  <si>
    <t>yi*(xi-xave)</t>
    <phoneticPr fontId="1" type="noConversion"/>
  </si>
  <si>
    <t>yi&lt;y</t>
    <phoneticPr fontId="1" type="noConversion"/>
  </si>
  <si>
    <t>y*(xi-xave)</t>
    <phoneticPr fontId="1" type="noConversion"/>
  </si>
  <si>
    <t>yi&gt;y</t>
    <phoneticPr fontId="1" type="noConversion"/>
  </si>
  <si>
    <t>(xi-xave)^2</t>
    <phoneticPr fontId="1" type="noConversion"/>
  </si>
  <si>
    <t>sum of (xi-xave)^2</t>
    <phoneticPr fontId="1" type="noConversion"/>
  </si>
  <si>
    <t>sum of yi*(xi-xave)</t>
    <phoneticPr fontId="1" type="noConversion"/>
  </si>
  <si>
    <t>sum of  y*(xi-xave)</t>
    <phoneticPr fontId="1" type="noConversion"/>
  </si>
  <si>
    <t>slope of next fitting line</t>
    <phoneticPr fontId="1" type="noConversion"/>
  </si>
  <si>
    <t>intercept of next fitting line</t>
    <phoneticPr fontId="1" type="noConversion"/>
  </si>
  <si>
    <t>y=0.439542023*xi+10.05424883</t>
    <phoneticPr fontId="1" type="noConversion"/>
  </si>
  <si>
    <t xml:space="preserve">y=0.4851*xi+0.7749 </t>
    <phoneticPr fontId="1" type="noConversion"/>
  </si>
  <si>
    <t xml:space="preserve">step2 </t>
    <phoneticPr fontId="1" type="noConversion"/>
  </si>
  <si>
    <r>
      <t>according to the</t>
    </r>
    <r>
      <rPr>
        <b/>
        <sz val="11"/>
        <color theme="1"/>
        <rFont val="Calibri"/>
        <charset val="134"/>
        <scheme val="minor"/>
      </rPr>
      <t xml:space="preserve"> highest yi-y</t>
    </r>
    <phoneticPr fontId="1" type="noConversion"/>
  </si>
  <si>
    <t>step3</t>
    <phoneticPr fontId="1" type="noConversion"/>
  </si>
  <si>
    <t>y=0.396965376*xi+11.08800981</t>
    <phoneticPr fontId="1" type="noConversion"/>
  </si>
  <si>
    <t>step4</t>
    <phoneticPr fontId="1" type="noConversion"/>
  </si>
  <si>
    <t>y=0.361582237*xi+18.29484759</t>
    <phoneticPr fontId="1" type="noConversion"/>
  </si>
  <si>
    <t>all yi&lt;y</t>
    <phoneticPr fontId="1" type="noConversion"/>
  </si>
  <si>
    <t>step5</t>
    <phoneticPr fontId="1" type="noConversion"/>
  </si>
  <si>
    <t>fitting line of previous step</t>
    <phoneticPr fontId="1" type="noConversion"/>
  </si>
  <si>
    <t>y=0.3606*xi+8.8597</t>
    <phoneticPr fontId="1" type="noConversion"/>
  </si>
  <si>
    <t>y=0.335008828*xi+14.07210984</t>
    <phoneticPr fontId="1" type="noConversion"/>
  </si>
  <si>
    <t>`</t>
    <phoneticPr fontId="1" type="noConversion"/>
  </si>
  <si>
    <t>y=0.317109702*xi+15.25577904</t>
    <phoneticPr fontId="1" type="noConversion"/>
  </si>
  <si>
    <t>y=0.305387181*xi+17.64342214</t>
    <phoneticPr fontId="1" type="noConversion"/>
  </si>
  <si>
    <t>y=0.3054*xi+12.352</t>
    <phoneticPr fontId="1" type="noConversion"/>
  </si>
  <si>
    <t>y=0.289271609*xi+15.6372306</t>
    <phoneticPr fontId="1" type="noConversion"/>
  </si>
  <si>
    <t>y=0.282076325*xi+16.11305474</t>
    <phoneticPr fontId="1" type="noConversion"/>
  </si>
  <si>
    <t>and R2&gt;0.95</t>
    <phoneticPr fontId="1" type="noConversion"/>
  </si>
  <si>
    <t>final lower boundary</t>
    <phoneticPr fontId="1" type="noConversion"/>
  </si>
  <si>
    <t>y=0.2774x+13.998</t>
    <phoneticPr fontId="1" type="noConversion"/>
  </si>
  <si>
    <t>step6</t>
    <phoneticPr fontId="1" type="noConversion"/>
  </si>
  <si>
    <t>step7</t>
    <phoneticPr fontId="1" type="noConversion"/>
  </si>
  <si>
    <t>step8</t>
    <phoneticPr fontId="1" type="noConversion"/>
  </si>
  <si>
    <t>step9</t>
    <phoneticPr fontId="1" type="noConversion"/>
  </si>
  <si>
    <t>step10</t>
    <phoneticPr fontId="1" type="noConversion"/>
  </si>
  <si>
    <t>step11</t>
    <phoneticPr fontId="1" type="noConversion"/>
  </si>
  <si>
    <t>step12</t>
    <phoneticPr fontId="1" type="noConversion"/>
  </si>
  <si>
    <t>step13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</si>
</sst>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b/>
      <sz val="11"/>
      <color theme="1"/>
      <name val="Calibri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2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247594050743664E-2"/>
          <c:y val="6.7534302240818286E-2"/>
          <c:w val="0.87119685039370076"/>
          <c:h val="0.807536987659923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5691163604549433E-4"/>
                  <c:y val="9.03426390934096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'lower boundary'!$A$5:$A$12</c:f>
              <c:numCache>
                <c:formatCode>General</c:formatCode>
                <c:ptCount val="8"/>
                <c:pt idx="0">
                  <c:v>24.28</c:v>
                </c:pt>
                <c:pt idx="1">
                  <c:v>41.45</c:v>
                </c:pt>
                <c:pt idx="2">
                  <c:v>66.13</c:v>
                </c:pt>
                <c:pt idx="3">
                  <c:v>81.92</c:v>
                </c:pt>
                <c:pt idx="4">
                  <c:v>93.99</c:v>
                </c:pt>
                <c:pt idx="5">
                  <c:v>108.71</c:v>
                </c:pt>
                <c:pt idx="6">
                  <c:v>139.33000000000001</c:v>
                </c:pt>
                <c:pt idx="7">
                  <c:v>203.68</c:v>
                </c:pt>
              </c:numCache>
            </c:numRef>
          </c:xVal>
          <c:yVal>
            <c:numRef>
              <c:f>'lower boundary'!$B$5:$B$12</c:f>
              <c:numCache>
                <c:formatCode>General</c:formatCode>
                <c:ptCount val="8"/>
                <c:pt idx="0">
                  <c:v>22.98</c:v>
                </c:pt>
                <c:pt idx="1">
                  <c:v>25.43</c:v>
                </c:pt>
                <c:pt idx="2">
                  <c:v>38.119999999999997</c:v>
                </c:pt>
                <c:pt idx="3">
                  <c:v>38.03</c:v>
                </c:pt>
                <c:pt idx="4">
                  <c:v>43.53</c:v>
                </c:pt>
                <c:pt idx="5">
                  <c:v>38.03</c:v>
                </c:pt>
                <c:pt idx="6">
                  <c:v>48.94</c:v>
                </c:pt>
                <c:pt idx="7">
                  <c:v>119.55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D7-4626-AE13-3F646E73A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550416"/>
        <c:axId val="417550976"/>
      </c:scatterChart>
      <c:valAx>
        <c:axId val="41755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50976"/>
        <c:crosses val="autoZero"/>
        <c:crossBetween val="midCat"/>
      </c:valAx>
      <c:valAx>
        <c:axId val="41755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550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'lower boundary'!$A$64:$A$71</c:f>
              <c:numCache>
                <c:formatCode>General</c:formatCode>
                <c:ptCount val="8"/>
                <c:pt idx="0">
                  <c:v>24.28</c:v>
                </c:pt>
                <c:pt idx="1">
                  <c:v>41.45</c:v>
                </c:pt>
                <c:pt idx="2">
                  <c:v>66.13</c:v>
                </c:pt>
                <c:pt idx="3">
                  <c:v>81.92</c:v>
                </c:pt>
                <c:pt idx="4">
                  <c:v>93.99</c:v>
                </c:pt>
                <c:pt idx="5">
                  <c:v>108.71</c:v>
                </c:pt>
                <c:pt idx="6">
                  <c:v>139.33000000000001</c:v>
                </c:pt>
                <c:pt idx="7">
                  <c:v>203.68</c:v>
                </c:pt>
              </c:numCache>
            </c:numRef>
          </c:xVal>
          <c:yVal>
            <c:numRef>
              <c:f>'lower boundary'!$B$64:$B$71</c:f>
              <c:numCache>
                <c:formatCode>General</c:formatCode>
                <c:ptCount val="8"/>
                <c:pt idx="0">
                  <c:v>20.726329148440001</c:v>
                </c:pt>
                <c:pt idx="1">
                  <c:v>25.43</c:v>
                </c:pt>
                <c:pt idx="2">
                  <c:v>38.119999999999997</c:v>
                </c:pt>
                <c:pt idx="3">
                  <c:v>38.03</c:v>
                </c:pt>
                <c:pt idx="4">
                  <c:v>43.53</c:v>
                </c:pt>
                <c:pt idx="5">
                  <c:v>38.03</c:v>
                </c:pt>
                <c:pt idx="6">
                  <c:v>48.94</c:v>
                </c:pt>
                <c:pt idx="7">
                  <c:v>91.941917593680003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56-4890-A63C-1D0223DD72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732800"/>
        <c:axId val="467732240"/>
      </c:scatterChart>
      <c:valAx>
        <c:axId val="467732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32240"/>
        <c:crosses val="autoZero"/>
        <c:crossBetween val="midCat"/>
      </c:valAx>
      <c:valAx>
        <c:axId val="46773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732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'lower boundary'!$A$144:$A$151</c:f>
              <c:numCache>
                <c:formatCode>General</c:formatCode>
                <c:ptCount val="8"/>
                <c:pt idx="0">
                  <c:v>24.28</c:v>
                </c:pt>
                <c:pt idx="1">
                  <c:v>41.45</c:v>
                </c:pt>
                <c:pt idx="2">
                  <c:v>66.13</c:v>
                </c:pt>
                <c:pt idx="3">
                  <c:v>81.92</c:v>
                </c:pt>
                <c:pt idx="4">
                  <c:v>93.99</c:v>
                </c:pt>
                <c:pt idx="5">
                  <c:v>108.71</c:v>
                </c:pt>
                <c:pt idx="6">
                  <c:v>139.33000000000001</c:v>
                </c:pt>
                <c:pt idx="7">
                  <c:v>203.68</c:v>
                </c:pt>
              </c:numCache>
            </c:numRef>
          </c:xVal>
          <c:yVal>
            <c:numRef>
              <c:f>'lower boundary'!$B$144:$B$151</c:f>
              <c:numCache>
                <c:formatCode>General</c:formatCode>
                <c:ptCount val="8"/>
                <c:pt idx="0">
                  <c:v>20.726329148440001</c:v>
                </c:pt>
                <c:pt idx="1">
                  <c:v>25.43</c:v>
                </c:pt>
                <c:pt idx="2">
                  <c:v>36.226243635639996</c:v>
                </c:pt>
                <c:pt idx="3">
                  <c:v>38.03</c:v>
                </c:pt>
                <c:pt idx="4">
                  <c:v>43.53</c:v>
                </c:pt>
                <c:pt idx="5">
                  <c:v>38.03</c:v>
                </c:pt>
                <c:pt idx="6">
                  <c:v>48.94</c:v>
                </c:pt>
                <c:pt idx="7">
                  <c:v>79.844683143359987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C-4A42-A176-8BF6BCC24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888176"/>
        <c:axId val="533814576"/>
      </c:scatterChart>
      <c:valAx>
        <c:axId val="52588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814576"/>
        <c:crosses val="autoZero"/>
        <c:crossBetween val="midCat"/>
      </c:valAx>
      <c:valAx>
        <c:axId val="533814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888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'lower boundary'!$A$240:$A$247</c:f>
              <c:numCache>
                <c:formatCode>General</c:formatCode>
                <c:ptCount val="8"/>
                <c:pt idx="0">
                  <c:v>24.28</c:v>
                </c:pt>
                <c:pt idx="1">
                  <c:v>41.45</c:v>
                </c:pt>
                <c:pt idx="2">
                  <c:v>66.13</c:v>
                </c:pt>
                <c:pt idx="3">
                  <c:v>81.92</c:v>
                </c:pt>
                <c:pt idx="4">
                  <c:v>93.99</c:v>
                </c:pt>
                <c:pt idx="5">
                  <c:v>108.71</c:v>
                </c:pt>
                <c:pt idx="6">
                  <c:v>139.33000000000001</c:v>
                </c:pt>
                <c:pt idx="7">
                  <c:v>203.68</c:v>
                </c:pt>
              </c:numCache>
            </c:numRef>
          </c:xVal>
          <c:yVal>
            <c:numRef>
              <c:f>'lower boundary'!$B$240:$B$247</c:f>
              <c:numCache>
                <c:formatCode>General</c:formatCode>
                <c:ptCount val="8"/>
                <c:pt idx="0">
                  <c:v>20.726329148440001</c:v>
                </c:pt>
                <c:pt idx="1">
                  <c:v>25.43</c:v>
                </c:pt>
                <c:pt idx="2">
                  <c:v>34.766762103169995</c:v>
                </c:pt>
                <c:pt idx="3">
                  <c:v>38.03</c:v>
                </c:pt>
                <c:pt idx="4">
                  <c:v>43.141394757149996</c:v>
                </c:pt>
                <c:pt idx="5">
                  <c:v>38.03</c:v>
                </c:pt>
                <c:pt idx="6">
                  <c:v>48.94</c:v>
                </c:pt>
                <c:pt idx="7">
                  <c:v>73.566360616000011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7-4C96-AF44-A470A2ECB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3363840"/>
        <c:axId val="453362720"/>
      </c:scatterChart>
      <c:valAx>
        <c:axId val="45336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62720"/>
        <c:crosses val="autoZero"/>
        <c:crossBetween val="midCat"/>
      </c:valAx>
      <c:valAx>
        <c:axId val="45336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36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11906</xdr:colOff>
      <xdr:row>0</xdr:row>
      <xdr:rowOff>45244</xdr:rowOff>
    </xdr:from>
    <xdr:to>
      <xdr:col>14</xdr:col>
      <xdr:colOff>59531</xdr:colOff>
      <xdr:row>13</xdr:row>
      <xdr:rowOff>134937</xdr:rowOff>
    </xdr:to>
    <xdr:graphicFrame macro="">
      <xdr:nvGraphicFramePr>
        <xdr:cNvPr id="14" name="图表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119062</xdr:colOff>
      <xdr:row>10</xdr:row>
      <xdr:rowOff>142875</xdr:rowOff>
    </xdr:from>
    <xdr:to>
      <xdr:col>3</xdr:col>
      <xdr:colOff>1619250</xdr:colOff>
      <xdr:row>12</xdr:row>
      <xdr:rowOff>107156</xdr:rowOff>
    </xdr:to>
    <xdr:sp macro="" textlink="">
      <xdr:nvSpPr>
        <xdr:cNvPr id="3" name="圆角矩形 2"/>
        <xdr:cNvSpPr/>
      </xdr:nvSpPr>
      <xdr:spPr>
        <a:xfrm>
          <a:off x="119062" y="1809750"/>
          <a:ext cx="6441282" cy="297656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1595437</xdr:colOff>
      <xdr:row>12</xdr:row>
      <xdr:rowOff>119062</xdr:rowOff>
    </xdr:from>
    <xdr:to>
      <xdr:col>8</xdr:col>
      <xdr:colOff>523874</xdr:colOff>
      <xdr:row>17</xdr:row>
      <xdr:rowOff>-1</xdr:rowOff>
    </xdr:to>
    <xdr:cxnSp macro="">
      <xdr:nvCxnSpPr>
        <xdr:cNvPr id="5" name="直接箭头连接符 4"/>
        <xdr:cNvCxnSpPr/>
      </xdr:nvCxnSpPr>
      <xdr:spPr>
        <a:xfrm>
          <a:off x="6536531" y="2119312"/>
          <a:ext cx="6060281" cy="7143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750094</xdr:colOff>
      <xdr:row>11</xdr:row>
      <xdr:rowOff>142874</xdr:rowOff>
    </xdr:from>
    <xdr:to>
      <xdr:col>2</xdr:col>
      <xdr:colOff>1452563</xdr:colOff>
      <xdr:row>31</xdr:row>
      <xdr:rowOff>47625</xdr:rowOff>
    </xdr:to>
    <xdr:cxnSp macro="">
      <xdr:nvCxnSpPr>
        <xdr:cNvPr id="7" name="直接箭头连接符 6"/>
        <xdr:cNvCxnSpPr/>
      </xdr:nvCxnSpPr>
      <xdr:spPr>
        <a:xfrm flipH="1">
          <a:off x="1559719" y="1976437"/>
          <a:ext cx="1619250" cy="34170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140493</xdr:colOff>
      <xdr:row>23</xdr:row>
      <xdr:rowOff>80962</xdr:rowOff>
    </xdr:from>
    <xdr:to>
      <xdr:col>3</xdr:col>
      <xdr:colOff>1640681</xdr:colOff>
      <xdr:row>25</xdr:row>
      <xdr:rowOff>45243</xdr:rowOff>
    </xdr:to>
    <xdr:sp macro="" textlink="">
      <xdr:nvSpPr>
        <xdr:cNvPr id="23" name="圆角矩形 22"/>
        <xdr:cNvSpPr/>
      </xdr:nvSpPr>
      <xdr:spPr>
        <a:xfrm>
          <a:off x="140493" y="4117181"/>
          <a:ext cx="6441282" cy="297656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1607343</xdr:colOff>
      <xdr:row>25</xdr:row>
      <xdr:rowOff>47624</xdr:rowOff>
    </xdr:from>
    <xdr:to>
      <xdr:col>8</xdr:col>
      <xdr:colOff>1095374</xdr:colOff>
      <xdr:row>36</xdr:row>
      <xdr:rowOff>154781</xdr:rowOff>
    </xdr:to>
    <xdr:cxnSp macro="">
      <xdr:nvCxnSpPr>
        <xdr:cNvPr id="25" name="直接箭头连接符 24"/>
        <xdr:cNvCxnSpPr/>
      </xdr:nvCxnSpPr>
      <xdr:spPr>
        <a:xfrm>
          <a:off x="6548437" y="4417218"/>
          <a:ext cx="6619875" cy="1940719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678656</xdr:colOff>
      <xdr:row>24</xdr:row>
      <xdr:rowOff>166687</xdr:rowOff>
    </xdr:from>
    <xdr:to>
      <xdr:col>2</xdr:col>
      <xdr:colOff>1381125</xdr:colOff>
      <xdr:row>43</xdr:row>
      <xdr:rowOff>35718</xdr:rowOff>
    </xdr:to>
    <xdr:cxnSp macro="">
      <xdr:nvCxnSpPr>
        <xdr:cNvPr id="29" name="直接箭头连接符 28"/>
        <xdr:cNvCxnSpPr/>
      </xdr:nvCxnSpPr>
      <xdr:spPr>
        <a:xfrm flipH="1">
          <a:off x="1488281" y="4369593"/>
          <a:ext cx="1619250" cy="30360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138112</xdr:colOff>
      <xdr:row>49</xdr:row>
      <xdr:rowOff>114299</xdr:rowOff>
    </xdr:from>
    <xdr:to>
      <xdr:col>3</xdr:col>
      <xdr:colOff>1638300</xdr:colOff>
      <xdr:row>51</xdr:row>
      <xdr:rowOff>78580</xdr:rowOff>
    </xdr:to>
    <xdr:sp macro="" textlink="">
      <xdr:nvSpPr>
        <xdr:cNvPr id="30" name="圆角矩形 29"/>
        <xdr:cNvSpPr/>
      </xdr:nvSpPr>
      <xdr:spPr>
        <a:xfrm>
          <a:off x="138112" y="8484393"/>
          <a:ext cx="6441282" cy="297656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1631155</xdr:colOff>
      <xdr:row>51</xdr:row>
      <xdr:rowOff>59531</xdr:rowOff>
    </xdr:from>
    <xdr:to>
      <xdr:col>8</xdr:col>
      <xdr:colOff>1214437</xdr:colOff>
      <xdr:row>56</xdr:row>
      <xdr:rowOff>35719</xdr:rowOff>
    </xdr:to>
    <xdr:cxnSp macro="">
      <xdr:nvCxnSpPr>
        <xdr:cNvPr id="31" name="直接箭头连接符 30"/>
        <xdr:cNvCxnSpPr/>
      </xdr:nvCxnSpPr>
      <xdr:spPr>
        <a:xfrm>
          <a:off x="6572249" y="8763000"/>
          <a:ext cx="6715126" cy="8096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714374</xdr:colOff>
      <xdr:row>50</xdr:row>
      <xdr:rowOff>142875</xdr:rowOff>
    </xdr:from>
    <xdr:to>
      <xdr:col>2</xdr:col>
      <xdr:colOff>1416843</xdr:colOff>
      <xdr:row>70</xdr:row>
      <xdr:rowOff>11906</xdr:rowOff>
    </xdr:to>
    <xdr:cxnSp macro="">
      <xdr:nvCxnSpPr>
        <xdr:cNvPr id="32" name="直接箭头连接符 31"/>
        <xdr:cNvCxnSpPr/>
      </xdr:nvCxnSpPr>
      <xdr:spPr>
        <a:xfrm flipH="1">
          <a:off x="1523999" y="8679656"/>
          <a:ext cx="1619250" cy="303609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1023937</xdr:colOff>
      <xdr:row>59</xdr:row>
      <xdr:rowOff>152399</xdr:rowOff>
    </xdr:from>
    <xdr:to>
      <xdr:col>8</xdr:col>
      <xdr:colOff>2238374</xdr:colOff>
      <xdr:row>76</xdr:row>
      <xdr:rowOff>61912</xdr:rowOff>
    </xdr:to>
    <xdr:graphicFrame macro="">
      <xdr:nvGraphicFramePr>
        <xdr:cNvPr id="17" name="图表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142875</xdr:colOff>
      <xdr:row>62</xdr:row>
      <xdr:rowOff>154781</xdr:rowOff>
    </xdr:from>
    <xdr:to>
      <xdr:col>2</xdr:col>
      <xdr:colOff>0</xdr:colOff>
      <xdr:row>71</xdr:row>
      <xdr:rowOff>59531</xdr:rowOff>
    </xdr:to>
    <xdr:sp macro="" textlink="">
      <xdr:nvSpPr>
        <xdr:cNvPr id="21" name="矩形 20"/>
        <xdr:cNvSpPr/>
      </xdr:nvSpPr>
      <xdr:spPr>
        <a:xfrm>
          <a:off x="142875" y="10691812"/>
          <a:ext cx="1583531" cy="1404938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9524</xdr:colOff>
      <xdr:row>65</xdr:row>
      <xdr:rowOff>164306</xdr:rowOff>
    </xdr:from>
    <xdr:to>
      <xdr:col>4</xdr:col>
      <xdr:colOff>1000125</xdr:colOff>
      <xdr:row>66</xdr:row>
      <xdr:rowOff>0</xdr:rowOff>
    </xdr:to>
    <xdr:cxnSp macro="">
      <xdr:nvCxnSpPr>
        <xdr:cNvPr id="33" name="直接箭头连接符 32"/>
        <xdr:cNvCxnSpPr/>
      </xdr:nvCxnSpPr>
      <xdr:spPr>
        <a:xfrm>
          <a:off x="1735930" y="11201400"/>
          <a:ext cx="6276976" cy="238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1476375</xdr:colOff>
      <xdr:row>61</xdr:row>
      <xdr:rowOff>142875</xdr:rowOff>
    </xdr:from>
    <xdr:to>
      <xdr:col>8</xdr:col>
      <xdr:colOff>1119187</xdr:colOff>
      <xdr:row>64</xdr:row>
      <xdr:rowOff>83344</xdr:rowOff>
    </xdr:to>
    <xdr:sp macro="" textlink="">
      <xdr:nvSpPr>
        <xdr:cNvPr id="35" name="矩形 34"/>
        <xdr:cNvSpPr/>
      </xdr:nvSpPr>
      <xdr:spPr>
        <a:xfrm>
          <a:off x="11608594" y="10513219"/>
          <a:ext cx="1583531" cy="44053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2024063</xdr:colOff>
      <xdr:row>64</xdr:row>
      <xdr:rowOff>71438</xdr:rowOff>
    </xdr:from>
    <xdr:to>
      <xdr:col>7</xdr:col>
      <xdr:colOff>1476375</xdr:colOff>
      <xdr:row>80</xdr:row>
      <xdr:rowOff>119063</xdr:rowOff>
    </xdr:to>
    <xdr:cxnSp macro="">
      <xdr:nvCxnSpPr>
        <xdr:cNvPr id="36" name="直接箭头连接符 35"/>
        <xdr:cNvCxnSpPr/>
      </xdr:nvCxnSpPr>
      <xdr:spPr>
        <a:xfrm flipH="1">
          <a:off x="3750469" y="10941844"/>
          <a:ext cx="7858125" cy="27146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631030</xdr:colOff>
      <xdr:row>4</xdr:row>
      <xdr:rowOff>107156</xdr:rowOff>
    </xdr:from>
    <xdr:to>
      <xdr:col>12</xdr:col>
      <xdr:colOff>511968</xdr:colOff>
      <xdr:row>6</xdr:row>
      <xdr:rowOff>71437</xdr:rowOff>
    </xdr:to>
    <xdr:sp macro="" textlink="">
      <xdr:nvSpPr>
        <xdr:cNvPr id="38" name="圆角矩形 37"/>
        <xdr:cNvSpPr/>
      </xdr:nvSpPr>
      <xdr:spPr>
        <a:xfrm>
          <a:off x="17049749" y="773906"/>
          <a:ext cx="1262063" cy="297656"/>
        </a:xfrm>
        <a:prstGeom prst="roundRect">
          <a:avLst/>
        </a:prstGeom>
        <a:noFill/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2345531</xdr:colOff>
      <xdr:row>3</xdr:row>
      <xdr:rowOff>83343</xdr:rowOff>
    </xdr:from>
    <xdr:to>
      <xdr:col>10</xdr:col>
      <xdr:colOff>619125</xdr:colOff>
      <xdr:row>5</xdr:row>
      <xdr:rowOff>47625</xdr:rowOff>
    </xdr:to>
    <xdr:cxnSp macro="">
      <xdr:nvCxnSpPr>
        <xdr:cNvPr id="39" name="直接箭头连接符 38"/>
        <xdr:cNvCxnSpPr/>
      </xdr:nvCxnSpPr>
      <xdr:spPr>
        <a:xfrm flipH="1" flipV="1">
          <a:off x="4071937" y="583406"/>
          <a:ext cx="12965907" cy="29765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95250</xdr:colOff>
      <xdr:row>89</xdr:row>
      <xdr:rowOff>154782</xdr:rowOff>
    </xdr:from>
    <xdr:to>
      <xdr:col>3</xdr:col>
      <xdr:colOff>1797843</xdr:colOff>
      <xdr:row>91</xdr:row>
      <xdr:rowOff>11906</xdr:rowOff>
    </xdr:to>
    <xdr:sp macro="" textlink="">
      <xdr:nvSpPr>
        <xdr:cNvPr id="42" name="矩形 41"/>
        <xdr:cNvSpPr/>
      </xdr:nvSpPr>
      <xdr:spPr>
        <a:xfrm>
          <a:off x="95250" y="15192376"/>
          <a:ext cx="6643687" cy="19049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1809750</xdr:colOff>
      <xdr:row>90</xdr:row>
      <xdr:rowOff>142875</xdr:rowOff>
    </xdr:from>
    <xdr:to>
      <xdr:col>8</xdr:col>
      <xdr:colOff>1476374</xdr:colOff>
      <xdr:row>95</xdr:row>
      <xdr:rowOff>154781</xdr:rowOff>
    </xdr:to>
    <xdr:cxnSp macro="">
      <xdr:nvCxnSpPr>
        <xdr:cNvPr id="43" name="直接箭头连接符 42"/>
        <xdr:cNvCxnSpPr/>
      </xdr:nvCxnSpPr>
      <xdr:spPr>
        <a:xfrm>
          <a:off x="6750844" y="15347156"/>
          <a:ext cx="6798468" cy="84534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833437</xdr:colOff>
      <xdr:row>90</xdr:row>
      <xdr:rowOff>166687</xdr:rowOff>
    </xdr:from>
    <xdr:to>
      <xdr:col>2</xdr:col>
      <xdr:colOff>1535906</xdr:colOff>
      <xdr:row>110</xdr:row>
      <xdr:rowOff>35718</xdr:rowOff>
    </xdr:to>
    <xdr:cxnSp macro="">
      <xdr:nvCxnSpPr>
        <xdr:cNvPr id="45" name="直接箭头连接符 44"/>
        <xdr:cNvCxnSpPr/>
      </xdr:nvCxnSpPr>
      <xdr:spPr>
        <a:xfrm flipH="1">
          <a:off x="1643062" y="15370968"/>
          <a:ext cx="1619250" cy="320278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142875</xdr:colOff>
      <xdr:row>105</xdr:row>
      <xdr:rowOff>0</xdr:rowOff>
    </xdr:from>
    <xdr:to>
      <xdr:col>3</xdr:col>
      <xdr:colOff>1845468</xdr:colOff>
      <xdr:row>106</xdr:row>
      <xdr:rowOff>23812</xdr:rowOff>
    </xdr:to>
    <xdr:sp macro="" textlink="">
      <xdr:nvSpPr>
        <xdr:cNvPr id="46" name="矩形 45"/>
        <xdr:cNvSpPr/>
      </xdr:nvSpPr>
      <xdr:spPr>
        <a:xfrm>
          <a:off x="142875" y="17704594"/>
          <a:ext cx="6643687" cy="19049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642937</xdr:colOff>
      <xdr:row>106</xdr:row>
      <xdr:rowOff>0</xdr:rowOff>
    </xdr:from>
    <xdr:to>
      <xdr:col>2</xdr:col>
      <xdr:colOff>1345406</xdr:colOff>
      <xdr:row>125</xdr:row>
      <xdr:rowOff>35718</xdr:rowOff>
    </xdr:to>
    <xdr:cxnSp macro="">
      <xdr:nvCxnSpPr>
        <xdr:cNvPr id="47" name="直接箭头连接符 46"/>
        <xdr:cNvCxnSpPr/>
      </xdr:nvCxnSpPr>
      <xdr:spPr>
        <a:xfrm flipH="1">
          <a:off x="1452562" y="17871281"/>
          <a:ext cx="1619250" cy="320278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119063</xdr:colOff>
      <xdr:row>130</xdr:row>
      <xdr:rowOff>0</xdr:rowOff>
    </xdr:from>
    <xdr:to>
      <xdr:col>3</xdr:col>
      <xdr:colOff>1821656</xdr:colOff>
      <xdr:row>131</xdr:row>
      <xdr:rowOff>23811</xdr:rowOff>
    </xdr:to>
    <xdr:sp macro="" textlink="">
      <xdr:nvSpPr>
        <xdr:cNvPr id="48" name="矩形 47"/>
        <xdr:cNvSpPr/>
      </xdr:nvSpPr>
      <xdr:spPr>
        <a:xfrm>
          <a:off x="119063" y="21871781"/>
          <a:ext cx="6643687" cy="19049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773906</xdr:colOff>
      <xdr:row>131</xdr:row>
      <xdr:rowOff>11906</xdr:rowOff>
    </xdr:from>
    <xdr:to>
      <xdr:col>2</xdr:col>
      <xdr:colOff>1476375</xdr:colOff>
      <xdr:row>150</xdr:row>
      <xdr:rowOff>47625</xdr:rowOff>
    </xdr:to>
    <xdr:cxnSp macro="">
      <xdr:nvCxnSpPr>
        <xdr:cNvPr id="49" name="直接箭头连接符 48"/>
        <xdr:cNvCxnSpPr/>
      </xdr:nvCxnSpPr>
      <xdr:spPr>
        <a:xfrm flipH="1">
          <a:off x="1583531" y="22050375"/>
          <a:ext cx="1619250" cy="320278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404812</xdr:colOff>
      <xdr:row>140</xdr:row>
      <xdr:rowOff>130969</xdr:rowOff>
    </xdr:from>
    <xdr:to>
      <xdr:col>8</xdr:col>
      <xdr:colOff>2059780</xdr:colOff>
      <xdr:row>155</xdr:row>
      <xdr:rowOff>121444</xdr:rowOff>
    </xdr:to>
    <xdr:graphicFrame macro="">
      <xdr:nvGraphicFramePr>
        <xdr:cNvPr id="50" name="图表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1262062</xdr:colOff>
      <xdr:row>142</xdr:row>
      <xdr:rowOff>35719</xdr:rowOff>
    </xdr:from>
    <xdr:to>
      <xdr:col>8</xdr:col>
      <xdr:colOff>904874</xdr:colOff>
      <xdr:row>144</xdr:row>
      <xdr:rowOff>142875</xdr:rowOff>
    </xdr:to>
    <xdr:sp macro="" textlink="">
      <xdr:nvSpPr>
        <xdr:cNvPr id="51" name="矩形 50"/>
        <xdr:cNvSpPr/>
      </xdr:nvSpPr>
      <xdr:spPr>
        <a:xfrm>
          <a:off x="11394281" y="23907750"/>
          <a:ext cx="1583531" cy="440531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2</xdr:col>
      <xdr:colOff>1821656</xdr:colOff>
      <xdr:row>143</xdr:row>
      <xdr:rowOff>0</xdr:rowOff>
    </xdr:from>
    <xdr:to>
      <xdr:col>7</xdr:col>
      <xdr:colOff>1273968</xdr:colOff>
      <xdr:row>159</xdr:row>
      <xdr:rowOff>47625</xdr:rowOff>
    </xdr:to>
    <xdr:cxnSp macro="">
      <xdr:nvCxnSpPr>
        <xdr:cNvPr id="52" name="直接箭头连接符 51"/>
        <xdr:cNvCxnSpPr/>
      </xdr:nvCxnSpPr>
      <xdr:spPr>
        <a:xfrm flipH="1">
          <a:off x="3548062" y="24038719"/>
          <a:ext cx="7858125" cy="271462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168</xdr:row>
      <xdr:rowOff>11907</xdr:rowOff>
    </xdr:from>
    <xdr:to>
      <xdr:col>3</xdr:col>
      <xdr:colOff>1702593</xdr:colOff>
      <xdr:row>169</xdr:row>
      <xdr:rowOff>35718</xdr:rowOff>
    </xdr:to>
    <xdr:sp macro="" textlink="">
      <xdr:nvSpPr>
        <xdr:cNvPr id="53" name="矩形 52"/>
        <xdr:cNvSpPr/>
      </xdr:nvSpPr>
      <xdr:spPr>
        <a:xfrm>
          <a:off x="0" y="28217813"/>
          <a:ext cx="6643687" cy="19049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1845468</xdr:colOff>
      <xdr:row>106</xdr:row>
      <xdr:rowOff>0</xdr:rowOff>
    </xdr:from>
    <xdr:to>
      <xdr:col>8</xdr:col>
      <xdr:colOff>1428749</xdr:colOff>
      <xdr:row>116</xdr:row>
      <xdr:rowOff>11906</xdr:rowOff>
    </xdr:to>
    <xdr:cxnSp macro="">
      <xdr:nvCxnSpPr>
        <xdr:cNvPr id="54" name="直接箭头连接符 53"/>
        <xdr:cNvCxnSpPr/>
      </xdr:nvCxnSpPr>
      <xdr:spPr>
        <a:xfrm>
          <a:off x="6786562" y="17871281"/>
          <a:ext cx="6715125" cy="1678781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1809749</xdr:colOff>
      <xdr:row>130</xdr:row>
      <xdr:rowOff>130969</xdr:rowOff>
    </xdr:from>
    <xdr:to>
      <xdr:col>8</xdr:col>
      <xdr:colOff>1476373</xdr:colOff>
      <xdr:row>135</xdr:row>
      <xdr:rowOff>142875</xdr:rowOff>
    </xdr:to>
    <xdr:cxnSp macro="">
      <xdr:nvCxnSpPr>
        <xdr:cNvPr id="55" name="直接箭头连接符 54"/>
        <xdr:cNvCxnSpPr/>
      </xdr:nvCxnSpPr>
      <xdr:spPr>
        <a:xfrm>
          <a:off x="6750843" y="22002750"/>
          <a:ext cx="6798468" cy="84534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1702594</xdr:colOff>
      <xdr:row>168</xdr:row>
      <xdr:rowOff>71438</xdr:rowOff>
    </xdr:from>
    <xdr:to>
      <xdr:col>8</xdr:col>
      <xdr:colOff>1369218</xdr:colOff>
      <xdr:row>173</xdr:row>
      <xdr:rowOff>83344</xdr:rowOff>
    </xdr:to>
    <xdr:cxnSp macro="">
      <xdr:nvCxnSpPr>
        <xdr:cNvPr id="56" name="直接箭头连接符 55"/>
        <xdr:cNvCxnSpPr/>
      </xdr:nvCxnSpPr>
      <xdr:spPr>
        <a:xfrm>
          <a:off x="6643688" y="28277344"/>
          <a:ext cx="6798468" cy="84534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1035843</xdr:colOff>
      <xdr:row>238</xdr:row>
      <xdr:rowOff>9525</xdr:rowOff>
    </xdr:from>
    <xdr:to>
      <xdr:col>8</xdr:col>
      <xdr:colOff>1071561</xdr:colOff>
      <xdr:row>249</xdr:row>
      <xdr:rowOff>130968</xdr:rowOff>
    </xdr:to>
    <xdr:graphicFrame macro="">
      <xdr:nvGraphicFramePr>
        <xdr:cNvPr id="58" name="图表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178594</xdr:colOff>
      <xdr:row>183</xdr:row>
      <xdr:rowOff>130968</xdr:rowOff>
    </xdr:from>
    <xdr:to>
      <xdr:col>3</xdr:col>
      <xdr:colOff>1881187</xdr:colOff>
      <xdr:row>184</xdr:row>
      <xdr:rowOff>154780</xdr:rowOff>
    </xdr:to>
    <xdr:sp macro="" textlink="">
      <xdr:nvSpPr>
        <xdr:cNvPr id="59" name="矩形 58"/>
        <xdr:cNvSpPr/>
      </xdr:nvSpPr>
      <xdr:spPr>
        <a:xfrm>
          <a:off x="178594" y="30837187"/>
          <a:ext cx="6643687" cy="19049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35719</xdr:colOff>
      <xdr:row>209</xdr:row>
      <xdr:rowOff>0</xdr:rowOff>
    </xdr:from>
    <xdr:to>
      <xdr:col>3</xdr:col>
      <xdr:colOff>1738312</xdr:colOff>
      <xdr:row>210</xdr:row>
      <xdr:rowOff>23812</xdr:rowOff>
    </xdr:to>
    <xdr:sp macro="" textlink="">
      <xdr:nvSpPr>
        <xdr:cNvPr id="60" name="矩形 59"/>
        <xdr:cNvSpPr/>
      </xdr:nvSpPr>
      <xdr:spPr>
        <a:xfrm>
          <a:off x="35719" y="35040094"/>
          <a:ext cx="6643687" cy="19049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0</xdr:col>
      <xdr:colOff>142874</xdr:colOff>
      <xdr:row>224</xdr:row>
      <xdr:rowOff>0</xdr:rowOff>
    </xdr:from>
    <xdr:to>
      <xdr:col>3</xdr:col>
      <xdr:colOff>1845467</xdr:colOff>
      <xdr:row>225</xdr:row>
      <xdr:rowOff>23811</xdr:rowOff>
    </xdr:to>
    <xdr:sp macro="" textlink="">
      <xdr:nvSpPr>
        <xdr:cNvPr id="61" name="矩形 60"/>
        <xdr:cNvSpPr/>
      </xdr:nvSpPr>
      <xdr:spPr>
        <a:xfrm>
          <a:off x="142874" y="37540406"/>
          <a:ext cx="6643687" cy="190499"/>
        </a:xfrm>
        <a:prstGeom prst="rect">
          <a:avLst/>
        </a:prstGeom>
        <a:noFill/>
        <a:ln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3</xdr:col>
      <xdr:colOff>1866900</xdr:colOff>
      <xdr:row>184</xdr:row>
      <xdr:rowOff>116682</xdr:rowOff>
    </xdr:from>
    <xdr:to>
      <xdr:col>8</xdr:col>
      <xdr:colOff>1250156</xdr:colOff>
      <xdr:row>195</xdr:row>
      <xdr:rowOff>11906</xdr:rowOff>
    </xdr:to>
    <xdr:cxnSp macro="">
      <xdr:nvCxnSpPr>
        <xdr:cNvPr id="63" name="直接箭头连接符 62"/>
        <xdr:cNvCxnSpPr/>
      </xdr:nvCxnSpPr>
      <xdr:spPr>
        <a:xfrm>
          <a:off x="6807994" y="30989588"/>
          <a:ext cx="6515100" cy="1728787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1726406</xdr:colOff>
      <xdr:row>209</xdr:row>
      <xdr:rowOff>11906</xdr:rowOff>
    </xdr:from>
    <xdr:to>
      <xdr:col>8</xdr:col>
      <xdr:colOff>1369218</xdr:colOff>
      <xdr:row>212</xdr:row>
      <xdr:rowOff>83344</xdr:rowOff>
    </xdr:to>
    <xdr:cxnSp macro="">
      <xdr:nvCxnSpPr>
        <xdr:cNvPr id="65" name="直接箭头连接符 64"/>
        <xdr:cNvCxnSpPr/>
      </xdr:nvCxnSpPr>
      <xdr:spPr>
        <a:xfrm>
          <a:off x="6667500" y="35052000"/>
          <a:ext cx="6774656" cy="57150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1845468</xdr:colOff>
      <xdr:row>224</xdr:row>
      <xdr:rowOff>83344</xdr:rowOff>
    </xdr:from>
    <xdr:to>
      <xdr:col>8</xdr:col>
      <xdr:colOff>1393031</xdr:colOff>
      <xdr:row>233</xdr:row>
      <xdr:rowOff>0</xdr:rowOff>
    </xdr:to>
    <xdr:cxnSp macro="">
      <xdr:nvCxnSpPr>
        <xdr:cNvPr id="67" name="直接箭头连接符 66"/>
        <xdr:cNvCxnSpPr/>
      </xdr:nvCxnSpPr>
      <xdr:spPr>
        <a:xfrm>
          <a:off x="6786562" y="37623750"/>
          <a:ext cx="6679407" cy="1416844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714375</xdr:colOff>
      <xdr:row>169</xdr:row>
      <xdr:rowOff>11906</xdr:rowOff>
    </xdr:from>
    <xdr:to>
      <xdr:col>2</xdr:col>
      <xdr:colOff>1488281</xdr:colOff>
      <xdr:row>189</xdr:row>
      <xdr:rowOff>59531</xdr:rowOff>
    </xdr:to>
    <xdr:cxnSp macro="">
      <xdr:nvCxnSpPr>
        <xdr:cNvPr id="69" name="直接箭头连接符 68"/>
        <xdr:cNvCxnSpPr/>
      </xdr:nvCxnSpPr>
      <xdr:spPr>
        <a:xfrm flipH="1">
          <a:off x="1524000" y="28384500"/>
          <a:ext cx="1690687" cy="3381375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845344</xdr:colOff>
      <xdr:row>209</xdr:row>
      <xdr:rowOff>130969</xdr:rowOff>
    </xdr:from>
    <xdr:to>
      <xdr:col>2</xdr:col>
      <xdr:colOff>1500188</xdr:colOff>
      <xdr:row>227</xdr:row>
      <xdr:rowOff>71437</xdr:rowOff>
    </xdr:to>
    <xdr:cxnSp macro="">
      <xdr:nvCxnSpPr>
        <xdr:cNvPr id="71" name="直接箭头连接符 70"/>
        <xdr:cNvCxnSpPr/>
      </xdr:nvCxnSpPr>
      <xdr:spPr>
        <a:xfrm flipH="1">
          <a:off x="1654969" y="35171063"/>
          <a:ext cx="1571625" cy="2940843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678656</xdr:colOff>
      <xdr:row>224</xdr:row>
      <xdr:rowOff>154782</xdr:rowOff>
    </xdr:from>
    <xdr:to>
      <xdr:col>2</xdr:col>
      <xdr:colOff>1321594</xdr:colOff>
      <xdr:row>243</xdr:row>
      <xdr:rowOff>59531</xdr:rowOff>
    </xdr:to>
    <xdr:cxnSp macro="">
      <xdr:nvCxnSpPr>
        <xdr:cNvPr id="73" name="直接箭头连接符 72"/>
        <xdr:cNvCxnSpPr/>
      </xdr:nvCxnSpPr>
      <xdr:spPr>
        <a:xfrm flipH="1">
          <a:off x="1488281" y="37695188"/>
          <a:ext cx="1559719" cy="3071812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33"/>
  <sheetViews>
    <sheetView tabSelected="1" zoomScale="80" zoomScaleNormal="80" workbookViewId="0">
      <selection activeCell="J246" sqref="J246"/>
    </sheetView>
  </sheetViews>
  <sheetFormatPr defaultRowHeight="15"/>
  <cols>
    <col min="1" max="1" width="10.5703125" style="6" customWidth="1"/>
    <col min="2" max="2" width="12" style="6" customWidth="1"/>
    <col min="3" max="3" width="42.28515625" style="7" customWidth="1"/>
    <col min="4" max="4" width="27.140625" style="8" customWidth="1"/>
    <col min="5" max="5" width="14.140625" style="3" customWidth="1"/>
    <col min="6" max="6" width="9" style="9"/>
    <col min="7" max="7" width="17.85546875" style="5" customWidth="1"/>
    <col min="8" max="8" width="25.42578125" style="10" customWidth="1"/>
    <col min="9" max="9" width="33.85546875" style="10" customWidth="1"/>
    <col min="10" max="10" width="23.140625" customWidth="1"/>
  </cols>
  <sheetData>
    <row r="2" spans="1:14">
      <c r="A2" s="6" t="s">
        <v>4</v>
      </c>
    </row>
    <row r="3" spans="1:14">
      <c r="A3" s="11" t="s">
        <v>5</v>
      </c>
      <c r="B3" s="11"/>
      <c r="C3" s="7" t="s">
        <v>6</v>
      </c>
      <c r="D3" s="8" t="s">
        <v>7</v>
      </c>
      <c r="E3" s="3" t="s">
        <v>9</v>
      </c>
      <c r="H3" s="10" t="s">
        <v>11</v>
      </c>
      <c r="I3" s="10" t="s">
        <v>13</v>
      </c>
    </row>
    <row r="4" spans="1:14">
      <c r="A4" s="6" t="s">
        <v>0</v>
      </c>
      <c r="B4" s="6" t="s">
        <v>1</v>
      </c>
      <c r="C4" s="7" t="s">
        <v>21</v>
      </c>
      <c r="D4" s="8" t="s">
        <v>8</v>
      </c>
      <c r="E4" s="3" t="s">
        <v>2</v>
      </c>
      <c r="F4" s="9" t="s">
        <v>3</v>
      </c>
      <c r="G4" s="5" t="s">
        <v>14</v>
      </c>
      <c r="H4" s="10" t="s">
        <v>10</v>
      </c>
      <c r="I4" s="10" t="s">
        <v>12</v>
      </c>
      <c r="M4" s="1"/>
      <c r="N4" s="1"/>
    </row>
    <row r="5" spans="1:14">
      <c r="A5" s="6">
        <v>24.28</v>
      </c>
      <c r="B5" s="6">
        <v>22.98</v>
      </c>
      <c r="C5" s="7">
        <f>0.4851*A5+0.7749</f>
        <v>12.553128000000001</v>
      </c>
      <c r="D5" s="8">
        <f t="shared" ref="D5:D12" si="0">B5-C5</f>
        <v>10.426871999999999</v>
      </c>
      <c r="E5" s="3">
        <f>AVERAGE(A5:A12)</f>
        <v>94.936250000000001</v>
      </c>
      <c r="F5" s="9">
        <f>A5-94.93625</f>
        <v>-70.65625</v>
      </c>
      <c r="G5" s="5">
        <f>F5^2</f>
        <v>4992.3056640625</v>
      </c>
      <c r="I5" s="10">
        <f t="shared" ref="I5:I12" si="1">C5*F5</f>
        <v>-886.95695025000009</v>
      </c>
    </row>
    <row r="6" spans="1:14">
      <c r="A6" s="6">
        <v>41.45</v>
      </c>
      <c r="B6" s="6">
        <v>25.43</v>
      </c>
      <c r="C6" s="7">
        <f t="shared" ref="C6:C12" si="2">0.4851*A6+0.7749</f>
        <v>20.882294999999999</v>
      </c>
      <c r="D6" s="8">
        <f t="shared" si="0"/>
        <v>4.5477050000000006</v>
      </c>
      <c r="F6" s="9">
        <f t="shared" ref="F6:F12" si="3">A6-94.93625</f>
        <v>-53.486249999999998</v>
      </c>
      <c r="G6" s="5">
        <f t="shared" ref="G6:G12" si="4">F6^2</f>
        <v>2860.7789390624998</v>
      </c>
      <c r="I6" s="10">
        <f t="shared" si="1"/>
        <v>-1116.9156509437498</v>
      </c>
    </row>
    <row r="7" spans="1:14">
      <c r="A7" s="6">
        <v>66.13</v>
      </c>
      <c r="B7" s="6">
        <v>38.119999999999997</v>
      </c>
      <c r="C7" s="7">
        <f t="shared" si="2"/>
        <v>32.854562999999999</v>
      </c>
      <c r="D7" s="8">
        <f t="shared" si="0"/>
        <v>5.2654369999999986</v>
      </c>
      <c r="F7" s="9">
        <f t="shared" si="3"/>
        <v>-28.806250000000006</v>
      </c>
      <c r="G7" s="5">
        <f t="shared" si="4"/>
        <v>829.80003906250033</v>
      </c>
      <c r="I7" s="10">
        <f t="shared" si="1"/>
        <v>-946.4167554187502</v>
      </c>
    </row>
    <row r="8" spans="1:14">
      <c r="A8" s="6">
        <v>81.92</v>
      </c>
      <c r="B8" s="6">
        <v>38.03</v>
      </c>
      <c r="C8" s="7">
        <f t="shared" si="2"/>
        <v>40.514292000000005</v>
      </c>
      <c r="D8" s="8">
        <f t="shared" si="0"/>
        <v>-2.4842920000000035</v>
      </c>
      <c r="F8" s="9">
        <f t="shared" si="3"/>
        <v>-13.016249999999999</v>
      </c>
      <c r="G8" s="5">
        <f t="shared" si="4"/>
        <v>169.42276406249999</v>
      </c>
      <c r="H8" s="10">
        <f t="shared" ref="H8:H11" si="5">B8*F8</f>
        <v>-495.00798750000001</v>
      </c>
    </row>
    <row r="9" spans="1:14">
      <c r="A9" s="6">
        <v>93.99</v>
      </c>
      <c r="B9" s="6">
        <v>43.53</v>
      </c>
      <c r="C9" s="7">
        <f t="shared" si="2"/>
        <v>46.369448999999996</v>
      </c>
      <c r="D9" s="8">
        <f t="shared" si="0"/>
        <v>-2.8394489999999948</v>
      </c>
      <c r="F9" s="9">
        <f t="shared" si="3"/>
        <v>-0.94625000000000625</v>
      </c>
      <c r="G9" s="5">
        <f t="shared" si="4"/>
        <v>0.89538906250001182</v>
      </c>
      <c r="H9" s="10">
        <f t="shared" si="5"/>
        <v>-41.190262500000273</v>
      </c>
    </row>
    <row r="10" spans="1:14">
      <c r="A10" s="6">
        <v>108.71</v>
      </c>
      <c r="B10" s="6">
        <v>38.03</v>
      </c>
      <c r="C10" s="7">
        <f t="shared" si="2"/>
        <v>53.510120999999998</v>
      </c>
      <c r="D10" s="8">
        <f t="shared" si="0"/>
        <v>-15.480120999999997</v>
      </c>
      <c r="F10" s="9">
        <f t="shared" si="3"/>
        <v>13.773749999999993</v>
      </c>
      <c r="G10" s="5">
        <f t="shared" si="4"/>
        <v>189.71618906249981</v>
      </c>
      <c r="H10" s="10">
        <f t="shared" si="5"/>
        <v>523.81571249999979</v>
      </c>
    </row>
    <row r="11" spans="1:14">
      <c r="A11" s="6">
        <v>139.33000000000001</v>
      </c>
      <c r="B11" s="6">
        <v>48.94</v>
      </c>
      <c r="C11" s="7">
        <f t="shared" si="2"/>
        <v>68.363883000000001</v>
      </c>
      <c r="D11" s="8">
        <f t="shared" si="0"/>
        <v>-19.423883000000004</v>
      </c>
      <c r="F11" s="9">
        <f t="shared" si="3"/>
        <v>44.393750000000011</v>
      </c>
      <c r="G11" s="5">
        <f t="shared" si="4"/>
        <v>1970.805039062501</v>
      </c>
      <c r="H11" s="10">
        <f t="shared" si="5"/>
        <v>2172.6301250000006</v>
      </c>
    </row>
    <row r="12" spans="1:14">
      <c r="A12" s="6">
        <v>203.68</v>
      </c>
      <c r="B12" s="6">
        <v>119.55</v>
      </c>
      <c r="C12" s="7">
        <f t="shared" si="2"/>
        <v>99.580067999999997</v>
      </c>
      <c r="D12" s="8">
        <f t="shared" si="0"/>
        <v>19.969932</v>
      </c>
      <c r="F12" s="9">
        <f t="shared" si="3"/>
        <v>108.74375000000001</v>
      </c>
      <c r="G12" s="5">
        <f t="shared" si="4"/>
        <v>11825.203164062501</v>
      </c>
      <c r="I12" s="10">
        <f t="shared" si="1"/>
        <v>10828.710019575001</v>
      </c>
    </row>
    <row r="13" spans="1:14" s="2" customFormat="1">
      <c r="A13" s="4"/>
      <c r="B13" s="4"/>
      <c r="C13" s="4"/>
      <c r="D13" s="4"/>
      <c r="E13" s="4"/>
      <c r="F13" s="4"/>
      <c r="G13" s="4"/>
      <c r="H13" s="4"/>
      <c r="I13" s="4"/>
    </row>
    <row r="14" spans="1:14" s="2" customFormat="1">
      <c r="A14" s="4"/>
      <c r="B14" s="4"/>
      <c r="C14" s="4"/>
      <c r="D14" s="4"/>
      <c r="E14" s="4"/>
      <c r="F14" s="4"/>
      <c r="G14" s="4"/>
      <c r="H14" s="4"/>
      <c r="I14" s="4"/>
    </row>
    <row r="15" spans="1:14" s="2" customFormat="1">
      <c r="A15" s="4"/>
      <c r="B15" s="4"/>
      <c r="C15" s="4"/>
      <c r="D15" s="4"/>
      <c r="E15" s="4"/>
      <c r="F15" s="4"/>
      <c r="G15" s="4" t="s">
        <v>15</v>
      </c>
      <c r="H15" s="4" t="s">
        <v>16</v>
      </c>
      <c r="I15" s="4" t="s">
        <v>17</v>
      </c>
    </row>
    <row r="16" spans="1:14" s="2" customFormat="1">
      <c r="A16" s="4"/>
      <c r="B16" s="4"/>
      <c r="C16" s="4"/>
      <c r="D16" s="4"/>
      <c r="E16" s="4"/>
      <c r="F16" s="4"/>
      <c r="G16" s="4">
        <f>SUM(G5:G12)</f>
        <v>22838.927187500001</v>
      </c>
      <c r="H16" s="4">
        <f>SUM(H5:H12)</f>
        <v>2160.2475875</v>
      </c>
      <c r="I16" s="4">
        <f>SUM(I5:I12)</f>
        <v>7878.4206629625005</v>
      </c>
    </row>
    <row r="17" spans="1:9" s="2" customFormat="1">
      <c r="A17" s="4"/>
      <c r="B17" s="4"/>
      <c r="C17" s="4"/>
      <c r="D17" s="4"/>
      <c r="E17" s="4"/>
      <c r="F17" s="4"/>
      <c r="G17" s="4"/>
      <c r="H17" s="4"/>
      <c r="I17" s="4"/>
    </row>
    <row r="18" spans="1:9" s="2" customFormat="1">
      <c r="A18" s="4"/>
      <c r="B18" s="4"/>
      <c r="C18" s="4"/>
      <c r="D18" s="4"/>
      <c r="E18" s="4"/>
      <c r="F18" s="4"/>
      <c r="G18" s="4"/>
      <c r="H18" s="7" t="s">
        <v>18</v>
      </c>
      <c r="I18" s="7" t="s">
        <v>19</v>
      </c>
    </row>
    <row r="19" spans="1:9" s="2" customFormat="1" ht="19.5" customHeight="1">
      <c r="A19" s="4"/>
      <c r="B19" s="4"/>
      <c r="C19" s="4"/>
      <c r="D19" s="4"/>
      <c r="E19" s="4"/>
      <c r="F19" s="4"/>
      <c r="G19" s="4"/>
      <c r="H19" s="7">
        <f>(H16+I16)/G16</f>
        <v>0.43954202261990549</v>
      </c>
      <c r="I19" s="7" t="s">
        <v>23</v>
      </c>
    </row>
    <row r="20" spans="1:9" s="2" customFormat="1" ht="15.75" customHeight="1">
      <c r="A20" s="4"/>
      <c r="B20" s="4"/>
      <c r="C20" s="4"/>
      <c r="D20" s="4"/>
      <c r="E20" s="4"/>
      <c r="F20" s="4"/>
      <c r="G20" s="4"/>
      <c r="H20" s="4"/>
      <c r="I20" s="7">
        <f>C12-A12*H19</f>
        <v>10.054148832777642</v>
      </c>
    </row>
    <row r="21" spans="1:9" s="2" customFormat="1" ht="19.5" customHeight="1">
      <c r="A21" s="4"/>
      <c r="B21" s="4"/>
      <c r="C21" s="4"/>
      <c r="D21" s="4"/>
      <c r="E21" s="4"/>
      <c r="F21" s="4"/>
      <c r="G21" s="4"/>
      <c r="H21" s="4"/>
    </row>
    <row r="22" spans="1:9">
      <c r="A22" s="6" t="s">
        <v>22</v>
      </c>
    </row>
    <row r="23" spans="1:9">
      <c r="A23" s="11" t="s">
        <v>5</v>
      </c>
      <c r="B23" s="11"/>
      <c r="C23" s="7" t="s">
        <v>30</v>
      </c>
      <c r="D23" s="8" t="s">
        <v>7</v>
      </c>
      <c r="E23" s="3" t="s">
        <v>9</v>
      </c>
      <c r="H23" s="10" t="s">
        <v>11</v>
      </c>
      <c r="I23" s="10" t="s">
        <v>13</v>
      </c>
    </row>
    <row r="24" spans="1:9">
      <c r="A24" s="6" t="s">
        <v>0</v>
      </c>
      <c r="B24" s="6" t="s">
        <v>1</v>
      </c>
      <c r="C24" s="7" t="s">
        <v>20</v>
      </c>
      <c r="D24" s="8" t="s">
        <v>8</v>
      </c>
      <c r="E24" s="3" t="s">
        <v>2</v>
      </c>
      <c r="F24" s="9" t="s">
        <v>3</v>
      </c>
      <c r="G24" s="5" t="s">
        <v>14</v>
      </c>
      <c r="H24" s="10" t="s">
        <v>10</v>
      </c>
      <c r="I24" s="10" t="s">
        <v>12</v>
      </c>
    </row>
    <row r="25" spans="1:9">
      <c r="A25" s="6">
        <v>24.28</v>
      </c>
      <c r="B25" s="6">
        <v>22.98</v>
      </c>
      <c r="C25" s="7">
        <f>0.439542023*A25+10.05424883</f>
        <v>20.726329148440001</v>
      </c>
      <c r="D25" s="8">
        <f t="shared" ref="D25:D32" si="6">B25-C25</f>
        <v>2.253670851559999</v>
      </c>
      <c r="E25" s="3">
        <f>AVERAGE(A25:A32)</f>
        <v>94.936250000000001</v>
      </c>
      <c r="F25" s="9">
        <f>A25-94.93625</f>
        <v>-70.65625</v>
      </c>
      <c r="G25" s="5">
        <f>F25^2</f>
        <v>4992.3056640625</v>
      </c>
      <c r="I25" s="10">
        <f t="shared" ref="I25" si="7">C25*F25</f>
        <v>-1464.4446938944639</v>
      </c>
    </row>
    <row r="26" spans="1:9">
      <c r="A26" s="6">
        <v>41.45</v>
      </c>
      <c r="B26" s="6">
        <v>25.43</v>
      </c>
      <c r="C26" s="7">
        <f t="shared" ref="C26:C32" si="8">0.439542023*A26+10.05424883</f>
        <v>28.273265683350004</v>
      </c>
      <c r="D26" s="8">
        <f t="shared" si="6"/>
        <v>-2.8432656833500047</v>
      </c>
      <c r="F26" s="9">
        <f t="shared" ref="F26:F32" si="9">A26-94.93625</f>
        <v>-53.486249999999998</v>
      </c>
      <c r="G26" s="5">
        <f t="shared" ref="G26:G32" si="10">F26^2</f>
        <v>2860.7789390624998</v>
      </c>
      <c r="H26" s="10">
        <f t="shared" ref="H26:H31" si="11">B26*F26</f>
        <v>-1360.1553374999999</v>
      </c>
    </row>
    <row r="27" spans="1:9">
      <c r="A27" s="6">
        <v>66.13</v>
      </c>
      <c r="B27" s="6">
        <v>38.119999999999997</v>
      </c>
      <c r="C27" s="7">
        <f t="shared" si="8"/>
        <v>39.12116281099</v>
      </c>
      <c r="D27" s="8">
        <f t="shared" si="6"/>
        <v>-1.001162810990003</v>
      </c>
      <c r="F27" s="9">
        <f t="shared" si="9"/>
        <v>-28.806250000000006</v>
      </c>
      <c r="G27" s="5">
        <f t="shared" si="10"/>
        <v>829.80003906250033</v>
      </c>
      <c r="H27" s="10">
        <f t="shared" si="11"/>
        <v>-1098.0942500000001</v>
      </c>
    </row>
    <row r="28" spans="1:9">
      <c r="A28" s="6">
        <v>81.92</v>
      </c>
      <c r="B28" s="6">
        <v>38.03</v>
      </c>
      <c r="C28" s="7">
        <f t="shared" si="8"/>
        <v>46.061531354160003</v>
      </c>
      <c r="D28" s="8">
        <f t="shared" si="6"/>
        <v>-8.031531354160002</v>
      </c>
      <c r="F28" s="9">
        <f t="shared" si="9"/>
        <v>-13.016249999999999</v>
      </c>
      <c r="G28" s="5">
        <f t="shared" si="10"/>
        <v>169.42276406249999</v>
      </c>
      <c r="H28" s="10">
        <f t="shared" si="11"/>
        <v>-495.00798750000001</v>
      </c>
    </row>
    <row r="29" spans="1:9">
      <c r="A29" s="6">
        <v>93.99</v>
      </c>
      <c r="B29" s="6">
        <v>43.53</v>
      </c>
      <c r="C29" s="7">
        <f t="shared" si="8"/>
        <v>51.366803571769999</v>
      </c>
      <c r="D29" s="8">
        <f t="shared" si="6"/>
        <v>-7.8368035717699982</v>
      </c>
      <c r="F29" s="9">
        <f t="shared" si="9"/>
        <v>-0.94625000000000625</v>
      </c>
      <c r="G29" s="5">
        <f t="shared" si="10"/>
        <v>0.89538906250001182</v>
      </c>
      <c r="H29" s="10">
        <f t="shared" si="11"/>
        <v>-41.190262500000273</v>
      </c>
    </row>
    <row r="30" spans="1:9">
      <c r="A30" s="6">
        <v>108.71</v>
      </c>
      <c r="B30" s="6">
        <v>38.03</v>
      </c>
      <c r="C30" s="7">
        <f t="shared" si="8"/>
        <v>57.836862150329999</v>
      </c>
      <c r="D30" s="8">
        <f t="shared" si="6"/>
        <v>-19.806862150329998</v>
      </c>
      <c r="F30" s="9">
        <f t="shared" si="9"/>
        <v>13.773749999999993</v>
      </c>
      <c r="G30" s="5">
        <f t="shared" si="10"/>
        <v>189.71618906249981</v>
      </c>
      <c r="H30" s="10">
        <f t="shared" si="11"/>
        <v>523.81571249999979</v>
      </c>
    </row>
    <row r="31" spans="1:9">
      <c r="A31" s="6">
        <v>139.33000000000001</v>
      </c>
      <c r="B31" s="6">
        <v>48.94</v>
      </c>
      <c r="C31" s="7">
        <f t="shared" si="8"/>
        <v>71.295638894590013</v>
      </c>
      <c r="D31" s="8">
        <f t="shared" si="6"/>
        <v>-22.355638894590015</v>
      </c>
      <c r="F31" s="9">
        <f t="shared" si="9"/>
        <v>44.393750000000011</v>
      </c>
      <c r="G31" s="5">
        <f t="shared" si="10"/>
        <v>1970.805039062501</v>
      </c>
      <c r="H31" s="10">
        <f t="shared" si="11"/>
        <v>2172.6301250000006</v>
      </c>
    </row>
    <row r="32" spans="1:9">
      <c r="A32" s="6">
        <v>203.68</v>
      </c>
      <c r="B32" s="6">
        <v>99.580067999999997</v>
      </c>
      <c r="C32" s="7">
        <f t="shared" si="8"/>
        <v>99.580168074640014</v>
      </c>
      <c r="D32" s="8">
        <f t="shared" si="6"/>
        <v>-1.0007464001660082E-4</v>
      </c>
      <c r="F32" s="9">
        <f t="shared" si="9"/>
        <v>108.74375000000001</v>
      </c>
      <c r="G32" s="5">
        <f t="shared" si="10"/>
        <v>11825.203164062501</v>
      </c>
      <c r="H32" s="10">
        <f t="shared" ref="H32" si="12">B32*F32</f>
        <v>10828.710019575001</v>
      </c>
    </row>
    <row r="33" spans="1:9" s="2" customFormat="1">
      <c r="A33" s="4"/>
      <c r="B33" s="4"/>
      <c r="C33" s="4"/>
      <c r="D33" s="4"/>
      <c r="E33" s="4"/>
      <c r="F33" s="4"/>
      <c r="G33" s="4"/>
      <c r="H33" s="4"/>
      <c r="I33" s="4"/>
    </row>
    <row r="34" spans="1:9" s="2" customFormat="1">
      <c r="A34" s="4"/>
      <c r="B34" s="4"/>
      <c r="C34" s="4"/>
      <c r="D34" s="4"/>
      <c r="E34" s="4"/>
      <c r="F34" s="4"/>
      <c r="G34" s="4"/>
      <c r="H34" s="4"/>
      <c r="I34" s="4"/>
    </row>
    <row r="35" spans="1:9" s="2" customFormat="1">
      <c r="A35" s="4"/>
      <c r="B35" s="4"/>
      <c r="C35" s="4"/>
      <c r="D35" s="4"/>
      <c r="E35" s="4"/>
      <c r="F35" s="4"/>
      <c r="G35" s="4" t="s">
        <v>15</v>
      </c>
      <c r="H35" s="4" t="s">
        <v>16</v>
      </c>
      <c r="I35" s="4" t="s">
        <v>17</v>
      </c>
    </row>
    <row r="36" spans="1:9" s="2" customFormat="1">
      <c r="A36" s="4"/>
      <c r="B36" s="4"/>
      <c r="C36" s="4"/>
      <c r="D36" s="4"/>
      <c r="E36" s="4"/>
      <c r="F36" s="4"/>
      <c r="G36" s="4">
        <f>SUM(G25:G34)</f>
        <v>22838.927187500001</v>
      </c>
      <c r="H36" s="4">
        <f>SUM(H25:H34)</f>
        <v>10530.708019575</v>
      </c>
      <c r="I36" s="4">
        <f>SUM(I25:I34)</f>
        <v>-1464.4446938944639</v>
      </c>
    </row>
    <row r="37" spans="1:9" s="2" customFormat="1">
      <c r="A37" s="4"/>
      <c r="B37" s="4"/>
      <c r="C37" s="4"/>
      <c r="D37" s="4"/>
      <c r="E37" s="4"/>
      <c r="F37" s="4"/>
      <c r="G37" s="4"/>
      <c r="H37" s="4"/>
      <c r="I37" s="4"/>
    </row>
    <row r="38" spans="1:9" s="2" customFormat="1">
      <c r="A38" s="4"/>
      <c r="B38" s="4"/>
      <c r="C38" s="4"/>
      <c r="D38" s="4"/>
      <c r="E38" s="4"/>
      <c r="F38" s="4"/>
      <c r="G38" s="4"/>
      <c r="H38" s="7" t="s">
        <v>18</v>
      </c>
      <c r="I38" s="7" t="s">
        <v>19</v>
      </c>
    </row>
    <row r="39" spans="1:9" s="2" customFormat="1">
      <c r="A39" s="4"/>
      <c r="B39" s="4"/>
      <c r="C39" s="4"/>
      <c r="D39" s="4"/>
      <c r="E39" s="4"/>
      <c r="F39" s="4"/>
      <c r="G39" s="4"/>
      <c r="H39" s="7">
        <f>(H36+I36)/G36</f>
        <v>0.39696537631778972</v>
      </c>
      <c r="I39" s="7" t="s">
        <v>23</v>
      </c>
    </row>
    <row r="40" spans="1:9" s="2" customFormat="1">
      <c r="A40" s="4"/>
      <c r="B40" s="4"/>
      <c r="C40" s="4"/>
      <c r="D40" s="4"/>
      <c r="E40" s="4"/>
      <c r="F40" s="4"/>
      <c r="G40" s="4"/>
      <c r="H40" s="4"/>
      <c r="I40" s="7">
        <f>C25-A25*H39</f>
        <v>11.088009811444067</v>
      </c>
    </row>
    <row r="41" spans="1:9" s="2" customFormat="1">
      <c r="A41" s="6" t="s">
        <v>24</v>
      </c>
      <c r="B41" s="6"/>
      <c r="C41" s="7"/>
      <c r="D41" s="8"/>
      <c r="E41" s="3"/>
      <c r="F41" s="9"/>
      <c r="G41" s="5"/>
      <c r="H41" s="10"/>
      <c r="I41" s="10"/>
    </row>
    <row r="42" spans="1:9">
      <c r="A42" s="11" t="s">
        <v>5</v>
      </c>
      <c r="B42" s="11"/>
      <c r="C42" s="7" t="s">
        <v>30</v>
      </c>
      <c r="D42" s="8" t="s">
        <v>7</v>
      </c>
      <c r="E42" s="3" t="s">
        <v>9</v>
      </c>
      <c r="H42" s="10" t="s">
        <v>11</v>
      </c>
      <c r="I42" s="10" t="s">
        <v>13</v>
      </c>
    </row>
    <row r="43" spans="1:9">
      <c r="A43" s="6" t="s">
        <v>0</v>
      </c>
      <c r="B43" s="6" t="s">
        <v>1</v>
      </c>
      <c r="C43" s="7" t="s">
        <v>25</v>
      </c>
      <c r="D43" s="8" t="s">
        <v>8</v>
      </c>
      <c r="E43" s="3" t="s">
        <v>2</v>
      </c>
      <c r="F43" s="9" t="s">
        <v>3</v>
      </c>
      <c r="G43" s="5" t="s">
        <v>14</v>
      </c>
      <c r="H43" s="10" t="s">
        <v>10</v>
      </c>
      <c r="I43" s="10" t="s">
        <v>12</v>
      </c>
    </row>
    <row r="44" spans="1:9">
      <c r="A44" s="6">
        <v>24.28</v>
      </c>
      <c r="B44" s="6">
        <v>20.726329148440001</v>
      </c>
      <c r="C44" s="7">
        <f>0.396965376*A44+11.08800981</f>
        <v>20.726329139280001</v>
      </c>
      <c r="D44" s="8">
        <f t="shared" ref="D44:D51" si="13">B44-C44</f>
        <v>9.1600007579017984E-9</v>
      </c>
      <c r="E44" s="3">
        <f>AVERAGE(A44:A53)</f>
        <v>94.936250000000001</v>
      </c>
      <c r="F44" s="9">
        <f>A44-94.93625</f>
        <v>-70.65625</v>
      </c>
      <c r="G44" s="5">
        <f>F44^2</f>
        <v>4992.3056640625</v>
      </c>
      <c r="I44" s="10">
        <f t="shared" ref="I44:I51" si="14">C44*F44</f>
        <v>-1464.4446932472526</v>
      </c>
    </row>
    <row r="45" spans="1:9">
      <c r="A45" s="6">
        <v>41.45</v>
      </c>
      <c r="B45" s="6">
        <v>25.43</v>
      </c>
      <c r="C45" s="7">
        <f t="shared" ref="C45:C51" si="15">0.396965376*A45+11.08800981</f>
        <v>27.542224645200001</v>
      </c>
      <c r="D45" s="8">
        <f t="shared" si="13"/>
        <v>-2.1122246452000013</v>
      </c>
      <c r="F45" s="9">
        <f t="shared" ref="F45:F51" si="16">A45-94.93625</f>
        <v>-53.486249999999998</v>
      </c>
      <c r="G45" s="5">
        <f t="shared" ref="G45:G51" si="17">F45^2</f>
        <v>2860.7789390624998</v>
      </c>
      <c r="H45" s="10">
        <f t="shared" ref="H45:H50" si="18">B45*F45</f>
        <v>-1360.1553374999999</v>
      </c>
    </row>
    <row r="46" spans="1:9">
      <c r="A46" s="6">
        <v>66.13</v>
      </c>
      <c r="B46" s="6">
        <v>38.119999999999997</v>
      </c>
      <c r="C46" s="7">
        <f t="shared" si="15"/>
        <v>37.33933012488</v>
      </c>
      <c r="D46" s="8">
        <f t="shared" si="13"/>
        <v>0.78066987511999741</v>
      </c>
      <c r="F46" s="9">
        <f t="shared" si="16"/>
        <v>-28.806250000000006</v>
      </c>
      <c r="G46" s="5">
        <f t="shared" si="17"/>
        <v>829.80003906250033</v>
      </c>
      <c r="I46" s="10">
        <f t="shared" si="14"/>
        <v>-1075.6060784098247</v>
      </c>
    </row>
    <row r="47" spans="1:9">
      <c r="A47" s="6">
        <v>81.92</v>
      </c>
      <c r="B47" s="6">
        <v>38.03</v>
      </c>
      <c r="C47" s="7">
        <f t="shared" si="15"/>
        <v>43.60741341192</v>
      </c>
      <c r="D47" s="8">
        <f t="shared" si="13"/>
        <v>-5.5774134119199985</v>
      </c>
      <c r="F47" s="9">
        <f t="shared" si="16"/>
        <v>-13.016249999999999</v>
      </c>
      <c r="G47" s="5">
        <f t="shared" si="17"/>
        <v>169.42276406249999</v>
      </c>
      <c r="H47" s="10">
        <f t="shared" si="18"/>
        <v>-495.00798750000001</v>
      </c>
    </row>
    <row r="48" spans="1:9">
      <c r="A48" s="6">
        <v>93.99</v>
      </c>
      <c r="B48" s="6">
        <v>43.53</v>
      </c>
      <c r="C48" s="7">
        <f t="shared" si="15"/>
        <v>48.398785500239995</v>
      </c>
      <c r="D48" s="8">
        <f t="shared" si="13"/>
        <v>-4.8687855002399942</v>
      </c>
      <c r="F48" s="9">
        <f t="shared" si="16"/>
        <v>-0.94625000000000625</v>
      </c>
      <c r="G48" s="5">
        <f t="shared" si="17"/>
        <v>0.89538906250001182</v>
      </c>
      <c r="H48" s="10">
        <f t="shared" si="18"/>
        <v>-41.190262500000273</v>
      </c>
    </row>
    <row r="49" spans="1:9">
      <c r="A49" s="6">
        <v>108.71</v>
      </c>
      <c r="B49" s="6">
        <v>38.03</v>
      </c>
      <c r="C49" s="7">
        <f t="shared" si="15"/>
        <v>54.242115834959996</v>
      </c>
      <c r="D49" s="8">
        <f t="shared" si="13"/>
        <v>-16.212115834959995</v>
      </c>
      <c r="F49" s="9">
        <f t="shared" si="16"/>
        <v>13.773749999999993</v>
      </c>
      <c r="G49" s="5">
        <f t="shared" si="17"/>
        <v>189.71618906249981</v>
      </c>
      <c r="H49" s="10">
        <f t="shared" si="18"/>
        <v>523.81571249999979</v>
      </c>
    </row>
    <row r="50" spans="1:9">
      <c r="A50" s="6">
        <v>139.33000000000001</v>
      </c>
      <c r="B50" s="6">
        <v>48.94</v>
      </c>
      <c r="C50" s="7">
        <f t="shared" si="15"/>
        <v>66.39719564808</v>
      </c>
      <c r="D50" s="8">
        <f t="shared" si="13"/>
        <v>-17.457195648080003</v>
      </c>
      <c r="F50" s="9">
        <f t="shared" si="16"/>
        <v>44.393750000000011</v>
      </c>
      <c r="G50" s="5">
        <f t="shared" si="17"/>
        <v>1970.805039062501</v>
      </c>
      <c r="H50" s="10">
        <f t="shared" si="18"/>
        <v>2172.6301250000006</v>
      </c>
    </row>
    <row r="51" spans="1:9">
      <c r="A51" s="6">
        <v>203.68</v>
      </c>
      <c r="B51" s="6">
        <v>99.580067999999997</v>
      </c>
      <c r="C51" s="7">
        <f t="shared" si="15"/>
        <v>91.941917593680003</v>
      </c>
      <c r="D51" s="8">
        <f t="shared" si="13"/>
        <v>7.6381504063199941</v>
      </c>
      <c r="F51" s="9">
        <f t="shared" si="16"/>
        <v>108.74375000000001</v>
      </c>
      <c r="G51" s="5">
        <f t="shared" si="17"/>
        <v>11825.203164062501</v>
      </c>
      <c r="I51" s="10">
        <f t="shared" si="14"/>
        <v>9998.1089013277397</v>
      </c>
    </row>
    <row r="52" spans="1:9" s="2" customFormat="1">
      <c r="A52" s="4"/>
      <c r="B52" s="4"/>
      <c r="C52" s="4"/>
      <c r="D52" s="4"/>
      <c r="E52" s="4"/>
      <c r="F52" s="4"/>
      <c r="G52" s="4"/>
      <c r="H52" s="4"/>
      <c r="I52" s="4"/>
    </row>
    <row r="53" spans="1:9" s="2" customFormat="1">
      <c r="A53" s="4"/>
      <c r="B53" s="4"/>
      <c r="C53" s="4"/>
      <c r="D53" s="4"/>
      <c r="E53" s="4"/>
      <c r="F53" s="4"/>
      <c r="G53" s="4"/>
      <c r="H53" s="4"/>
      <c r="I53" s="4"/>
    </row>
    <row r="54" spans="1:9" s="2" customFormat="1">
      <c r="A54" s="4"/>
      <c r="B54" s="4"/>
      <c r="C54" s="4"/>
      <c r="D54" s="4"/>
      <c r="E54" s="4"/>
      <c r="F54" s="4"/>
      <c r="G54" s="4" t="s">
        <v>15</v>
      </c>
      <c r="H54" s="4" t="s">
        <v>16</v>
      </c>
      <c r="I54" s="4" t="s">
        <v>17</v>
      </c>
    </row>
    <row r="55" spans="1:9" s="2" customFormat="1">
      <c r="A55" s="4"/>
      <c r="B55" s="4"/>
      <c r="C55" s="4"/>
      <c r="D55" s="4"/>
      <c r="E55" s="4"/>
      <c r="F55" s="4"/>
      <c r="G55" s="4">
        <f>SUM(G44:G53)</f>
        <v>22838.927187500001</v>
      </c>
      <c r="H55" s="4">
        <f>SUM(H44:H53)</f>
        <v>800.09225000000015</v>
      </c>
      <c r="I55" s="4">
        <f>SUM(I44:I53)</f>
        <v>7458.0581296706623</v>
      </c>
    </row>
    <row r="56" spans="1:9" s="2" customFormat="1">
      <c r="A56" s="4"/>
      <c r="B56" s="4"/>
      <c r="C56" s="4"/>
      <c r="D56" s="4"/>
      <c r="E56" s="4"/>
      <c r="F56" s="4"/>
      <c r="G56" s="4"/>
      <c r="H56" s="4"/>
      <c r="I56" s="4"/>
    </row>
    <row r="57" spans="1:9" s="2" customFormat="1">
      <c r="A57" s="4"/>
      <c r="B57" s="4"/>
      <c r="C57" s="4"/>
      <c r="D57" s="4"/>
      <c r="E57" s="4"/>
      <c r="F57" s="4"/>
      <c r="G57" s="4"/>
      <c r="H57" s="7" t="s">
        <v>18</v>
      </c>
      <c r="I57" s="7" t="s">
        <v>19</v>
      </c>
    </row>
    <row r="58" spans="1:9" s="2" customFormat="1">
      <c r="A58" s="4"/>
      <c r="B58" s="4"/>
      <c r="C58" s="4"/>
      <c r="D58" s="4"/>
      <c r="E58" s="4"/>
      <c r="F58" s="4"/>
      <c r="G58" s="4"/>
      <c r="H58" s="7">
        <f>(H55+I55)/G55</f>
        <v>0.36158223684825441</v>
      </c>
      <c r="I58" s="7" t="s">
        <v>23</v>
      </c>
    </row>
    <row r="59" spans="1:9" s="2" customFormat="1">
      <c r="A59" s="4"/>
      <c r="B59" s="4"/>
      <c r="C59" s="4"/>
      <c r="D59" s="4"/>
      <c r="E59" s="4"/>
      <c r="F59" s="4"/>
      <c r="G59" s="4"/>
      <c r="H59" s="4"/>
      <c r="I59" s="7">
        <f>C51-A51*H58</f>
        <v>18.294847592427544</v>
      </c>
    </row>
    <row r="60" spans="1:9" s="2" customFormat="1">
      <c r="A60" s="4"/>
      <c r="B60" s="4"/>
      <c r="C60" s="4"/>
      <c r="D60" s="4"/>
      <c r="E60" s="4"/>
      <c r="F60" s="4"/>
      <c r="G60" s="4"/>
      <c r="H60" s="4"/>
      <c r="I60" s="7"/>
    </row>
    <row r="61" spans="1:9" s="2" customFormat="1">
      <c r="A61" s="6" t="s">
        <v>26</v>
      </c>
      <c r="B61" s="6"/>
      <c r="C61" s="7"/>
      <c r="D61" s="8"/>
      <c r="E61" s="4"/>
      <c r="F61" s="4"/>
      <c r="G61" s="4"/>
      <c r="H61" s="4"/>
      <c r="I61" s="4"/>
    </row>
    <row r="62" spans="1:9">
      <c r="A62" s="11" t="s">
        <v>5</v>
      </c>
      <c r="B62" s="11"/>
      <c r="C62" s="7" t="s">
        <v>30</v>
      </c>
      <c r="D62" s="8" t="s">
        <v>7</v>
      </c>
      <c r="E62" s="4"/>
      <c r="F62" s="4"/>
      <c r="G62" s="4"/>
      <c r="H62" s="4"/>
      <c r="I62" s="4"/>
    </row>
    <row r="63" spans="1:9">
      <c r="A63" s="6" t="s">
        <v>0</v>
      </c>
      <c r="B63" s="6" t="s">
        <v>1</v>
      </c>
      <c r="C63" s="7" t="s">
        <v>27</v>
      </c>
      <c r="D63" s="8" t="s">
        <v>8</v>
      </c>
      <c r="E63" s="4"/>
      <c r="F63" s="4"/>
      <c r="G63" s="4"/>
      <c r="H63" s="4"/>
      <c r="I63" s="4"/>
    </row>
    <row r="64" spans="1:9">
      <c r="A64" s="6">
        <v>24.28</v>
      </c>
      <c r="B64" s="6">
        <v>20.726329148440001</v>
      </c>
      <c r="C64" s="7">
        <f>0.361582237*A64+18.29484759</f>
        <v>27.07406430436</v>
      </c>
      <c r="D64" s="8">
        <f t="shared" ref="D64:D71" si="19">B64-C64</f>
        <v>-6.3477351559199988</v>
      </c>
      <c r="E64" s="4"/>
      <c r="F64" s="4"/>
      <c r="G64" s="4"/>
      <c r="H64" s="4"/>
      <c r="I64" s="4"/>
    </row>
    <row r="65" spans="1:9">
      <c r="A65" s="6">
        <v>41.45</v>
      </c>
      <c r="B65" s="6">
        <v>25.43</v>
      </c>
      <c r="C65" s="7">
        <f t="shared" ref="C65:C71" si="20">0.361582237*A65+18.29484759</f>
        <v>33.282431313650001</v>
      </c>
      <c r="D65" s="8">
        <f t="shared" si="19"/>
        <v>-7.8524313136500012</v>
      </c>
      <c r="E65" s="4"/>
      <c r="F65" s="4"/>
      <c r="G65" s="4"/>
      <c r="H65" s="4"/>
      <c r="I65" s="4"/>
    </row>
    <row r="66" spans="1:9">
      <c r="A66" s="6">
        <v>66.13</v>
      </c>
      <c r="B66" s="6">
        <v>38.119999999999997</v>
      </c>
      <c r="C66" s="7">
        <f t="shared" si="20"/>
        <v>42.206280922809995</v>
      </c>
      <c r="D66" s="8">
        <f t="shared" si="19"/>
        <v>-4.0862809228099977</v>
      </c>
      <c r="E66" s="4"/>
      <c r="F66" s="4"/>
      <c r="G66" s="4"/>
      <c r="H66" s="4"/>
      <c r="I66" s="4"/>
    </row>
    <row r="67" spans="1:9">
      <c r="A67" s="6">
        <v>81.92</v>
      </c>
      <c r="B67" s="6">
        <v>38.03</v>
      </c>
      <c r="C67" s="7">
        <f t="shared" si="20"/>
        <v>47.915664445039994</v>
      </c>
      <c r="D67" s="8">
        <f t="shared" si="19"/>
        <v>-9.8856644450399926</v>
      </c>
      <c r="E67" s="4"/>
      <c r="F67" s="4"/>
      <c r="G67" s="4"/>
      <c r="H67" s="4"/>
      <c r="I67" s="4"/>
    </row>
    <row r="68" spans="1:9">
      <c r="A68" s="6">
        <v>93.99</v>
      </c>
      <c r="B68" s="6">
        <v>43.53</v>
      </c>
      <c r="C68" s="7">
        <f t="shared" si="20"/>
        <v>52.27996204563</v>
      </c>
      <c r="D68" s="8">
        <f t="shared" si="19"/>
        <v>-8.7499620456299994</v>
      </c>
      <c r="E68" s="4"/>
      <c r="F68" s="4"/>
      <c r="G68" s="4"/>
      <c r="H68" s="4"/>
      <c r="I68" s="4"/>
    </row>
    <row r="69" spans="1:9">
      <c r="A69" s="6">
        <v>108.71</v>
      </c>
      <c r="B69" s="6">
        <v>38.03</v>
      </c>
      <c r="C69" s="7">
        <f t="shared" si="20"/>
        <v>57.602452574269989</v>
      </c>
      <c r="D69" s="8">
        <f t="shared" si="19"/>
        <v>-19.572452574269988</v>
      </c>
      <c r="E69" s="4"/>
      <c r="F69" s="4"/>
      <c r="G69" s="4"/>
      <c r="H69" s="4"/>
      <c r="I69" s="4"/>
    </row>
    <row r="70" spans="1:9">
      <c r="A70" s="6">
        <v>139.33000000000001</v>
      </c>
      <c r="B70" s="6">
        <v>48.94</v>
      </c>
      <c r="C70" s="7">
        <f t="shared" si="20"/>
        <v>68.674100671209999</v>
      </c>
      <c r="D70" s="8">
        <f t="shared" si="19"/>
        <v>-19.734100671210001</v>
      </c>
      <c r="E70" s="4"/>
      <c r="F70" s="4"/>
      <c r="G70" s="4"/>
      <c r="H70" s="4"/>
      <c r="I70" s="4"/>
    </row>
    <row r="71" spans="1:9">
      <c r="A71" s="6">
        <v>203.68</v>
      </c>
      <c r="B71" s="6">
        <v>91.941917593680003</v>
      </c>
      <c r="C71" s="7">
        <f t="shared" si="20"/>
        <v>91.941917622160005</v>
      </c>
      <c r="D71" s="8">
        <f t="shared" si="19"/>
        <v>-2.8480002356445766E-8</v>
      </c>
      <c r="E71" s="4"/>
      <c r="F71" s="4"/>
      <c r="G71" s="4"/>
      <c r="H71" s="4"/>
      <c r="I71" s="4"/>
    </row>
    <row r="72" spans="1:9" s="2" customFormat="1">
      <c r="A72" s="4"/>
      <c r="B72" s="4"/>
      <c r="C72" s="4"/>
      <c r="D72" s="4"/>
      <c r="E72" s="4"/>
      <c r="F72" s="4"/>
      <c r="G72" s="4"/>
      <c r="H72" s="4"/>
      <c r="I72" s="4"/>
    </row>
    <row r="73" spans="1:9" s="2" customFormat="1">
      <c r="A73" s="4"/>
      <c r="B73" s="4"/>
      <c r="C73" s="4"/>
      <c r="D73" s="4" t="s">
        <v>28</v>
      </c>
      <c r="E73" s="12"/>
      <c r="F73" s="12"/>
      <c r="G73" s="12"/>
      <c r="H73" s="12"/>
      <c r="I73" s="4"/>
    </row>
    <row r="74" spans="1:9" s="2" customFormat="1">
      <c r="A74" s="4"/>
      <c r="B74" s="4"/>
      <c r="C74" s="4"/>
      <c r="D74" s="4"/>
      <c r="E74" s="12"/>
      <c r="F74" s="12"/>
      <c r="G74" s="12"/>
      <c r="H74" s="12"/>
      <c r="I74" s="4"/>
    </row>
    <row r="75" spans="1:9" s="2" customFormat="1">
      <c r="A75" s="4"/>
      <c r="B75" s="4"/>
      <c r="C75" s="4"/>
      <c r="D75" s="4"/>
      <c r="E75" s="12"/>
      <c r="F75" s="12"/>
      <c r="G75" s="12"/>
      <c r="H75" s="12"/>
      <c r="I75" s="4"/>
    </row>
    <row r="76" spans="1:9" s="2" customFormat="1">
      <c r="A76" s="4"/>
      <c r="B76" s="4"/>
      <c r="C76" s="4"/>
      <c r="E76" s="12"/>
      <c r="F76" s="12"/>
      <c r="G76" s="12"/>
      <c r="H76" s="12"/>
      <c r="I76" s="4"/>
    </row>
    <row r="77" spans="1:9" s="2" customFormat="1">
      <c r="A77" s="4"/>
      <c r="B77" s="4"/>
      <c r="C77" s="4"/>
      <c r="D77" s="4"/>
      <c r="E77" s="12"/>
      <c r="F77" s="12"/>
      <c r="G77" s="12"/>
      <c r="H77" s="12"/>
      <c r="I77" s="4"/>
    </row>
    <row r="78" spans="1:9" s="2" customFormat="1" ht="12.75" customHeight="1">
      <c r="A78" s="4"/>
      <c r="B78" s="4"/>
      <c r="C78" s="4"/>
      <c r="D78" s="4"/>
      <c r="E78" s="12"/>
      <c r="F78" s="12"/>
      <c r="G78" s="12"/>
      <c r="H78" s="12"/>
      <c r="I78" s="4"/>
    </row>
    <row r="79" spans="1:9" s="2" customFormat="1">
      <c r="A79" s="4"/>
      <c r="B79" s="4"/>
      <c r="C79" s="4"/>
      <c r="D79" s="4"/>
      <c r="E79" s="12"/>
      <c r="F79" s="12"/>
      <c r="G79" s="12"/>
      <c r="H79" s="12"/>
      <c r="I79" s="4"/>
    </row>
    <row r="80" spans="1:9" s="2" customFormat="1">
      <c r="A80" s="4"/>
      <c r="B80" s="4"/>
      <c r="C80" s="4"/>
      <c r="D80" s="4"/>
      <c r="E80" s="4"/>
      <c r="F80" s="4"/>
      <c r="G80" s="4"/>
      <c r="H80" s="4"/>
      <c r="I80" s="4"/>
    </row>
    <row r="81" spans="1:9" s="2" customFormat="1">
      <c r="A81" s="6" t="s">
        <v>29</v>
      </c>
      <c r="B81" s="6"/>
      <c r="C81" s="7"/>
      <c r="D81" s="8"/>
      <c r="E81" s="3"/>
      <c r="F81" s="9"/>
      <c r="G81" s="5"/>
      <c r="H81" s="10"/>
      <c r="I81" s="10"/>
    </row>
    <row r="82" spans="1:9" s="2" customFormat="1">
      <c r="A82" s="11" t="s">
        <v>5</v>
      </c>
      <c r="B82" s="11"/>
      <c r="C82" s="7" t="s">
        <v>30</v>
      </c>
      <c r="D82" s="8" t="s">
        <v>7</v>
      </c>
      <c r="E82" s="3" t="s">
        <v>9</v>
      </c>
      <c r="F82" s="9"/>
      <c r="G82" s="5"/>
      <c r="H82" s="10" t="s">
        <v>11</v>
      </c>
      <c r="I82" s="10" t="s">
        <v>13</v>
      </c>
    </row>
    <row r="83" spans="1:9">
      <c r="A83" s="6" t="s">
        <v>0</v>
      </c>
      <c r="B83" s="6" t="s">
        <v>1</v>
      </c>
      <c r="C83" s="7" t="s">
        <v>31</v>
      </c>
      <c r="D83" s="8" t="s">
        <v>8</v>
      </c>
      <c r="E83" s="3" t="s">
        <v>2</v>
      </c>
      <c r="F83" s="9" t="s">
        <v>3</v>
      </c>
      <c r="G83" s="5" t="s">
        <v>14</v>
      </c>
      <c r="H83" s="10" t="s">
        <v>10</v>
      </c>
      <c r="I83" s="10" t="s">
        <v>12</v>
      </c>
    </row>
    <row r="84" spans="1:9">
      <c r="A84" s="6">
        <v>24.28</v>
      </c>
      <c r="B84" s="6">
        <v>20.726329148440001</v>
      </c>
      <c r="C84" s="7">
        <f>0.3606*A84+8.8597</f>
        <v>17.615068000000001</v>
      </c>
      <c r="D84" s="8">
        <f t="shared" ref="D84:D91" si="21">B84-C84</f>
        <v>3.1112611484400006</v>
      </c>
      <c r="E84" s="3">
        <f>AVERAGE(A84:A93)</f>
        <v>94.936250000000001</v>
      </c>
      <c r="F84" s="9">
        <f>A84-94.93625</f>
        <v>-70.65625</v>
      </c>
      <c r="G84" s="5">
        <f>F84^2</f>
        <v>4992.3056640625</v>
      </c>
      <c r="I84" s="10">
        <f>C84*F84</f>
        <v>-1244.6146483750001</v>
      </c>
    </row>
    <row r="85" spans="1:9">
      <c r="A85" s="6">
        <v>41.45</v>
      </c>
      <c r="B85" s="6">
        <v>25.43</v>
      </c>
      <c r="C85" s="7">
        <f t="shared" ref="C85:C91" si="22">0.3606*A85+8.8597</f>
        <v>23.806570000000001</v>
      </c>
      <c r="D85" s="8">
        <f t="shared" si="21"/>
        <v>1.623429999999999</v>
      </c>
      <c r="F85" s="9">
        <f t="shared" ref="F85:F91" si="23">A85-94.93625</f>
        <v>-53.486249999999998</v>
      </c>
      <c r="G85" s="5">
        <f t="shared" ref="G85:G91" si="24">F85^2</f>
        <v>2860.7789390624998</v>
      </c>
      <c r="I85" s="10">
        <f t="shared" ref="I85:I91" si="25">C85*F85</f>
        <v>-1273.3241546625</v>
      </c>
    </row>
    <row r="86" spans="1:9">
      <c r="A86" s="6">
        <v>66.13</v>
      </c>
      <c r="B86" s="6">
        <v>38.119999999999997</v>
      </c>
      <c r="C86" s="7">
        <f t="shared" si="22"/>
        <v>32.706177999999994</v>
      </c>
      <c r="D86" s="8">
        <f t="shared" si="21"/>
        <v>5.4138220000000032</v>
      </c>
      <c r="F86" s="9">
        <f t="shared" si="23"/>
        <v>-28.806250000000006</v>
      </c>
      <c r="G86" s="5">
        <f t="shared" si="24"/>
        <v>829.80003906250033</v>
      </c>
      <c r="I86" s="10">
        <f t="shared" si="25"/>
        <v>-942.14234001249997</v>
      </c>
    </row>
    <row r="87" spans="1:9">
      <c r="A87" s="6">
        <v>81.92</v>
      </c>
      <c r="B87" s="6">
        <v>38.03</v>
      </c>
      <c r="C87" s="7">
        <f t="shared" si="22"/>
        <v>38.400052000000002</v>
      </c>
      <c r="D87" s="8">
        <f t="shared" si="21"/>
        <v>-0.37005200000000116</v>
      </c>
      <c r="F87" s="9">
        <f t="shared" si="23"/>
        <v>-13.016249999999999</v>
      </c>
      <c r="G87" s="5">
        <f t="shared" si="24"/>
        <v>169.42276406249999</v>
      </c>
      <c r="H87" s="10">
        <f t="shared" ref="H87:H89" si="26">B87*F87</f>
        <v>-495.00798750000001</v>
      </c>
    </row>
    <row r="88" spans="1:9">
      <c r="A88" s="6">
        <v>93.99</v>
      </c>
      <c r="B88" s="6">
        <v>43.53</v>
      </c>
      <c r="C88" s="7">
        <f t="shared" si="22"/>
        <v>42.752493999999999</v>
      </c>
      <c r="D88" s="8">
        <f t="shared" si="21"/>
        <v>0.77750600000000247</v>
      </c>
      <c r="F88" s="9">
        <f t="shared" si="23"/>
        <v>-0.94625000000000625</v>
      </c>
      <c r="G88" s="5">
        <f t="shared" si="24"/>
        <v>0.89538906250001182</v>
      </c>
      <c r="I88" s="10">
        <f t="shared" si="25"/>
        <v>-40.454547447500268</v>
      </c>
    </row>
    <row r="89" spans="1:9">
      <c r="A89" s="6">
        <v>108.71</v>
      </c>
      <c r="B89" s="6">
        <v>38.03</v>
      </c>
      <c r="C89" s="7">
        <f t="shared" si="22"/>
        <v>48.060525999999996</v>
      </c>
      <c r="D89" s="8">
        <f t="shared" si="21"/>
        <v>-10.030525999999995</v>
      </c>
      <c r="F89" s="9">
        <f t="shared" si="23"/>
        <v>13.773749999999993</v>
      </c>
      <c r="G89" s="5">
        <f t="shared" si="24"/>
        <v>189.71618906249981</v>
      </c>
      <c r="H89" s="10">
        <f t="shared" si="26"/>
        <v>523.81571249999979</v>
      </c>
    </row>
    <row r="90" spans="1:9">
      <c r="A90" s="6">
        <v>139.33000000000001</v>
      </c>
      <c r="B90" s="6">
        <v>48.94</v>
      </c>
      <c r="C90" s="7">
        <f t="shared" si="22"/>
        <v>59.102097999999998</v>
      </c>
      <c r="D90" s="8">
        <f t="shared" si="21"/>
        <v>-10.162098</v>
      </c>
      <c r="F90" s="9">
        <f t="shared" si="23"/>
        <v>44.393750000000011</v>
      </c>
      <c r="G90" s="5">
        <f t="shared" si="24"/>
        <v>1970.805039062501</v>
      </c>
      <c r="H90" s="10">
        <f t="shared" ref="H90" si="27">B90*F90</f>
        <v>2172.6301250000006</v>
      </c>
    </row>
    <row r="91" spans="1:9">
      <c r="A91" s="6">
        <v>203.68</v>
      </c>
      <c r="B91" s="6">
        <v>91.941917593680003</v>
      </c>
      <c r="C91" s="7">
        <f t="shared" si="22"/>
        <v>82.306708</v>
      </c>
      <c r="D91" s="8">
        <f t="shared" si="21"/>
        <v>9.6352095936800026</v>
      </c>
      <c r="F91" s="9">
        <f t="shared" si="23"/>
        <v>108.74375000000001</v>
      </c>
      <c r="G91" s="5">
        <f t="shared" si="24"/>
        <v>11825.203164062501</v>
      </c>
      <c r="I91" s="10">
        <f t="shared" si="25"/>
        <v>8950.3400780749998</v>
      </c>
    </row>
    <row r="92" spans="1:9" s="2" customFormat="1">
      <c r="A92" s="4"/>
      <c r="B92" s="4"/>
      <c r="C92" s="4"/>
      <c r="D92" s="4"/>
      <c r="E92" s="4"/>
      <c r="F92" s="4"/>
      <c r="G92" s="4"/>
      <c r="H92" s="4"/>
      <c r="I92" s="4"/>
    </row>
    <row r="93" spans="1:9" s="2" customFormat="1">
      <c r="A93" s="4"/>
      <c r="B93" s="4"/>
      <c r="C93" s="4"/>
      <c r="D93" s="4"/>
      <c r="E93" s="4"/>
      <c r="F93" s="4"/>
      <c r="G93" s="4"/>
      <c r="H93" s="4"/>
      <c r="I93" s="4"/>
    </row>
    <row r="94" spans="1:9" s="2" customFormat="1">
      <c r="A94" s="4"/>
      <c r="B94" s="4"/>
      <c r="C94" s="4"/>
      <c r="D94" s="4"/>
      <c r="E94" s="4"/>
      <c r="F94" s="4"/>
      <c r="G94" s="4" t="s">
        <v>15</v>
      </c>
      <c r="H94" s="4" t="s">
        <v>16</v>
      </c>
      <c r="I94" s="4" t="s">
        <v>17</v>
      </c>
    </row>
    <row r="95" spans="1:9" s="2" customFormat="1">
      <c r="A95" s="4"/>
      <c r="B95" s="4"/>
      <c r="C95" s="4"/>
      <c r="D95" s="4"/>
      <c r="E95" s="4"/>
      <c r="F95" s="4"/>
      <c r="G95" s="4">
        <f>SUM(G84:G93)</f>
        <v>22838.927187500001</v>
      </c>
      <c r="H95" s="4">
        <f>SUM(H84:H93)</f>
        <v>2201.4378500000003</v>
      </c>
      <c r="I95" s="4">
        <f>SUM(I84:I93)</f>
        <v>5449.8043875774993</v>
      </c>
    </row>
    <row r="96" spans="1:9" s="2" customFormat="1">
      <c r="A96" s="4"/>
      <c r="B96" s="4"/>
      <c r="C96" s="4"/>
      <c r="D96" s="4"/>
      <c r="E96" s="4"/>
      <c r="F96" s="4"/>
      <c r="G96" s="4"/>
      <c r="H96" s="4"/>
      <c r="I96" s="4"/>
    </row>
    <row r="97" spans="1:9" s="2" customFormat="1">
      <c r="A97" s="4"/>
      <c r="B97" s="4"/>
      <c r="C97" s="4"/>
      <c r="D97" s="4"/>
      <c r="E97" s="4"/>
      <c r="F97" s="4"/>
      <c r="G97" s="4"/>
      <c r="H97" s="7" t="s">
        <v>18</v>
      </c>
      <c r="I97" s="7" t="s">
        <v>19</v>
      </c>
    </row>
    <row r="98" spans="1:9" s="2" customFormat="1">
      <c r="A98" s="4"/>
      <c r="B98" s="4"/>
      <c r="C98" s="4"/>
      <c r="D98" s="4"/>
      <c r="E98" s="4"/>
      <c r="F98" s="4"/>
      <c r="G98" s="4"/>
      <c r="H98" s="4">
        <f>(H95+I95)/G95</f>
        <v>0.33500882833783496</v>
      </c>
      <c r="I98" s="7" t="s">
        <v>23</v>
      </c>
    </row>
    <row r="99" spans="1:9" s="2" customFormat="1">
      <c r="A99" s="4"/>
      <c r="B99" s="4"/>
      <c r="C99" s="4"/>
      <c r="D99" s="4"/>
      <c r="E99" s="4"/>
      <c r="F99" s="4"/>
      <c r="G99" s="4"/>
      <c r="H99" s="4"/>
      <c r="I99" s="4">
        <f>C91-A91*H98</f>
        <v>14.072109844149779</v>
      </c>
    </row>
    <row r="100" spans="1:9" s="2" customFormat="1">
      <c r="A100" s="4"/>
      <c r="B100" s="4"/>
      <c r="C100" s="4"/>
      <c r="D100" s="4"/>
      <c r="E100" s="4"/>
      <c r="F100" s="4"/>
      <c r="G100" s="4"/>
      <c r="H100" s="4"/>
      <c r="I100" s="4"/>
    </row>
    <row r="101" spans="1:9" s="2" customFormat="1">
      <c r="A101" s="6" t="s">
        <v>42</v>
      </c>
      <c r="B101" s="6"/>
      <c r="C101" s="7"/>
      <c r="D101" s="8"/>
      <c r="E101" s="3"/>
      <c r="F101" s="9"/>
      <c r="G101" s="5"/>
      <c r="H101" s="10"/>
      <c r="I101" s="10"/>
    </row>
    <row r="102" spans="1:9">
      <c r="A102" s="11" t="s">
        <v>5</v>
      </c>
      <c r="B102" s="11"/>
      <c r="C102" s="7" t="s">
        <v>30</v>
      </c>
      <c r="D102" s="8" t="s">
        <v>7</v>
      </c>
      <c r="E102" s="3" t="s">
        <v>9</v>
      </c>
      <c r="H102" s="10" t="s">
        <v>11</v>
      </c>
      <c r="I102" s="10" t="s">
        <v>13</v>
      </c>
    </row>
    <row r="103" spans="1:9">
      <c r="A103" s="6" t="s">
        <v>0</v>
      </c>
      <c r="B103" s="6" t="s">
        <v>1</v>
      </c>
      <c r="C103" s="7" t="s">
        <v>32</v>
      </c>
      <c r="D103" s="8" t="s">
        <v>8</v>
      </c>
      <c r="E103" s="3" t="s">
        <v>2</v>
      </c>
      <c r="F103" s="9" t="s">
        <v>3</v>
      </c>
      <c r="G103" s="5" t="s">
        <v>14</v>
      </c>
      <c r="H103" s="10" t="s">
        <v>10</v>
      </c>
      <c r="I103" s="10" t="s">
        <v>12</v>
      </c>
    </row>
    <row r="104" spans="1:9">
      <c r="A104" s="6">
        <v>24.28</v>
      </c>
      <c r="B104" s="6">
        <v>20.726329148440001</v>
      </c>
      <c r="C104" s="7">
        <f>0.335008828*A104+14.07210984</f>
        <v>22.20612418384</v>
      </c>
      <c r="D104" s="8">
        <f t="shared" ref="D104:D111" si="28">B104-C104</f>
        <v>-1.4797950353999987</v>
      </c>
      <c r="E104" s="3">
        <f>AVERAGE(A104:A113)</f>
        <v>94.936250000000001</v>
      </c>
      <c r="F104" s="9">
        <f>A104-94.93625</f>
        <v>-70.65625</v>
      </c>
      <c r="G104" s="5">
        <f>F104^2</f>
        <v>4992.3056640625</v>
      </c>
      <c r="H104" s="10">
        <f t="shared" ref="H104:H110" si="29">B104*F104</f>
        <v>-1464.4446938944639</v>
      </c>
    </row>
    <row r="105" spans="1:9">
      <c r="A105" s="6">
        <v>41.45</v>
      </c>
      <c r="B105" s="6">
        <v>25.43</v>
      </c>
      <c r="C105" s="7">
        <f t="shared" ref="C105:C111" si="30">0.335008828*A105+14.07210984</f>
        <v>27.958225760600001</v>
      </c>
      <c r="D105" s="8">
        <f t="shared" si="28"/>
        <v>-2.5282257606000016</v>
      </c>
      <c r="F105" s="9">
        <f t="shared" ref="F105:F111" si="31">A105-94.93625</f>
        <v>-53.486249999999998</v>
      </c>
      <c r="G105" s="5">
        <f t="shared" ref="G105:G111" si="32">F105^2</f>
        <v>2860.7789390624998</v>
      </c>
      <c r="H105" s="10">
        <f t="shared" si="29"/>
        <v>-1360.1553374999999</v>
      </c>
    </row>
    <row r="106" spans="1:9">
      <c r="A106" s="6">
        <v>66.13</v>
      </c>
      <c r="B106" s="6">
        <v>38.119999999999997</v>
      </c>
      <c r="C106" s="7">
        <f t="shared" si="30"/>
        <v>36.226243635639996</v>
      </c>
      <c r="D106" s="8">
        <f t="shared" si="28"/>
        <v>1.8937563643600015</v>
      </c>
      <c r="F106" s="9">
        <f t="shared" si="31"/>
        <v>-28.806250000000006</v>
      </c>
      <c r="G106" s="5">
        <f t="shared" si="32"/>
        <v>829.80003906250033</v>
      </c>
      <c r="I106" s="10">
        <f t="shared" ref="I106:I111" si="33">C106*F106</f>
        <v>-1043.5422307291549</v>
      </c>
    </row>
    <row r="107" spans="1:9">
      <c r="A107" s="6">
        <v>81.92</v>
      </c>
      <c r="B107" s="6">
        <v>38.03</v>
      </c>
      <c r="C107" s="7">
        <f t="shared" si="30"/>
        <v>41.516033029759996</v>
      </c>
      <c r="D107" s="8">
        <f t="shared" si="28"/>
        <v>-3.4860330297599944</v>
      </c>
      <c r="F107" s="9">
        <f t="shared" si="31"/>
        <v>-13.016249999999999</v>
      </c>
      <c r="G107" s="5">
        <f t="shared" si="32"/>
        <v>169.42276406249999</v>
      </c>
      <c r="H107" s="10">
        <f t="shared" ref="H107" si="34">B107*F107</f>
        <v>-495.00798750000001</v>
      </c>
    </row>
    <row r="108" spans="1:9">
      <c r="A108" s="6">
        <v>93.99</v>
      </c>
      <c r="B108" s="6">
        <v>43.53</v>
      </c>
      <c r="C108" s="7">
        <f t="shared" si="30"/>
        <v>45.559589583719998</v>
      </c>
      <c r="D108" s="8">
        <f t="shared" si="28"/>
        <v>-2.0295895837199964</v>
      </c>
      <c r="F108" s="9">
        <f t="shared" si="31"/>
        <v>-0.94625000000000625</v>
      </c>
      <c r="G108" s="5">
        <f t="shared" si="32"/>
        <v>0.89538906250001182</v>
      </c>
      <c r="H108" s="10">
        <f t="shared" si="29"/>
        <v>-41.190262500000273</v>
      </c>
    </row>
    <row r="109" spans="1:9">
      <c r="A109" s="6">
        <v>108.71</v>
      </c>
      <c r="B109" s="6">
        <v>38.03</v>
      </c>
      <c r="C109" s="7">
        <f t="shared" si="30"/>
        <v>50.490919531879996</v>
      </c>
      <c r="D109" s="8">
        <f t="shared" si="28"/>
        <v>-12.460919531879995</v>
      </c>
      <c r="F109" s="9">
        <f t="shared" si="31"/>
        <v>13.773749999999993</v>
      </c>
      <c r="G109" s="5">
        <f t="shared" si="32"/>
        <v>189.71618906249981</v>
      </c>
      <c r="H109" s="10">
        <f t="shared" si="29"/>
        <v>523.81571249999979</v>
      </c>
    </row>
    <row r="110" spans="1:9">
      <c r="A110" s="6">
        <v>139.33000000000001</v>
      </c>
      <c r="B110" s="6">
        <v>48.94</v>
      </c>
      <c r="C110" s="7">
        <f t="shared" si="30"/>
        <v>60.748889845240001</v>
      </c>
      <c r="D110" s="8">
        <f t="shared" si="28"/>
        <v>-11.808889845240003</v>
      </c>
      <c r="F110" s="9">
        <f t="shared" si="31"/>
        <v>44.393750000000011</v>
      </c>
      <c r="G110" s="5">
        <f t="shared" si="32"/>
        <v>1970.805039062501</v>
      </c>
      <c r="H110" s="10">
        <f t="shared" si="29"/>
        <v>2172.6301250000006</v>
      </c>
    </row>
    <row r="111" spans="1:9">
      <c r="A111" s="6">
        <v>203.68</v>
      </c>
      <c r="B111" s="6">
        <v>82.306708</v>
      </c>
      <c r="C111" s="7">
        <f t="shared" si="30"/>
        <v>82.306707927039994</v>
      </c>
      <c r="D111" s="8">
        <f t="shared" si="28"/>
        <v>7.2960006036737468E-8</v>
      </c>
      <c r="F111" s="9">
        <f t="shared" si="31"/>
        <v>108.74375000000001</v>
      </c>
      <c r="G111" s="5">
        <f t="shared" si="32"/>
        <v>11825.203164062501</v>
      </c>
      <c r="I111" s="10">
        <f t="shared" si="33"/>
        <v>8950.3400701410555</v>
      </c>
    </row>
    <row r="112" spans="1:9" s="2" customFormat="1">
      <c r="A112" s="4"/>
      <c r="B112" s="4"/>
      <c r="C112" s="4"/>
      <c r="D112" s="4"/>
      <c r="E112" s="4"/>
      <c r="F112" s="4"/>
      <c r="G112" s="4"/>
      <c r="H112" s="4"/>
      <c r="I112" s="4"/>
    </row>
    <row r="113" spans="1:9" s="2" customFormat="1">
      <c r="A113" s="4"/>
      <c r="B113" s="4"/>
      <c r="C113" s="4"/>
      <c r="D113" s="4"/>
      <c r="E113" s="4"/>
      <c r="F113" s="4"/>
      <c r="G113" s="4"/>
      <c r="H113" s="4"/>
      <c r="I113" s="4"/>
    </row>
    <row r="114" spans="1:9" s="2" customFormat="1">
      <c r="A114" s="4"/>
      <c r="B114" s="4"/>
      <c r="C114" s="4"/>
      <c r="D114" s="4"/>
      <c r="E114" s="4"/>
      <c r="F114" s="4"/>
      <c r="G114" s="4" t="s">
        <v>15</v>
      </c>
      <c r="H114" s="4" t="s">
        <v>16</v>
      </c>
      <c r="I114" s="4" t="s">
        <v>17</v>
      </c>
    </row>
    <row r="115" spans="1:9" s="2" customFormat="1">
      <c r="A115" s="4"/>
      <c r="B115" s="4"/>
      <c r="C115" s="4"/>
      <c r="D115" s="4"/>
      <c r="E115" s="4"/>
      <c r="F115" s="4"/>
      <c r="G115" s="4">
        <f>SUM(G104:G113)</f>
        <v>22838.927187500001</v>
      </c>
      <c r="H115" s="4">
        <f>SUM(H104:H113)</f>
        <v>-664.3524438944637</v>
      </c>
      <c r="I115" s="4">
        <f>SUM(I104:I113)</f>
        <v>7906.7978394119009</v>
      </c>
    </row>
    <row r="116" spans="1:9" s="2" customFormat="1">
      <c r="A116" s="4"/>
      <c r="B116" s="4"/>
      <c r="C116" s="4" t="s">
        <v>33</v>
      </c>
      <c r="D116" s="4"/>
      <c r="E116" s="4"/>
      <c r="F116" s="4"/>
      <c r="G116" s="4"/>
      <c r="H116" s="4"/>
      <c r="I116" s="4"/>
    </row>
    <row r="117" spans="1:9" s="2" customFormat="1">
      <c r="A117" s="4"/>
      <c r="B117" s="4"/>
      <c r="C117" s="4"/>
      <c r="D117" s="4"/>
      <c r="E117" s="4"/>
      <c r="F117" s="4"/>
      <c r="G117" s="4"/>
      <c r="H117" s="7" t="s">
        <v>18</v>
      </c>
      <c r="I117" s="7" t="s">
        <v>19</v>
      </c>
    </row>
    <row r="118" spans="1:9" s="2" customFormat="1">
      <c r="A118" s="4"/>
      <c r="B118" s="4"/>
      <c r="C118" s="4"/>
      <c r="D118" s="4"/>
      <c r="E118" s="4"/>
      <c r="F118" s="4"/>
      <c r="G118" s="4"/>
      <c r="H118" s="7">
        <f>(H115+I115)/G115</f>
        <v>0.31710970204770866</v>
      </c>
      <c r="I118" s="7" t="s">
        <v>23</v>
      </c>
    </row>
    <row r="119" spans="1:9" s="2" customFormat="1">
      <c r="A119" s="4"/>
      <c r="B119" s="4"/>
      <c r="C119" s="4"/>
      <c r="D119" s="4"/>
      <c r="E119" s="4"/>
      <c r="F119" s="4"/>
      <c r="G119" s="4"/>
      <c r="H119" s="4"/>
      <c r="I119" s="4">
        <f>C106-A106*H118</f>
        <v>15.255779039225022</v>
      </c>
    </row>
    <row r="120" spans="1:9" s="2" customFormat="1">
      <c r="A120" s="4"/>
      <c r="B120" s="4"/>
      <c r="C120" s="4"/>
      <c r="D120" s="4"/>
      <c r="E120" s="4"/>
      <c r="F120" s="4"/>
      <c r="G120" s="4"/>
      <c r="H120" s="4"/>
      <c r="I120" s="4"/>
    </row>
    <row r="121" spans="1:9">
      <c r="A121" s="6" t="s">
        <v>43</v>
      </c>
    </row>
    <row r="122" spans="1:9">
      <c r="A122" s="11" t="s">
        <v>5</v>
      </c>
      <c r="B122" s="11"/>
      <c r="C122" s="7" t="s">
        <v>30</v>
      </c>
      <c r="D122" s="8" t="s">
        <v>7</v>
      </c>
      <c r="E122" s="3" t="s">
        <v>9</v>
      </c>
      <c r="H122" s="10" t="s">
        <v>11</v>
      </c>
      <c r="I122" s="10" t="s">
        <v>13</v>
      </c>
    </row>
    <row r="123" spans="1:9">
      <c r="A123" s="6" t="s">
        <v>0</v>
      </c>
      <c r="B123" s="6" t="s">
        <v>1</v>
      </c>
      <c r="C123" s="7" t="s">
        <v>34</v>
      </c>
      <c r="D123" s="8" t="s">
        <v>8</v>
      </c>
      <c r="E123" s="3" t="s">
        <v>2</v>
      </c>
      <c r="F123" s="9" t="s">
        <v>3</v>
      </c>
      <c r="G123" s="5" t="s">
        <v>14</v>
      </c>
      <c r="H123" s="10" t="s">
        <v>10</v>
      </c>
      <c r="I123" s="10" t="s">
        <v>12</v>
      </c>
    </row>
    <row r="124" spans="1:9">
      <c r="A124" s="6">
        <v>24.28</v>
      </c>
      <c r="B124" s="6">
        <v>20.726329148440001</v>
      </c>
      <c r="C124" s="7">
        <f>0.317109702*A124+15.25577904</f>
        <v>22.95520260456</v>
      </c>
      <c r="D124" s="8">
        <f t="shared" ref="D124:D131" si="35">B124-C124</f>
        <v>-2.2288734561199988</v>
      </c>
      <c r="E124" s="3">
        <f>AVERAGE(A124:A133)</f>
        <v>94.936250000000001</v>
      </c>
      <c r="F124" s="9">
        <f>A124-94.93625</f>
        <v>-70.65625</v>
      </c>
      <c r="G124" s="5">
        <f>F124^2</f>
        <v>4992.3056640625</v>
      </c>
      <c r="H124" s="10">
        <f t="shared" ref="H124:H130" si="36">B124*F124</f>
        <v>-1464.4446938944639</v>
      </c>
    </row>
    <row r="125" spans="1:9">
      <c r="A125" s="6">
        <v>41.45</v>
      </c>
      <c r="B125" s="6">
        <v>25.43</v>
      </c>
      <c r="C125" s="7">
        <f t="shared" ref="C125:C131" si="37">0.317109702*A125+15.25577904</f>
        <v>28.399976187900002</v>
      </c>
      <c r="D125" s="8">
        <f t="shared" si="35"/>
        <v>-2.9699761879000022</v>
      </c>
      <c r="F125" s="9">
        <f t="shared" ref="F125:F131" si="38">A125-94.93625</f>
        <v>-53.486249999999998</v>
      </c>
      <c r="G125" s="5">
        <f t="shared" ref="G125:G131" si="39">F125^2</f>
        <v>2860.7789390624998</v>
      </c>
      <c r="H125" s="10">
        <f t="shared" si="36"/>
        <v>-1360.1553374999999</v>
      </c>
    </row>
    <row r="126" spans="1:9">
      <c r="A126" s="6">
        <v>66.13</v>
      </c>
      <c r="B126" s="6">
        <v>36.226243635639996</v>
      </c>
      <c r="C126" s="7">
        <f t="shared" si="37"/>
        <v>36.226243633259998</v>
      </c>
      <c r="D126" s="8">
        <f t="shared" si="35"/>
        <v>2.3799984205652436E-9</v>
      </c>
      <c r="F126" s="9">
        <f t="shared" si="38"/>
        <v>-28.806250000000006</v>
      </c>
      <c r="G126" s="5">
        <f t="shared" si="39"/>
        <v>829.80003906250033</v>
      </c>
      <c r="I126" s="10">
        <f t="shared" ref="I126:I131" si="40">C126*F126</f>
        <v>-1043.542230660596</v>
      </c>
    </row>
    <row r="127" spans="1:9">
      <c r="A127" s="6">
        <v>81.92</v>
      </c>
      <c r="B127" s="6">
        <v>38.03</v>
      </c>
      <c r="C127" s="7">
        <f t="shared" si="37"/>
        <v>41.233405827840002</v>
      </c>
      <c r="D127" s="8">
        <f t="shared" si="35"/>
        <v>-3.2034058278400011</v>
      </c>
      <c r="F127" s="9">
        <f t="shared" si="38"/>
        <v>-13.016249999999999</v>
      </c>
      <c r="G127" s="5">
        <f t="shared" si="39"/>
        <v>169.42276406249999</v>
      </c>
      <c r="H127" s="10">
        <f t="shared" si="36"/>
        <v>-495.00798750000001</v>
      </c>
    </row>
    <row r="128" spans="1:9">
      <c r="A128" s="6">
        <v>93.99</v>
      </c>
      <c r="B128" s="6">
        <v>43.53</v>
      </c>
      <c r="C128" s="7">
        <f t="shared" si="37"/>
        <v>45.060919930979999</v>
      </c>
      <c r="D128" s="8">
        <f t="shared" si="35"/>
        <v>-1.5309199309799979</v>
      </c>
      <c r="F128" s="9">
        <f t="shared" si="38"/>
        <v>-0.94625000000000625</v>
      </c>
      <c r="G128" s="5">
        <f t="shared" si="39"/>
        <v>0.89538906250001182</v>
      </c>
      <c r="H128" s="10">
        <f t="shared" si="36"/>
        <v>-41.190262500000273</v>
      </c>
    </row>
    <row r="129" spans="1:9">
      <c r="A129" s="6">
        <v>108.71</v>
      </c>
      <c r="B129" s="6">
        <v>38.03</v>
      </c>
      <c r="C129" s="7">
        <f t="shared" si="37"/>
        <v>49.728774744420001</v>
      </c>
      <c r="D129" s="8">
        <f t="shared" si="35"/>
        <v>-11.69877474442</v>
      </c>
      <c r="F129" s="9">
        <f t="shared" si="38"/>
        <v>13.773749999999993</v>
      </c>
      <c r="G129" s="5">
        <f t="shared" si="39"/>
        <v>189.71618906249981</v>
      </c>
      <c r="H129" s="10">
        <f t="shared" si="36"/>
        <v>523.81571249999979</v>
      </c>
    </row>
    <row r="130" spans="1:9">
      <c r="A130" s="6">
        <v>139.33000000000001</v>
      </c>
      <c r="B130" s="6">
        <v>48.94</v>
      </c>
      <c r="C130" s="7">
        <f t="shared" si="37"/>
        <v>59.438673819660004</v>
      </c>
      <c r="D130" s="8">
        <f t="shared" si="35"/>
        <v>-10.498673819660006</v>
      </c>
      <c r="F130" s="9">
        <f t="shared" si="38"/>
        <v>44.393750000000011</v>
      </c>
      <c r="G130" s="5">
        <f t="shared" si="39"/>
        <v>1970.805039062501</v>
      </c>
      <c r="H130" s="10">
        <f t="shared" si="36"/>
        <v>2172.6301250000006</v>
      </c>
    </row>
    <row r="131" spans="1:9">
      <c r="A131" s="6">
        <v>203.68</v>
      </c>
      <c r="B131" s="6">
        <v>82.306708</v>
      </c>
      <c r="C131" s="7">
        <f t="shared" si="37"/>
        <v>79.844683143359987</v>
      </c>
      <c r="D131" s="8">
        <f t="shared" si="35"/>
        <v>2.4620248566400136</v>
      </c>
      <c r="F131" s="9">
        <f t="shared" si="38"/>
        <v>108.74375000000001</v>
      </c>
      <c r="G131" s="5">
        <f t="shared" si="39"/>
        <v>11825.203164062501</v>
      </c>
      <c r="I131" s="10">
        <f t="shared" si="40"/>
        <v>8682.6102625707535</v>
      </c>
    </row>
    <row r="132" spans="1:9" s="2" customFormat="1">
      <c r="A132" s="4"/>
      <c r="B132" s="4"/>
      <c r="C132" s="4"/>
      <c r="D132" s="4"/>
      <c r="E132" s="4"/>
      <c r="F132" s="4"/>
      <c r="G132" s="4"/>
      <c r="H132" s="4"/>
      <c r="I132" s="4"/>
    </row>
    <row r="133" spans="1:9" s="2" customFormat="1">
      <c r="A133" s="4"/>
      <c r="B133" s="4"/>
      <c r="C133" s="4"/>
      <c r="D133" s="4"/>
      <c r="E133" s="4"/>
      <c r="F133" s="4"/>
      <c r="G133" s="4"/>
      <c r="H133" s="4"/>
      <c r="I133" s="4"/>
    </row>
    <row r="134" spans="1:9" s="2" customFormat="1">
      <c r="A134" s="4"/>
      <c r="B134" s="4"/>
      <c r="C134" s="4"/>
      <c r="D134" s="4"/>
      <c r="E134" s="4"/>
      <c r="F134" s="4"/>
      <c r="G134" s="4" t="s">
        <v>15</v>
      </c>
      <c r="H134" s="4" t="s">
        <v>16</v>
      </c>
      <c r="I134" s="4" t="s">
        <v>17</v>
      </c>
    </row>
    <row r="135" spans="1:9" s="2" customFormat="1">
      <c r="A135" s="4"/>
      <c r="B135" s="4"/>
      <c r="C135" s="4"/>
      <c r="D135" s="4"/>
      <c r="E135" s="4"/>
      <c r="F135" s="4"/>
      <c r="G135" s="4">
        <f>SUM(G124:G133)</f>
        <v>22838.927187500001</v>
      </c>
      <c r="H135" s="4">
        <f>SUM(H124:H133)</f>
        <v>-664.3524438944637</v>
      </c>
      <c r="I135" s="4">
        <f>SUM(I124:I133)</f>
        <v>7639.0680319101575</v>
      </c>
    </row>
    <row r="136" spans="1:9" s="2" customFormat="1">
      <c r="A136" s="4"/>
      <c r="B136" s="4"/>
      <c r="C136" s="4"/>
      <c r="D136" s="4"/>
      <c r="E136" s="4"/>
      <c r="F136" s="4"/>
      <c r="G136" s="4"/>
      <c r="H136" s="4"/>
      <c r="I136" s="4"/>
    </row>
    <row r="137" spans="1:9" s="2" customFormat="1">
      <c r="A137" s="4"/>
      <c r="B137" s="4"/>
      <c r="C137" s="4"/>
      <c r="D137" s="4"/>
      <c r="E137" s="4"/>
      <c r="F137" s="4"/>
      <c r="G137" s="4"/>
      <c r="H137" s="7" t="s">
        <v>18</v>
      </c>
      <c r="I137" s="7" t="s">
        <v>19</v>
      </c>
    </row>
    <row r="138" spans="1:9" s="2" customFormat="1">
      <c r="A138" s="4"/>
      <c r="B138" s="4"/>
      <c r="C138" s="4"/>
      <c r="D138" s="4"/>
      <c r="E138" s="4"/>
      <c r="F138" s="4"/>
      <c r="G138" s="4"/>
      <c r="H138" s="4">
        <f>(H135+I135)/G135</f>
        <v>0.30538718087568634</v>
      </c>
      <c r="I138" s="7" t="s">
        <v>23</v>
      </c>
    </row>
    <row r="139" spans="1:9" s="2" customFormat="1">
      <c r="A139" s="4"/>
      <c r="B139" s="4"/>
      <c r="C139" s="4"/>
      <c r="D139" s="4"/>
      <c r="E139" s="4"/>
      <c r="F139" s="4"/>
      <c r="G139" s="4"/>
      <c r="H139" s="4"/>
      <c r="I139" s="7">
        <f>C131-A131*H138</f>
        <v>17.643422142600194</v>
      </c>
    </row>
    <row r="140" spans="1:9" s="2" customFormat="1">
      <c r="A140" s="4"/>
      <c r="B140" s="4"/>
      <c r="C140" s="4"/>
      <c r="D140" s="4"/>
      <c r="E140" s="4"/>
      <c r="F140" s="4"/>
      <c r="G140" s="4"/>
      <c r="H140" s="4"/>
      <c r="I140" s="7"/>
    </row>
    <row r="141" spans="1:9">
      <c r="A141" s="6" t="s">
        <v>44</v>
      </c>
      <c r="E141" s="4"/>
      <c r="F141" s="4"/>
      <c r="G141" s="4"/>
      <c r="H141" s="4"/>
      <c r="I141" s="4"/>
    </row>
    <row r="142" spans="1:9">
      <c r="A142" s="11" t="s">
        <v>5</v>
      </c>
      <c r="B142" s="11"/>
      <c r="C142" s="7" t="s">
        <v>30</v>
      </c>
      <c r="D142" s="8" t="s">
        <v>7</v>
      </c>
      <c r="E142" s="4"/>
      <c r="F142" s="4"/>
      <c r="G142" s="4"/>
      <c r="H142" s="4"/>
      <c r="I142" s="4"/>
    </row>
    <row r="143" spans="1:9">
      <c r="A143" s="6" t="s">
        <v>0</v>
      </c>
      <c r="B143" s="6" t="s">
        <v>1</v>
      </c>
      <c r="C143" s="7" t="s">
        <v>35</v>
      </c>
      <c r="D143" s="8" t="s">
        <v>8</v>
      </c>
      <c r="E143" s="4"/>
      <c r="F143" s="4"/>
      <c r="G143" s="4"/>
      <c r="H143" s="4"/>
      <c r="I143" s="4"/>
    </row>
    <row r="144" spans="1:9">
      <c r="A144" s="6">
        <v>24.28</v>
      </c>
      <c r="B144" s="6">
        <v>20.726329148440001</v>
      </c>
      <c r="C144" s="7">
        <f>0.305387181*A144+17.64342214</f>
        <v>25.05822289468</v>
      </c>
      <c r="D144" s="8">
        <f t="shared" ref="D144:D151" si="41">B144-C144</f>
        <v>-4.3318937462399987</v>
      </c>
      <c r="E144" s="4"/>
      <c r="F144" s="4"/>
      <c r="G144" s="4"/>
      <c r="H144" s="4"/>
      <c r="I144" s="4"/>
    </row>
    <row r="145" spans="1:9">
      <c r="A145" s="6">
        <v>41.45</v>
      </c>
      <c r="B145" s="6">
        <v>25.43</v>
      </c>
      <c r="C145" s="7">
        <f t="shared" ref="C145:C151" si="42">0.305387181*A145+17.64342214</f>
        <v>30.301720792449998</v>
      </c>
      <c r="D145" s="8">
        <f t="shared" si="41"/>
        <v>-4.8717207924499988</v>
      </c>
      <c r="E145" s="4"/>
      <c r="F145" s="4"/>
      <c r="G145" s="4"/>
      <c r="H145" s="4"/>
      <c r="I145" s="4"/>
    </row>
    <row r="146" spans="1:9">
      <c r="A146" s="6">
        <v>66.13</v>
      </c>
      <c r="B146" s="6">
        <v>36.226243635639996</v>
      </c>
      <c r="C146" s="7">
        <f t="shared" si="42"/>
        <v>37.838676419529996</v>
      </c>
      <c r="D146" s="8">
        <f t="shared" si="41"/>
        <v>-1.6124327838900001</v>
      </c>
      <c r="E146" s="4"/>
      <c r="F146" s="4"/>
      <c r="G146" s="4"/>
      <c r="H146" s="4"/>
      <c r="I146" s="4"/>
    </row>
    <row r="147" spans="1:9">
      <c r="A147" s="6">
        <v>81.92</v>
      </c>
      <c r="B147" s="6">
        <v>38.03</v>
      </c>
      <c r="C147" s="7">
        <f t="shared" si="42"/>
        <v>42.660740007520005</v>
      </c>
      <c r="D147" s="8">
        <f t="shared" si="41"/>
        <v>-4.6307400075200036</v>
      </c>
      <c r="E147" s="4"/>
      <c r="F147" s="4"/>
      <c r="G147" s="4"/>
      <c r="H147" s="4"/>
      <c r="I147" s="4"/>
    </row>
    <row r="148" spans="1:9">
      <c r="A148" s="6">
        <v>93.99</v>
      </c>
      <c r="B148" s="6">
        <v>43.53</v>
      </c>
      <c r="C148" s="7">
        <f t="shared" si="42"/>
        <v>46.346763282189997</v>
      </c>
      <c r="D148" s="8">
        <f t="shared" si="41"/>
        <v>-2.8167632821899957</v>
      </c>
      <c r="E148" s="4"/>
      <c r="F148" s="4"/>
      <c r="G148" s="4"/>
      <c r="H148" s="4"/>
      <c r="I148" s="4"/>
    </row>
    <row r="149" spans="1:9">
      <c r="A149" s="6">
        <v>108.71</v>
      </c>
      <c r="B149" s="6">
        <v>38.03</v>
      </c>
      <c r="C149" s="7">
        <f t="shared" si="42"/>
        <v>50.842062586509996</v>
      </c>
      <c r="D149" s="8">
        <f t="shared" si="41"/>
        <v>-12.812062586509995</v>
      </c>
      <c r="E149" s="4"/>
      <c r="F149" s="4"/>
      <c r="G149" s="4"/>
      <c r="H149" s="4"/>
      <c r="I149" s="4"/>
    </row>
    <row r="150" spans="1:9">
      <c r="A150" s="6">
        <v>139.33000000000001</v>
      </c>
      <c r="B150" s="6">
        <v>48.94</v>
      </c>
      <c r="C150" s="7">
        <f t="shared" si="42"/>
        <v>60.193018068730005</v>
      </c>
      <c r="D150" s="8">
        <f t="shared" si="41"/>
        <v>-11.253018068730007</v>
      </c>
      <c r="E150" s="4"/>
      <c r="F150" s="4"/>
      <c r="G150" s="4"/>
      <c r="H150" s="4"/>
      <c r="I150" s="4"/>
    </row>
    <row r="151" spans="1:9">
      <c r="A151" s="6">
        <v>203.68</v>
      </c>
      <c r="B151" s="6">
        <v>79.844683143359987</v>
      </c>
      <c r="C151" s="7">
        <f t="shared" si="42"/>
        <v>79.844683166080003</v>
      </c>
      <c r="D151" s="8">
        <f t="shared" si="41"/>
        <v>-2.2720016090715944E-8</v>
      </c>
      <c r="E151" s="4"/>
      <c r="F151" s="4"/>
      <c r="G151" s="4"/>
      <c r="H151" s="4"/>
      <c r="I151" s="4"/>
    </row>
    <row r="152" spans="1:9" s="2" customFormat="1">
      <c r="A152" s="4"/>
      <c r="B152" s="4"/>
      <c r="C152" s="4"/>
      <c r="D152" s="4"/>
      <c r="E152" s="4"/>
      <c r="F152" s="4"/>
      <c r="G152" s="4"/>
      <c r="H152" s="4"/>
      <c r="I152" s="4"/>
    </row>
    <row r="153" spans="1:9" s="2" customFormat="1">
      <c r="A153" s="4"/>
      <c r="B153" s="4"/>
      <c r="C153" s="4"/>
      <c r="D153" s="4" t="s">
        <v>28</v>
      </c>
      <c r="E153" s="4"/>
      <c r="F153" s="4"/>
      <c r="G153" s="4"/>
      <c r="H153" s="4"/>
      <c r="I153" s="4"/>
    </row>
    <row r="154" spans="1:9" s="2" customFormat="1">
      <c r="A154" s="4"/>
      <c r="B154" s="4"/>
      <c r="C154" s="4"/>
      <c r="D154" s="4"/>
      <c r="E154" s="4"/>
      <c r="F154" s="4"/>
      <c r="G154" s="4"/>
      <c r="H154" s="4"/>
      <c r="I154" s="4"/>
    </row>
    <row r="155" spans="1:9" s="2" customFormat="1">
      <c r="A155" s="4"/>
      <c r="B155" s="4"/>
      <c r="C155" s="4"/>
      <c r="D155" s="4"/>
      <c r="E155" s="4"/>
      <c r="F155" s="4"/>
      <c r="G155" s="4"/>
      <c r="H155" s="4"/>
      <c r="I155" s="4"/>
    </row>
    <row r="156" spans="1:9" s="2" customFormat="1">
      <c r="A156" s="4"/>
      <c r="B156" s="4"/>
      <c r="C156" s="4"/>
      <c r="D156" s="4"/>
      <c r="E156" s="4"/>
      <c r="F156" s="4"/>
      <c r="G156" s="4"/>
      <c r="H156" s="4"/>
      <c r="I156" s="4"/>
    </row>
    <row r="157" spans="1:9" s="2" customFormat="1">
      <c r="A157" s="4"/>
      <c r="B157" s="4"/>
      <c r="C157" s="4"/>
      <c r="D157" s="4"/>
      <c r="E157" s="4"/>
      <c r="F157" s="4"/>
      <c r="G157" s="4"/>
      <c r="H157" s="4"/>
      <c r="I157" s="4"/>
    </row>
    <row r="158" spans="1:9" s="2" customFormat="1">
      <c r="A158" s="4"/>
      <c r="B158" s="4"/>
      <c r="C158" s="4"/>
      <c r="D158" s="4"/>
      <c r="E158" s="4"/>
      <c r="F158" s="4"/>
      <c r="G158" s="4"/>
      <c r="H158" s="4"/>
      <c r="I158" s="4"/>
    </row>
    <row r="159" spans="1:9">
      <c r="A159" s="6" t="s">
        <v>45</v>
      </c>
    </row>
    <row r="160" spans="1:9">
      <c r="A160" s="11" t="s">
        <v>5</v>
      </c>
      <c r="B160" s="11"/>
      <c r="C160" s="7" t="s">
        <v>30</v>
      </c>
      <c r="D160" s="8" t="s">
        <v>7</v>
      </c>
      <c r="E160" s="3" t="s">
        <v>9</v>
      </c>
      <c r="H160" s="10" t="s">
        <v>11</v>
      </c>
      <c r="I160" s="10" t="s">
        <v>13</v>
      </c>
    </row>
    <row r="161" spans="1:9">
      <c r="A161" s="6" t="s">
        <v>0</v>
      </c>
      <c r="B161" s="6" t="s">
        <v>1</v>
      </c>
      <c r="C161" s="7" t="s">
        <v>36</v>
      </c>
      <c r="D161" s="8" t="s">
        <v>8</v>
      </c>
      <c r="E161" s="3" t="s">
        <v>2</v>
      </c>
      <c r="F161" s="9" t="s">
        <v>3</v>
      </c>
      <c r="G161" s="5" t="s">
        <v>14</v>
      </c>
      <c r="H161" s="10" t="s">
        <v>10</v>
      </c>
      <c r="I161" s="10" t="s">
        <v>12</v>
      </c>
    </row>
    <row r="162" spans="1:9">
      <c r="A162" s="6">
        <v>24.28</v>
      </c>
      <c r="B162" s="6">
        <v>20.726329148440001</v>
      </c>
      <c r="C162" s="7">
        <f>0.3054*A162+12.3522</f>
        <v>19.767312</v>
      </c>
      <c r="D162" s="8">
        <f t="shared" ref="D162:D169" si="43">B162-C162</f>
        <v>0.95901714844000097</v>
      </c>
      <c r="E162" s="3">
        <f>AVERAGE(A162:A174)</f>
        <v>94.936250000000001</v>
      </c>
      <c r="F162" s="9">
        <f>A162-94.93625</f>
        <v>-70.65625</v>
      </c>
      <c r="G162" s="5">
        <f>F162^2</f>
        <v>4992.3056640625</v>
      </c>
      <c r="I162" s="10">
        <f>C162*F162</f>
        <v>-1396.6841385</v>
      </c>
    </row>
    <row r="163" spans="1:9">
      <c r="A163" s="6">
        <v>41.45</v>
      </c>
      <c r="B163" s="6">
        <v>25.43</v>
      </c>
      <c r="C163" s="7">
        <f t="shared" ref="C163:C169" si="44">0.3054*A163+12.3522</f>
        <v>25.011030000000002</v>
      </c>
      <c r="D163" s="8">
        <f t="shared" si="43"/>
        <v>0.41896999999999807</v>
      </c>
      <c r="F163" s="9">
        <f t="shared" ref="F163:F169" si="45">A163-94.93625</f>
        <v>-53.486249999999998</v>
      </c>
      <c r="G163" s="5">
        <f t="shared" ref="G163:G169" si="46">F163^2</f>
        <v>2860.7789390624998</v>
      </c>
      <c r="I163" s="10">
        <f t="shared" ref="I163:I169" si="47">C163*F163</f>
        <v>-1337.7462033375</v>
      </c>
    </row>
    <row r="164" spans="1:9">
      <c r="A164" s="6">
        <v>66.13</v>
      </c>
      <c r="B164" s="6">
        <v>36.226243635639996</v>
      </c>
      <c r="C164" s="7">
        <f t="shared" si="44"/>
        <v>32.548302</v>
      </c>
      <c r="D164" s="8">
        <f t="shared" si="43"/>
        <v>3.6779416356399963</v>
      </c>
      <c r="F164" s="9">
        <f t="shared" si="45"/>
        <v>-28.806250000000006</v>
      </c>
      <c r="G164" s="5">
        <f t="shared" si="46"/>
        <v>829.80003906250033</v>
      </c>
      <c r="I164" s="10">
        <f t="shared" si="47"/>
        <v>-937.59452448750017</v>
      </c>
    </row>
    <row r="165" spans="1:9">
      <c r="A165" s="6">
        <v>81.92</v>
      </c>
      <c r="B165" s="6">
        <v>38.03</v>
      </c>
      <c r="C165" s="7">
        <f t="shared" si="44"/>
        <v>37.370568000000006</v>
      </c>
      <c r="D165" s="8">
        <f t="shared" si="43"/>
        <v>0.65943199999999536</v>
      </c>
      <c r="F165" s="9">
        <f t="shared" si="45"/>
        <v>-13.016249999999999</v>
      </c>
      <c r="G165" s="5">
        <f t="shared" si="46"/>
        <v>169.42276406249999</v>
      </c>
      <c r="I165" s="10">
        <f t="shared" si="47"/>
        <v>-486.42465573000004</v>
      </c>
    </row>
    <row r="166" spans="1:9">
      <c r="A166" s="6">
        <v>93.99</v>
      </c>
      <c r="B166" s="6">
        <v>43.53</v>
      </c>
      <c r="C166" s="7">
        <f t="shared" si="44"/>
        <v>41.056746000000004</v>
      </c>
      <c r="D166" s="8">
        <f t="shared" si="43"/>
        <v>2.4732539999999972</v>
      </c>
      <c r="F166" s="9">
        <f t="shared" si="45"/>
        <v>-0.94625000000000625</v>
      </c>
      <c r="G166" s="5">
        <f t="shared" si="46"/>
        <v>0.89538906250001182</v>
      </c>
      <c r="I166" s="10">
        <f t="shared" si="47"/>
        <v>-38.849945902500259</v>
      </c>
    </row>
    <row r="167" spans="1:9">
      <c r="A167" s="6">
        <v>108.71</v>
      </c>
      <c r="B167" s="6">
        <v>38.03</v>
      </c>
      <c r="C167" s="7">
        <f t="shared" si="44"/>
        <v>45.552233999999999</v>
      </c>
      <c r="D167" s="8">
        <f t="shared" si="43"/>
        <v>-7.5222339999999974</v>
      </c>
      <c r="F167" s="9">
        <f t="shared" si="45"/>
        <v>13.773749999999993</v>
      </c>
      <c r="G167" s="5">
        <f t="shared" si="46"/>
        <v>189.71618906249981</v>
      </c>
      <c r="H167" s="10">
        <f t="shared" ref="H167" si="48">B167*F167</f>
        <v>523.81571249999979</v>
      </c>
    </row>
    <row r="168" spans="1:9">
      <c r="A168" s="6">
        <v>139.33000000000001</v>
      </c>
      <c r="B168" s="6">
        <v>48.94</v>
      </c>
      <c r="C168" s="7">
        <f t="shared" si="44"/>
        <v>54.903582</v>
      </c>
      <c r="D168" s="8">
        <f t="shared" si="43"/>
        <v>-5.9635820000000024</v>
      </c>
      <c r="F168" s="9">
        <f t="shared" si="45"/>
        <v>44.393750000000011</v>
      </c>
      <c r="G168" s="5">
        <f t="shared" si="46"/>
        <v>1970.805039062501</v>
      </c>
      <c r="H168" s="10">
        <f t="shared" ref="H168" si="49">B168*F168</f>
        <v>2172.6301250000006</v>
      </c>
    </row>
    <row r="169" spans="1:9">
      <c r="A169" s="6">
        <v>203.68</v>
      </c>
      <c r="B169" s="6">
        <v>79.844683143359987</v>
      </c>
      <c r="C169" s="7">
        <f t="shared" si="44"/>
        <v>74.556072</v>
      </c>
      <c r="D169" s="8">
        <f t="shared" si="43"/>
        <v>5.2886111433599865</v>
      </c>
      <c r="F169" s="9">
        <f t="shared" si="45"/>
        <v>108.74375000000001</v>
      </c>
      <c r="G169" s="5">
        <f t="shared" si="46"/>
        <v>11825.203164062501</v>
      </c>
      <c r="I169" s="10">
        <f t="shared" si="47"/>
        <v>8107.5068545500008</v>
      </c>
    </row>
    <row r="170" spans="1:9" s="2" customFormat="1">
      <c r="A170" s="4"/>
      <c r="B170" s="4"/>
      <c r="C170" s="4"/>
      <c r="D170" s="4"/>
      <c r="E170" s="4"/>
      <c r="F170" s="4"/>
      <c r="G170" s="4"/>
      <c r="H170" s="4"/>
      <c r="I170" s="4"/>
    </row>
    <row r="171" spans="1:9" s="2" customFormat="1">
      <c r="A171" s="4"/>
      <c r="B171" s="4"/>
      <c r="C171" s="4"/>
      <c r="D171" s="4"/>
      <c r="E171" s="4"/>
      <c r="F171" s="4"/>
      <c r="G171" s="4" t="s">
        <v>15</v>
      </c>
      <c r="H171" s="4" t="s">
        <v>16</v>
      </c>
      <c r="I171" s="4" t="s">
        <v>17</v>
      </c>
    </row>
    <row r="172" spans="1:9" s="2" customFormat="1">
      <c r="A172" s="4"/>
      <c r="B172" s="4"/>
      <c r="C172" s="4"/>
      <c r="D172" s="4"/>
      <c r="E172" s="4"/>
      <c r="F172" s="4"/>
      <c r="G172" s="4">
        <f>SUM(G162:G169)</f>
        <v>22838.927187500001</v>
      </c>
      <c r="H172" s="4">
        <f>SUM(H162:H169)</f>
        <v>2696.4458375000004</v>
      </c>
      <c r="I172" s="4">
        <f>SUM(I162:I169)</f>
        <v>3910.2073865924995</v>
      </c>
    </row>
    <row r="173" spans="1:9" s="2" customFormat="1">
      <c r="A173" s="4"/>
      <c r="B173" s="4"/>
      <c r="C173" s="4"/>
      <c r="D173" s="4"/>
      <c r="E173" s="4"/>
      <c r="F173" s="4"/>
      <c r="G173" s="4"/>
    </row>
    <row r="174" spans="1:9" s="2" customFormat="1">
      <c r="A174" s="4"/>
      <c r="B174" s="4"/>
      <c r="C174" s="4"/>
      <c r="D174" s="4"/>
      <c r="E174" s="4"/>
      <c r="F174" s="4"/>
      <c r="G174" s="4"/>
      <c r="H174" s="7" t="s">
        <v>18</v>
      </c>
      <c r="I174" s="7" t="s">
        <v>19</v>
      </c>
    </row>
    <row r="175" spans="1:9" s="2" customFormat="1">
      <c r="A175" s="4"/>
      <c r="B175" s="4"/>
      <c r="C175" s="4"/>
      <c r="D175" s="4"/>
      <c r="E175" s="4"/>
      <c r="F175" s="4"/>
      <c r="G175" s="4"/>
      <c r="H175" s="7">
        <f>(H172+I172)/G172</f>
        <v>0.28927160938226532</v>
      </c>
      <c r="I175" s="7" t="s">
        <v>23</v>
      </c>
    </row>
    <row r="176" spans="1:9" s="2" customFormat="1">
      <c r="A176" s="4"/>
      <c r="B176" s="4"/>
      <c r="C176" s="4"/>
      <c r="D176" s="4"/>
      <c r="E176" s="4"/>
      <c r="F176" s="4"/>
      <c r="I176" s="7">
        <f>C169-A169*H175</f>
        <v>15.6372306010202</v>
      </c>
    </row>
    <row r="177" spans="1:10" s="2" customFormat="1">
      <c r="A177" s="4"/>
      <c r="B177" s="4"/>
      <c r="C177" s="4"/>
      <c r="D177" s="4"/>
      <c r="E177" s="4"/>
      <c r="F177" s="4"/>
      <c r="G177" s="4"/>
      <c r="H177" s="4"/>
      <c r="I177" s="4"/>
      <c r="J177" s="7"/>
    </row>
    <row r="178" spans="1:10" s="2" customFormat="1">
      <c r="A178" s="4"/>
      <c r="B178" s="4"/>
      <c r="C178" s="4"/>
      <c r="D178" s="4"/>
      <c r="E178" s="4"/>
      <c r="F178" s="4"/>
      <c r="G178" s="4"/>
      <c r="H178" s="4"/>
      <c r="I178" s="4"/>
    </row>
    <row r="179" spans="1:10" s="2" customFormat="1">
      <c r="A179" s="4"/>
      <c r="B179" s="4"/>
      <c r="C179" s="4"/>
      <c r="D179" s="4"/>
      <c r="E179" s="4"/>
      <c r="F179" s="4"/>
      <c r="G179" s="4"/>
      <c r="I179" s="4"/>
    </row>
    <row r="180" spans="1:10">
      <c r="A180" s="6" t="s">
        <v>46</v>
      </c>
    </row>
    <row r="181" spans="1:10">
      <c r="A181" s="11" t="s">
        <v>5</v>
      </c>
      <c r="B181" s="11"/>
      <c r="C181" s="7" t="s">
        <v>30</v>
      </c>
      <c r="D181" s="8" t="s">
        <v>7</v>
      </c>
      <c r="E181" s="3" t="s">
        <v>9</v>
      </c>
      <c r="H181" s="10" t="s">
        <v>11</v>
      </c>
      <c r="I181" s="10" t="s">
        <v>13</v>
      </c>
    </row>
    <row r="182" spans="1:10">
      <c r="A182" s="6" t="s">
        <v>0</v>
      </c>
      <c r="B182" s="6" t="s">
        <v>1</v>
      </c>
      <c r="C182" s="7" t="s">
        <v>37</v>
      </c>
      <c r="D182" s="8" t="s">
        <v>8</v>
      </c>
      <c r="E182" s="3" t="s">
        <v>2</v>
      </c>
      <c r="F182" s="9" t="s">
        <v>3</v>
      </c>
      <c r="G182" s="5" t="s">
        <v>14</v>
      </c>
      <c r="H182" s="10" t="s">
        <v>10</v>
      </c>
      <c r="I182" s="10" t="s">
        <v>12</v>
      </c>
    </row>
    <row r="183" spans="1:10">
      <c r="A183" s="6">
        <v>24.28</v>
      </c>
      <c r="B183" s="6">
        <v>20.726329148440001</v>
      </c>
      <c r="C183" s="7">
        <f>0.289271609*A183+15.6372306</f>
        <v>22.660745266519999</v>
      </c>
      <c r="D183" s="8">
        <f t="shared" ref="D183:D190" si="50">B183-C183</f>
        <v>-1.9344161180799979</v>
      </c>
      <c r="E183" s="3">
        <f>AVERAGE(A183:A192)</f>
        <v>94.936250000000001</v>
      </c>
      <c r="F183" s="9">
        <f>A183-94.93625</f>
        <v>-70.65625</v>
      </c>
      <c r="G183" s="5">
        <f>F183^2</f>
        <v>4992.3056640625</v>
      </c>
      <c r="H183" s="10">
        <f t="shared" ref="H183:H189" si="51">B183*F183</f>
        <v>-1464.4446938944639</v>
      </c>
    </row>
    <row r="184" spans="1:10">
      <c r="A184" s="6">
        <v>41.45</v>
      </c>
      <c r="B184" s="6">
        <v>25.43</v>
      </c>
      <c r="C184" s="7">
        <f t="shared" ref="C184:C190" si="52">0.289271609*A184+15.6372306</f>
        <v>27.62753879305</v>
      </c>
      <c r="D184" s="8">
        <f t="shared" si="50"/>
        <v>-2.1975387930500005</v>
      </c>
      <c r="F184" s="9">
        <f t="shared" ref="F184:F190" si="53">A184-94.93625</f>
        <v>-53.486249999999998</v>
      </c>
      <c r="G184" s="5">
        <f t="shared" ref="G184:G190" si="54">F184^2</f>
        <v>2860.7789390624998</v>
      </c>
      <c r="H184" s="10">
        <f t="shared" si="51"/>
        <v>-1360.1553374999999</v>
      </c>
    </row>
    <row r="185" spans="1:10">
      <c r="A185" s="6">
        <v>66.13</v>
      </c>
      <c r="B185" s="6">
        <v>36.226243635639996</v>
      </c>
      <c r="C185" s="7">
        <f t="shared" si="52"/>
        <v>34.766762103169995</v>
      </c>
      <c r="D185" s="8">
        <f t="shared" si="50"/>
        <v>1.4594815324700008</v>
      </c>
      <c r="F185" s="9">
        <f t="shared" si="53"/>
        <v>-28.806250000000006</v>
      </c>
      <c r="G185" s="5">
        <f t="shared" si="54"/>
        <v>829.80003906250033</v>
      </c>
      <c r="I185" s="10">
        <f t="shared" ref="I185:I190" si="55">C185*F185</f>
        <v>-1001.5000408344408</v>
      </c>
    </row>
    <row r="186" spans="1:10">
      <c r="A186" s="6">
        <v>81.92</v>
      </c>
      <c r="B186" s="6">
        <v>38.03</v>
      </c>
      <c r="C186" s="7">
        <f t="shared" si="52"/>
        <v>39.33436080928</v>
      </c>
      <c r="D186" s="8">
        <f t="shared" si="50"/>
        <v>-1.3043608092799985</v>
      </c>
      <c r="F186" s="9">
        <f t="shared" si="53"/>
        <v>-13.016249999999999</v>
      </c>
      <c r="G186" s="5">
        <f t="shared" si="54"/>
        <v>169.42276406249999</v>
      </c>
      <c r="H186" s="10">
        <f t="shared" si="51"/>
        <v>-495.00798750000001</v>
      </c>
    </row>
    <row r="187" spans="1:10">
      <c r="A187" s="6">
        <v>93.99</v>
      </c>
      <c r="B187" s="6">
        <v>43.53</v>
      </c>
      <c r="C187" s="7">
        <f t="shared" si="52"/>
        <v>42.825869129909997</v>
      </c>
      <c r="D187" s="8">
        <f t="shared" si="50"/>
        <v>0.70413087009000463</v>
      </c>
      <c r="F187" s="9">
        <f t="shared" si="53"/>
        <v>-0.94625000000000625</v>
      </c>
      <c r="G187" s="5">
        <f t="shared" si="54"/>
        <v>0.89538906250001182</v>
      </c>
      <c r="I187" s="10">
        <f t="shared" si="55"/>
        <v>-40.523978664177605</v>
      </c>
    </row>
    <row r="188" spans="1:10">
      <c r="A188" s="6">
        <v>108.71</v>
      </c>
      <c r="B188" s="6">
        <v>38.03</v>
      </c>
      <c r="C188" s="7">
        <f t="shared" si="52"/>
        <v>47.083947214389994</v>
      </c>
      <c r="D188" s="8">
        <f t="shared" si="50"/>
        <v>-9.0539472143899928</v>
      </c>
      <c r="F188" s="9">
        <f t="shared" si="53"/>
        <v>13.773749999999993</v>
      </c>
      <c r="G188" s="5">
        <f t="shared" si="54"/>
        <v>189.71618906249981</v>
      </c>
      <c r="H188" s="10">
        <f t="shared" si="51"/>
        <v>523.81571249999979</v>
      </c>
    </row>
    <row r="189" spans="1:10">
      <c r="A189" s="6">
        <v>139.33000000000001</v>
      </c>
      <c r="B189" s="6">
        <v>48.94</v>
      </c>
      <c r="C189" s="7">
        <f t="shared" si="52"/>
        <v>55.941443881970002</v>
      </c>
      <c r="D189" s="8">
        <f t="shared" si="50"/>
        <v>-7.0014438819700047</v>
      </c>
      <c r="F189" s="9">
        <f t="shared" si="53"/>
        <v>44.393750000000011</v>
      </c>
      <c r="G189" s="5">
        <f t="shared" si="54"/>
        <v>1970.805039062501</v>
      </c>
      <c r="H189" s="10">
        <f t="shared" si="51"/>
        <v>2172.6301250000006</v>
      </c>
    </row>
    <row r="190" spans="1:10">
      <c r="A190" s="6">
        <v>203.68</v>
      </c>
      <c r="B190" s="6">
        <v>74.556072</v>
      </c>
      <c r="C190" s="7">
        <f t="shared" si="52"/>
        <v>74.556071921119994</v>
      </c>
      <c r="D190" s="8">
        <f t="shared" si="50"/>
        <v>7.8880006526560464E-8</v>
      </c>
      <c r="F190" s="9">
        <f t="shared" si="53"/>
        <v>108.74375000000001</v>
      </c>
      <c r="G190" s="5">
        <f t="shared" si="54"/>
        <v>11825.203164062501</v>
      </c>
      <c r="I190" s="10">
        <f t="shared" si="55"/>
        <v>8107.5068459722925</v>
      </c>
    </row>
    <row r="191" spans="1:10" s="2" customFormat="1">
      <c r="A191" s="4"/>
      <c r="B191" s="4"/>
      <c r="C191" s="4"/>
      <c r="D191" s="4"/>
      <c r="E191" s="4"/>
      <c r="F191" s="4"/>
      <c r="G191" s="4"/>
      <c r="H191" s="4"/>
      <c r="I191" s="4"/>
    </row>
    <row r="192" spans="1:10" s="2" customFormat="1">
      <c r="A192" s="4"/>
      <c r="B192" s="4"/>
      <c r="C192" s="4"/>
      <c r="D192" s="4"/>
      <c r="E192" s="4"/>
      <c r="F192" s="4"/>
      <c r="G192" s="4"/>
      <c r="H192" s="4"/>
      <c r="I192" s="4"/>
    </row>
    <row r="193" spans="1:9" s="2" customFormat="1">
      <c r="A193" s="4"/>
      <c r="B193" s="4"/>
      <c r="C193" s="4"/>
      <c r="D193" s="4"/>
      <c r="E193" s="4"/>
      <c r="F193" s="4"/>
      <c r="G193" s="4" t="s">
        <v>15</v>
      </c>
      <c r="H193" s="4" t="s">
        <v>16</v>
      </c>
      <c r="I193" s="4" t="s">
        <v>17</v>
      </c>
    </row>
    <row r="194" spans="1:9" s="2" customFormat="1">
      <c r="A194" s="4"/>
      <c r="B194" s="4"/>
      <c r="C194" s="4"/>
      <c r="D194" s="4"/>
      <c r="E194" s="4"/>
      <c r="F194" s="4"/>
      <c r="G194" s="4">
        <f>SUM(G183:G192)</f>
        <v>22838.927187500001</v>
      </c>
      <c r="H194" s="4">
        <f>SUM(H183:H192)</f>
        <v>-623.16218139446346</v>
      </c>
      <c r="I194" s="4">
        <f>SUM(I183:I192)</f>
        <v>7065.4828264736743</v>
      </c>
    </row>
    <row r="195" spans="1:9" s="2" customFormat="1">
      <c r="A195" s="4"/>
      <c r="B195" s="4"/>
      <c r="C195" s="4"/>
      <c r="D195" s="4"/>
      <c r="E195" s="4"/>
      <c r="F195" s="4"/>
      <c r="G195" s="4"/>
      <c r="H195" s="4"/>
      <c r="I195" s="4"/>
    </row>
    <row r="196" spans="1:9" s="2" customFormat="1">
      <c r="A196" s="4"/>
      <c r="B196" s="4"/>
      <c r="C196" s="4"/>
      <c r="D196" s="4"/>
      <c r="E196" s="4"/>
      <c r="F196" s="4"/>
      <c r="G196" s="4"/>
      <c r="H196" s="7" t="s">
        <v>18</v>
      </c>
      <c r="I196" s="7" t="s">
        <v>19</v>
      </c>
    </row>
    <row r="197" spans="1:9" s="2" customFormat="1">
      <c r="A197" s="4"/>
      <c r="B197" s="4"/>
      <c r="C197" s="4"/>
      <c r="D197" s="4"/>
      <c r="E197" s="4"/>
      <c r="F197" s="4"/>
      <c r="G197" s="4"/>
      <c r="H197" s="4">
        <f>(H194+I194)/G194</f>
        <v>0.28207632487243817</v>
      </c>
      <c r="I197" s="7" t="s">
        <v>23</v>
      </c>
    </row>
    <row r="198" spans="1:9" s="2" customFormat="1">
      <c r="A198" s="4"/>
      <c r="B198" s="4"/>
      <c r="C198" s="4"/>
      <c r="D198" s="4"/>
      <c r="E198" s="4"/>
      <c r="F198" s="4"/>
      <c r="G198" s="4"/>
      <c r="H198" s="4"/>
      <c r="I198" s="4">
        <f>C185-H197*A185</f>
        <v>16.113054739355661</v>
      </c>
    </row>
    <row r="199" spans="1:9" s="2" customFormat="1">
      <c r="A199" s="4"/>
      <c r="B199" s="4"/>
      <c r="C199" s="4"/>
      <c r="D199" s="4"/>
      <c r="E199" s="4"/>
      <c r="F199" s="4"/>
      <c r="G199" s="4"/>
      <c r="H199" s="4"/>
      <c r="I199" s="4"/>
    </row>
    <row r="200" spans="1:9">
      <c r="A200" s="6" t="s">
        <v>47</v>
      </c>
    </row>
    <row r="201" spans="1:9">
      <c r="A201" s="11" t="s">
        <v>5</v>
      </c>
      <c r="B201" s="11"/>
      <c r="C201" s="7" t="s">
        <v>30</v>
      </c>
      <c r="D201" s="8" t="s">
        <v>7</v>
      </c>
      <c r="E201" s="3" t="s">
        <v>9</v>
      </c>
      <c r="H201" s="10" t="s">
        <v>11</v>
      </c>
      <c r="I201" s="10" t="s">
        <v>13</v>
      </c>
    </row>
    <row r="202" spans="1:9">
      <c r="A202" s="6" t="s">
        <v>0</v>
      </c>
      <c r="B202" s="6" t="s">
        <v>1</v>
      </c>
      <c r="C202" s="7" t="s">
        <v>38</v>
      </c>
      <c r="D202" s="8" t="s">
        <v>8</v>
      </c>
      <c r="E202" s="3" t="s">
        <v>2</v>
      </c>
      <c r="F202" s="9" t="s">
        <v>3</v>
      </c>
      <c r="G202" s="5" t="s">
        <v>14</v>
      </c>
      <c r="H202" s="10" t="s">
        <v>10</v>
      </c>
      <c r="I202" s="10" t="s">
        <v>12</v>
      </c>
    </row>
    <row r="203" spans="1:9">
      <c r="A203" s="6">
        <v>24.28</v>
      </c>
      <c r="B203" s="6">
        <v>20.726329148440001</v>
      </c>
      <c r="C203" s="7">
        <f>0.282076325*A203+16.11305474</f>
        <v>22.961867910999999</v>
      </c>
      <c r="D203" s="8">
        <f>B203-C203</f>
        <v>-2.2355387625599974</v>
      </c>
      <c r="E203" s="3">
        <f>AVERAGE(A203:A210)</f>
        <v>94.936250000000001</v>
      </c>
      <c r="F203" s="9">
        <f>A203-94.93625</f>
        <v>-70.65625</v>
      </c>
      <c r="G203" s="5">
        <f>F203^2</f>
        <v>4992.3056640625</v>
      </c>
      <c r="H203" s="10">
        <f>B203*F203</f>
        <v>-1464.4446938944639</v>
      </c>
    </row>
    <row r="204" spans="1:9">
      <c r="A204" s="6">
        <v>41.45</v>
      </c>
      <c r="B204" s="6">
        <v>25.43</v>
      </c>
      <c r="C204" s="7">
        <f t="shared" ref="C204:C210" si="56">0.282076325*A204+16.11305474</f>
        <v>27.80511841125</v>
      </c>
      <c r="D204" s="8">
        <f t="shared" ref="D204:D210" si="57">B204-C204</f>
        <v>-2.3751184112499999</v>
      </c>
      <c r="F204" s="9">
        <f t="shared" ref="F204:F210" si="58">A204-94.93625</f>
        <v>-53.486249999999998</v>
      </c>
      <c r="G204" s="5">
        <f t="shared" ref="G204:G210" si="59">F204^2</f>
        <v>2860.7789390624998</v>
      </c>
      <c r="H204" s="10">
        <f t="shared" ref="H204:H209" si="60">B204*F204</f>
        <v>-1360.1553374999999</v>
      </c>
    </row>
    <row r="205" spans="1:9">
      <c r="A205" s="6">
        <v>66.13</v>
      </c>
      <c r="B205" s="6">
        <v>34.766762103169995</v>
      </c>
      <c r="C205" s="7">
        <f t="shared" si="56"/>
        <v>34.766762112249999</v>
      </c>
      <c r="D205" s="8">
        <f t="shared" si="57"/>
        <v>-9.0800043039962475E-9</v>
      </c>
      <c r="F205" s="9">
        <f t="shared" si="58"/>
        <v>-28.806250000000006</v>
      </c>
      <c r="G205" s="5">
        <f t="shared" si="59"/>
        <v>829.80003906250033</v>
      </c>
      <c r="H205" s="10">
        <f t="shared" si="60"/>
        <v>-1001.5000408344408</v>
      </c>
    </row>
    <row r="206" spans="1:9">
      <c r="A206" s="6">
        <v>81.92</v>
      </c>
      <c r="B206" s="6">
        <v>38.03</v>
      </c>
      <c r="C206" s="7">
        <f t="shared" si="56"/>
        <v>39.220747283999998</v>
      </c>
      <c r="D206" s="8">
        <f t="shared" si="57"/>
        <v>-1.1907472839999969</v>
      </c>
      <c r="F206" s="9">
        <f t="shared" si="58"/>
        <v>-13.016249999999999</v>
      </c>
      <c r="G206" s="5">
        <f t="shared" si="59"/>
        <v>169.42276406249999</v>
      </c>
      <c r="H206" s="10">
        <f t="shared" si="60"/>
        <v>-495.00798750000001</v>
      </c>
    </row>
    <row r="207" spans="1:9">
      <c r="A207" s="6">
        <v>93.99</v>
      </c>
      <c r="B207" s="6">
        <v>43.53</v>
      </c>
      <c r="C207" s="7">
        <f t="shared" si="56"/>
        <v>42.62540852675</v>
      </c>
      <c r="D207" s="8">
        <f t="shared" si="57"/>
        <v>0.90459147325000089</v>
      </c>
      <c r="F207" s="9">
        <f t="shared" si="58"/>
        <v>-0.94625000000000625</v>
      </c>
      <c r="G207" s="5">
        <f t="shared" si="59"/>
        <v>0.89538906250001182</v>
      </c>
      <c r="I207" s="10">
        <f t="shared" ref="I207:I210" si="61">C207*F207</f>
        <v>-40.334292818437454</v>
      </c>
    </row>
    <row r="208" spans="1:9">
      <c r="A208" s="6">
        <v>108.71</v>
      </c>
      <c r="B208" s="6">
        <v>38.03</v>
      </c>
      <c r="C208" s="7">
        <f t="shared" si="56"/>
        <v>46.777572030749994</v>
      </c>
      <c r="D208" s="8">
        <f t="shared" si="57"/>
        <v>-8.7475720307499927</v>
      </c>
      <c r="F208" s="9">
        <f t="shared" si="58"/>
        <v>13.773749999999993</v>
      </c>
      <c r="G208" s="5">
        <f t="shared" si="59"/>
        <v>189.71618906249981</v>
      </c>
      <c r="H208" s="10">
        <f t="shared" si="60"/>
        <v>523.81571249999979</v>
      </c>
    </row>
    <row r="209" spans="1:9">
      <c r="A209" s="6">
        <v>139.33000000000001</v>
      </c>
      <c r="B209" s="6">
        <v>48.94</v>
      </c>
      <c r="C209" s="7">
        <f t="shared" si="56"/>
        <v>55.414749102249999</v>
      </c>
      <c r="D209" s="8">
        <f t="shared" si="57"/>
        <v>-6.4747491022500014</v>
      </c>
      <c r="F209" s="9">
        <f t="shared" si="58"/>
        <v>44.393750000000011</v>
      </c>
      <c r="G209" s="5">
        <f t="shared" si="59"/>
        <v>1970.805039062501</v>
      </c>
      <c r="H209" s="10">
        <f t="shared" si="60"/>
        <v>2172.6301250000006</v>
      </c>
    </row>
    <row r="210" spans="1:9">
      <c r="A210" s="6">
        <v>203.68</v>
      </c>
      <c r="B210" s="6">
        <v>74.556072</v>
      </c>
      <c r="C210" s="7">
        <f t="shared" si="56"/>
        <v>73.566360616000011</v>
      </c>
      <c r="D210" s="8">
        <f t="shared" si="57"/>
        <v>0.98971138399998893</v>
      </c>
      <c r="F210" s="9">
        <f t="shared" si="58"/>
        <v>108.74375000000001</v>
      </c>
      <c r="G210" s="5">
        <f t="shared" si="59"/>
        <v>11825.203164062501</v>
      </c>
      <c r="I210" s="10">
        <f t="shared" si="61"/>
        <v>7999.8819272361516</v>
      </c>
    </row>
    <row r="211" spans="1:9" s="2" customFormat="1">
      <c r="A211" s="4"/>
      <c r="B211" s="4"/>
      <c r="C211" s="4"/>
      <c r="D211" s="4"/>
      <c r="E211" s="4"/>
      <c r="F211" s="4"/>
      <c r="G211" s="4" t="s">
        <v>15</v>
      </c>
      <c r="H211" s="4" t="s">
        <v>16</v>
      </c>
      <c r="I211" s="4" t="s">
        <v>17</v>
      </c>
    </row>
    <row r="212" spans="1:9" s="2" customFormat="1">
      <c r="A212" s="4"/>
      <c r="B212" s="4"/>
      <c r="C212" s="4"/>
      <c r="D212" s="4"/>
      <c r="E212" s="4"/>
      <c r="F212" s="4"/>
      <c r="G212" s="4">
        <f>AVERAGE(SUM(G203:G210))</f>
        <v>22838.927187500001</v>
      </c>
      <c r="H212" s="4">
        <f t="shared" ref="H212:I212" si="62">AVERAGE(SUM(H203:H210))</f>
        <v>-1624.6622222289043</v>
      </c>
      <c r="I212" s="4">
        <f t="shared" si="62"/>
        <v>7959.5476344177141</v>
      </c>
    </row>
    <row r="213" spans="1:9" s="2" customFormat="1">
      <c r="A213" s="4"/>
      <c r="B213" s="4"/>
      <c r="C213" s="4"/>
      <c r="D213" s="4"/>
      <c r="E213" s="4"/>
      <c r="F213" s="4"/>
      <c r="G213" s="4"/>
      <c r="H213" s="7" t="s">
        <v>18</v>
      </c>
      <c r="I213" s="7" t="s">
        <v>19</v>
      </c>
    </row>
    <row r="214" spans="1:9" s="2" customFormat="1">
      <c r="A214" s="4"/>
      <c r="B214" s="4"/>
      <c r="C214" s="4"/>
      <c r="D214" s="4"/>
      <c r="E214" s="4"/>
      <c r="F214" s="4"/>
      <c r="G214" s="4"/>
      <c r="H214" s="4">
        <f>(H212+I212)/G212</f>
        <v>0.2773722846165893</v>
      </c>
      <c r="I214" s="7" t="s">
        <v>23</v>
      </c>
    </row>
    <row r="215" spans="1:9" s="2" customFormat="1">
      <c r="A215" s="4"/>
      <c r="B215" s="4"/>
      <c r="C215" s="4"/>
      <c r="D215" s="4"/>
      <c r="E215" s="4"/>
      <c r="F215" s="4"/>
      <c r="G215" s="4"/>
      <c r="H215" s="4"/>
      <c r="I215" s="4">
        <f>C210-A210*H214</f>
        <v>17.071173685293097</v>
      </c>
    </row>
    <row r="216" spans="1:9" s="2" customFormat="1">
      <c r="A216" s="4"/>
      <c r="B216" s="4"/>
      <c r="C216" s="4"/>
      <c r="D216" s="4"/>
      <c r="E216" s="4"/>
      <c r="F216" s="4"/>
      <c r="G216" s="4"/>
      <c r="H216" s="4"/>
      <c r="I216" s="4"/>
    </row>
    <row r="217" spans="1:9" s="2" customFormat="1">
      <c r="A217" s="4"/>
      <c r="B217" s="4"/>
      <c r="C217" s="4"/>
      <c r="D217" s="4"/>
      <c r="E217" s="4"/>
      <c r="F217" s="4"/>
      <c r="G217" s="4"/>
      <c r="H217" s="4"/>
      <c r="I217" s="4"/>
    </row>
    <row r="218" spans="1:9">
      <c r="A218" s="6" t="s">
        <v>48</v>
      </c>
    </row>
    <row r="219" spans="1:9">
      <c r="A219" s="11" t="s">
        <v>5</v>
      </c>
      <c r="B219" s="11"/>
      <c r="C219" s="7" t="s">
        <v>30</v>
      </c>
      <c r="D219" s="8" t="s">
        <v>7</v>
      </c>
      <c r="E219" s="3" t="s">
        <v>9</v>
      </c>
      <c r="H219" s="10" t="s">
        <v>11</v>
      </c>
      <c r="I219" s="10" t="s">
        <v>13</v>
      </c>
    </row>
    <row r="220" spans="1:9">
      <c r="A220" s="6" t="s">
        <v>0</v>
      </c>
      <c r="B220" s="6" t="s">
        <v>1</v>
      </c>
      <c r="C220" s="7" t="s">
        <v>27</v>
      </c>
      <c r="D220" s="8" t="s">
        <v>8</v>
      </c>
      <c r="E220" s="3" t="s">
        <v>2</v>
      </c>
      <c r="F220" s="9" t="s">
        <v>3</v>
      </c>
      <c r="G220" s="5" t="s">
        <v>14</v>
      </c>
      <c r="H220" s="10" t="s">
        <v>10</v>
      </c>
      <c r="I220" s="10" t="s">
        <v>12</v>
      </c>
    </row>
    <row r="221" spans="1:9">
      <c r="A221" s="6">
        <v>24.28</v>
      </c>
      <c r="B221" s="6">
        <v>20.726329148440001</v>
      </c>
      <c r="C221" s="7">
        <f>0.277372285*A221+17.07117369</f>
        <v>23.805772769800001</v>
      </c>
      <c r="D221" s="8">
        <f t="shared" ref="D221:D228" si="63">B221-C221</f>
        <v>-3.0794436213599994</v>
      </c>
      <c r="E221" s="3">
        <f>AVERAGE(A221:A230)</f>
        <v>94.936250000000001</v>
      </c>
      <c r="F221" s="9">
        <f>A221-94.93625</f>
        <v>-70.65625</v>
      </c>
      <c r="G221" s="5">
        <f>F221^2</f>
        <v>4992.3056640625</v>
      </c>
      <c r="H221" s="10">
        <f t="shared" ref="H221:H228" si="64">B221*F221</f>
        <v>-1464.4446938944639</v>
      </c>
    </row>
    <row r="222" spans="1:9">
      <c r="A222" s="6">
        <v>41.45</v>
      </c>
      <c r="B222" s="6">
        <v>25.43</v>
      </c>
      <c r="C222" s="7">
        <f t="shared" ref="C222:C228" si="65">0.277372285*A222+17.07117369</f>
        <v>28.568254903250001</v>
      </c>
      <c r="D222" s="8">
        <f t="shared" si="63"/>
        <v>-3.1382549032500009</v>
      </c>
      <c r="F222" s="9">
        <f t="shared" ref="F222:F228" si="66">A222-94.93625</f>
        <v>-53.486249999999998</v>
      </c>
      <c r="G222" s="5">
        <f t="shared" ref="G222:G228" si="67">F222^2</f>
        <v>2860.7789390624998</v>
      </c>
      <c r="H222" s="10">
        <f t="shared" si="64"/>
        <v>-1360.1553374999999</v>
      </c>
    </row>
    <row r="223" spans="1:9">
      <c r="A223" s="6">
        <v>66.13</v>
      </c>
      <c r="B223" s="6">
        <v>34.766762103169995</v>
      </c>
      <c r="C223" s="7">
        <f t="shared" si="65"/>
        <v>35.413802897049997</v>
      </c>
      <c r="D223" s="8">
        <f t="shared" si="63"/>
        <v>-0.64704079388000224</v>
      </c>
      <c r="F223" s="9">
        <f t="shared" si="66"/>
        <v>-28.806250000000006</v>
      </c>
      <c r="G223" s="5">
        <f t="shared" si="67"/>
        <v>829.80003906250033</v>
      </c>
      <c r="H223" s="10">
        <f t="shared" si="64"/>
        <v>-1001.5000408344408</v>
      </c>
    </row>
    <row r="224" spans="1:9">
      <c r="A224" s="6">
        <v>81.92</v>
      </c>
      <c r="B224" s="6">
        <v>38.03</v>
      </c>
      <c r="C224" s="7">
        <f t="shared" si="65"/>
        <v>39.793511277199997</v>
      </c>
      <c r="D224" s="8">
        <f t="shared" si="63"/>
        <v>-1.7635112771999957</v>
      </c>
      <c r="F224" s="9">
        <f t="shared" si="66"/>
        <v>-13.016249999999999</v>
      </c>
      <c r="G224" s="5">
        <f t="shared" si="67"/>
        <v>169.42276406249999</v>
      </c>
      <c r="H224" s="10">
        <f t="shared" si="64"/>
        <v>-495.00798750000001</v>
      </c>
    </row>
    <row r="225" spans="1:10">
      <c r="A225" s="6">
        <v>93.99</v>
      </c>
      <c r="B225" s="6">
        <v>43.53</v>
      </c>
      <c r="C225" s="7">
        <f t="shared" si="65"/>
        <v>43.141394757149996</v>
      </c>
      <c r="D225" s="8">
        <f t="shared" si="63"/>
        <v>0.38860524285000508</v>
      </c>
      <c r="F225" s="9">
        <f t="shared" si="66"/>
        <v>-0.94625000000000625</v>
      </c>
      <c r="G225" s="5">
        <f t="shared" si="67"/>
        <v>0.89538906250001182</v>
      </c>
      <c r="I225" s="10">
        <f t="shared" ref="I225" si="68">C225*F225</f>
        <v>-40.822544788953451</v>
      </c>
    </row>
    <row r="226" spans="1:10">
      <c r="A226" s="6">
        <v>108.71</v>
      </c>
      <c r="B226" s="6">
        <v>38.03</v>
      </c>
      <c r="C226" s="7">
        <f t="shared" si="65"/>
        <v>47.22431479235</v>
      </c>
      <c r="D226" s="8">
        <f t="shared" si="63"/>
        <v>-9.1943147923499993</v>
      </c>
      <c r="F226" s="9">
        <f t="shared" si="66"/>
        <v>13.773749999999993</v>
      </c>
      <c r="G226" s="5">
        <f t="shared" si="67"/>
        <v>189.71618906249981</v>
      </c>
      <c r="H226" s="10">
        <f t="shared" si="64"/>
        <v>523.81571249999979</v>
      </c>
    </row>
    <row r="227" spans="1:10">
      <c r="A227" s="6">
        <v>139.33000000000001</v>
      </c>
      <c r="B227" s="6">
        <v>48.94</v>
      </c>
      <c r="C227" s="7">
        <f t="shared" si="65"/>
        <v>55.717454159050007</v>
      </c>
      <c r="D227" s="8">
        <f t="shared" si="63"/>
        <v>-6.7774541590500093</v>
      </c>
      <c r="F227" s="9">
        <f t="shared" si="66"/>
        <v>44.393750000000011</v>
      </c>
      <c r="G227" s="5">
        <f t="shared" si="67"/>
        <v>1970.805039062501</v>
      </c>
      <c r="H227" s="10">
        <f t="shared" si="64"/>
        <v>2172.6301250000006</v>
      </c>
    </row>
    <row r="228" spans="1:10">
      <c r="A228" s="6">
        <v>203.68</v>
      </c>
      <c r="B228" s="6">
        <v>73.566360616000011</v>
      </c>
      <c r="C228" s="7">
        <f t="shared" si="65"/>
        <v>73.566360698799997</v>
      </c>
      <c r="D228" s="8">
        <f t="shared" si="63"/>
        <v>-8.2799985534620646E-8</v>
      </c>
      <c r="F228" s="9">
        <f t="shared" si="66"/>
        <v>108.74375000000001</v>
      </c>
      <c r="G228" s="5">
        <f t="shared" si="67"/>
        <v>11825.203164062501</v>
      </c>
      <c r="H228" s="10">
        <f t="shared" si="64"/>
        <v>7999.8819272361516</v>
      </c>
    </row>
    <row r="229" spans="1:10" s="2" customFormat="1">
      <c r="A229" s="4"/>
      <c r="B229" s="4"/>
      <c r="C229" s="4"/>
      <c r="D229" s="4"/>
      <c r="E229" s="4"/>
      <c r="F229" s="4"/>
      <c r="G229" s="4"/>
      <c r="H229" s="4"/>
      <c r="I229" s="4"/>
    </row>
    <row r="230" spans="1:10" s="2" customFormat="1">
      <c r="A230" s="4"/>
      <c r="B230" s="4"/>
      <c r="C230" s="4"/>
      <c r="D230" s="4"/>
      <c r="E230" s="4"/>
      <c r="F230" s="4"/>
      <c r="G230" s="4"/>
      <c r="H230" s="4"/>
      <c r="I230" s="4"/>
    </row>
    <row r="231" spans="1:10" s="2" customFormat="1">
      <c r="A231" s="4"/>
      <c r="B231" s="4"/>
      <c r="C231" s="4"/>
      <c r="D231" s="4"/>
      <c r="E231" s="4"/>
      <c r="F231" s="4"/>
      <c r="G231" s="4" t="s">
        <v>15</v>
      </c>
      <c r="H231" s="4" t="s">
        <v>16</v>
      </c>
      <c r="I231" s="4" t="s">
        <v>17</v>
      </c>
    </row>
    <row r="232" spans="1:10" s="2" customFormat="1">
      <c r="A232" s="4"/>
      <c r="B232" s="4"/>
      <c r="C232" s="4"/>
      <c r="D232" s="4"/>
      <c r="E232" s="4"/>
      <c r="F232" s="4"/>
      <c r="G232" s="4">
        <f>SUM(G221:G230)</f>
        <v>22838.927187500001</v>
      </c>
      <c r="H232" s="4">
        <f>SUM(H221:H230)</f>
        <v>6375.2197050072473</v>
      </c>
      <c r="I232" s="4">
        <f>SUM(I221:I230)</f>
        <v>-40.822544788953451</v>
      </c>
    </row>
    <row r="233" spans="1:10" s="2" customFormat="1">
      <c r="A233" s="4"/>
      <c r="B233" s="4"/>
      <c r="C233" s="4"/>
      <c r="D233" s="4"/>
      <c r="E233" s="4"/>
      <c r="F233" s="4"/>
      <c r="G233" s="4"/>
      <c r="H233" s="4"/>
      <c r="I233" s="4"/>
    </row>
    <row r="234" spans="1:10" s="2" customFormat="1">
      <c r="A234" s="4"/>
      <c r="B234" s="4"/>
      <c r="C234" s="4"/>
      <c r="D234" s="4"/>
      <c r="E234" s="4"/>
      <c r="F234" s="4"/>
      <c r="G234" s="4"/>
      <c r="H234" s="7" t="s">
        <v>18</v>
      </c>
      <c r="I234" s="7" t="s">
        <v>19</v>
      </c>
    </row>
    <row r="235" spans="1:10" s="2" customFormat="1">
      <c r="A235" s="4"/>
      <c r="B235" s="4"/>
      <c r="C235" s="4"/>
      <c r="D235" s="4"/>
      <c r="E235" s="4"/>
      <c r="F235" s="4"/>
      <c r="G235" s="4"/>
      <c r="H235" s="4">
        <f>(H232+I232)/G232</f>
        <v>0.27735090655594274</v>
      </c>
      <c r="I235" s="7" t="s">
        <v>23</v>
      </c>
    </row>
    <row r="236" spans="1:10" s="2" customFormat="1">
      <c r="A236" s="4"/>
      <c r="B236" s="4"/>
      <c r="C236" s="4"/>
      <c r="D236" s="4"/>
      <c r="E236" s="4"/>
      <c r="F236" s="4"/>
      <c r="G236" s="4"/>
      <c r="H236" s="4"/>
      <c r="I236" s="4">
        <f>C225-A225*H235</f>
        <v>17.073183049956938</v>
      </c>
    </row>
    <row r="237" spans="1:10" s="1" customFormat="1">
      <c r="A237" s="6" t="s">
        <v>49</v>
      </c>
      <c r="B237" s="6"/>
      <c r="C237" s="7"/>
      <c r="D237" s="8"/>
      <c r="E237" s="3"/>
      <c r="F237" s="9"/>
      <c r="G237" s="5"/>
      <c r="H237" s="10"/>
      <c r="I237" s="10"/>
      <c r="J237"/>
    </row>
    <row r="238" spans="1:10">
      <c r="A238" s="11" t="s">
        <v>5</v>
      </c>
      <c r="B238" s="11"/>
      <c r="C238" s="7" t="s">
        <v>30</v>
      </c>
      <c r="D238" s="8" t="s">
        <v>7</v>
      </c>
      <c r="E238" s="4"/>
      <c r="F238" s="4"/>
      <c r="G238" s="4"/>
      <c r="H238" s="4"/>
      <c r="I238" s="4"/>
    </row>
    <row r="239" spans="1:10">
      <c r="A239" s="6" t="s">
        <v>0</v>
      </c>
      <c r="B239" s="6" t="s">
        <v>1</v>
      </c>
      <c r="C239" s="7" t="s">
        <v>27</v>
      </c>
      <c r="D239" s="8" t="s">
        <v>8</v>
      </c>
      <c r="E239" s="4"/>
      <c r="F239" s="4"/>
      <c r="G239" s="4"/>
      <c r="H239" s="4"/>
      <c r="I239" s="4"/>
    </row>
    <row r="240" spans="1:10">
      <c r="A240" s="6">
        <v>24.28</v>
      </c>
      <c r="B240" s="6">
        <v>20.726329148440001</v>
      </c>
      <c r="C240" s="7">
        <f>0.277350907*A240+17.07318305</f>
        <v>23.807263071960001</v>
      </c>
      <c r="D240" s="8">
        <f t="shared" ref="D240:D247" si="69">B240-C240</f>
        <v>-3.08093392352</v>
      </c>
      <c r="E240" s="4"/>
      <c r="F240" s="4"/>
      <c r="G240" s="4"/>
      <c r="H240" s="4"/>
      <c r="I240" s="4"/>
    </row>
    <row r="241" spans="1:9">
      <c r="A241" s="6">
        <v>41.45</v>
      </c>
      <c r="B241" s="6">
        <v>25.43</v>
      </c>
      <c r="C241" s="7">
        <f t="shared" ref="C241:C247" si="70">0.277350907*A241+17.07318305</f>
        <v>28.569378145150001</v>
      </c>
      <c r="D241" s="8">
        <f t="shared" si="69"/>
        <v>-3.1393781451500011</v>
      </c>
      <c r="E241" s="4"/>
      <c r="F241" s="4"/>
      <c r="G241" s="4"/>
      <c r="H241" s="4"/>
      <c r="I241" s="4"/>
    </row>
    <row r="242" spans="1:9">
      <c r="A242" s="6">
        <v>66.13</v>
      </c>
      <c r="B242" s="6">
        <v>34.766762103169995</v>
      </c>
      <c r="C242" s="7">
        <f t="shared" si="70"/>
        <v>35.414398529910002</v>
      </c>
      <c r="D242" s="8">
        <f t="shared" si="69"/>
        <v>-0.64763642674000721</v>
      </c>
      <c r="E242" s="4"/>
      <c r="F242" s="4"/>
      <c r="G242" s="4"/>
      <c r="H242" s="4"/>
      <c r="I242" s="4"/>
    </row>
    <row r="243" spans="1:9">
      <c r="A243" s="6">
        <v>81.92</v>
      </c>
      <c r="B243" s="6">
        <v>38.03</v>
      </c>
      <c r="C243" s="7">
        <f t="shared" si="70"/>
        <v>39.793769351439998</v>
      </c>
      <c r="D243" s="8">
        <f t="shared" si="69"/>
        <v>-1.763769351439997</v>
      </c>
      <c r="E243" s="4"/>
      <c r="F243" s="4"/>
      <c r="G243" s="4"/>
      <c r="H243" s="4"/>
      <c r="I243" s="4"/>
    </row>
    <row r="244" spans="1:9">
      <c r="A244" s="6">
        <v>93.99</v>
      </c>
      <c r="B244" s="6">
        <v>43.141394757149996</v>
      </c>
      <c r="C244" s="7">
        <f t="shared" si="70"/>
        <v>43.141394798929994</v>
      </c>
      <c r="D244" s="8">
        <f t="shared" si="69"/>
        <v>-4.1779998127822182E-8</v>
      </c>
      <c r="E244" s="4"/>
      <c r="F244" s="4"/>
      <c r="G244" s="4"/>
      <c r="H244" s="4"/>
      <c r="I244" s="4"/>
    </row>
    <row r="245" spans="1:9">
      <c r="A245" s="6">
        <v>108.71</v>
      </c>
      <c r="B245" s="6">
        <v>38.03</v>
      </c>
      <c r="C245" s="7">
        <f t="shared" si="70"/>
        <v>47.224000149969996</v>
      </c>
      <c r="D245" s="8">
        <f t="shared" si="69"/>
        <v>-9.1940001499699946</v>
      </c>
      <c r="E245" s="4"/>
      <c r="F245" s="4"/>
      <c r="G245" s="4"/>
      <c r="H245" s="4"/>
      <c r="I245" s="4"/>
    </row>
    <row r="246" spans="1:9">
      <c r="A246" s="6">
        <v>139.33000000000001</v>
      </c>
      <c r="B246" s="6">
        <v>48.94</v>
      </c>
      <c r="C246" s="7">
        <f t="shared" si="70"/>
        <v>55.716484922310002</v>
      </c>
      <c r="D246" s="8">
        <f t="shared" si="69"/>
        <v>-6.7764849223100043</v>
      </c>
      <c r="E246" s="4"/>
      <c r="F246" s="4"/>
      <c r="G246" s="4"/>
      <c r="H246" s="4"/>
      <c r="I246" s="4"/>
    </row>
    <row r="247" spans="1:9">
      <c r="A247" s="6">
        <v>203.68</v>
      </c>
      <c r="B247" s="6">
        <v>73.566360616000011</v>
      </c>
      <c r="C247" s="7">
        <f t="shared" si="70"/>
        <v>73.564015787759999</v>
      </c>
      <c r="D247" s="8">
        <f t="shared" si="69"/>
        <v>2.3448282400124754E-3</v>
      </c>
      <c r="E247" s="4"/>
      <c r="F247" s="4"/>
      <c r="G247" s="4"/>
      <c r="H247" s="4"/>
      <c r="I247" s="4"/>
    </row>
    <row r="248" spans="1:9" s="2" customFormat="1">
      <c r="A248" s="4"/>
      <c r="B248" s="4"/>
      <c r="C248" s="4"/>
      <c r="D248" s="4"/>
      <c r="E248" s="4"/>
      <c r="F248" s="4"/>
      <c r="G248" s="4"/>
      <c r="H248" s="4"/>
      <c r="I248" s="4"/>
    </row>
    <row r="249" spans="1:9" s="2" customFormat="1">
      <c r="A249" s="4"/>
      <c r="B249" s="4"/>
      <c r="C249" s="4"/>
      <c r="E249" s="4"/>
      <c r="F249" s="4"/>
      <c r="G249" s="4"/>
      <c r="H249" s="4"/>
      <c r="I249" s="4"/>
    </row>
    <row r="250" spans="1:9" s="2" customFormat="1">
      <c r="A250" s="4"/>
      <c r="C250" s="3" t="s">
        <v>28</v>
      </c>
      <c r="E250" s="4"/>
      <c r="F250" s="4"/>
      <c r="G250" s="4"/>
      <c r="H250" s="4"/>
      <c r="I250" s="4"/>
    </row>
    <row r="251" spans="1:9" s="2" customFormat="1">
      <c r="A251" s="4"/>
      <c r="C251" s="3" t="s">
        <v>39</v>
      </c>
      <c r="E251" s="4"/>
      <c r="F251" s="4"/>
      <c r="G251" s="4"/>
      <c r="H251" s="4"/>
      <c r="I251" s="4"/>
    </row>
    <row r="252" spans="1:9" s="2" customFormat="1">
      <c r="A252" s="4"/>
      <c r="C252" s="3" t="s">
        <v>40</v>
      </c>
      <c r="E252" s="4"/>
      <c r="F252" s="4"/>
      <c r="G252" s="4"/>
      <c r="H252" s="4"/>
      <c r="I252" s="4"/>
    </row>
    <row r="253" spans="1:9" s="2" customFormat="1">
      <c r="A253" s="4"/>
      <c r="C253" s="3" t="s">
        <v>41</v>
      </c>
      <c r="D253" s="4"/>
      <c r="E253" s="4"/>
      <c r="F253" s="4"/>
      <c r="G253" s="4"/>
      <c r="H253" s="4"/>
      <c r="I253" s="4"/>
    </row>
    <row r="254" spans="1:9" s="2" customFormat="1">
      <c r="A254" s="4"/>
      <c r="B254" s="4"/>
      <c r="C254" s="4"/>
      <c r="D254" s="4"/>
      <c r="E254" s="4"/>
      <c r="F254" s="4"/>
      <c r="G254" s="4"/>
      <c r="H254" s="4"/>
      <c r="I254" s="4"/>
    </row>
    <row r="255" spans="1:9" s="2" customFormat="1">
      <c r="A255" s="4"/>
      <c r="B255" s="4"/>
      <c r="C255" s="4"/>
      <c r="D255" s="4"/>
      <c r="E255" s="4"/>
      <c r="F255" s="4"/>
      <c r="G255" s="4"/>
      <c r="H255" s="4"/>
      <c r="I255" s="4"/>
    </row>
    <row r="256" spans="1:9" s="2" customFormat="1">
      <c r="A256" s="4"/>
      <c r="B256" s="4"/>
      <c r="C256" s="4"/>
      <c r="D256" s="4"/>
      <c r="E256" s="4"/>
      <c r="F256" s="4"/>
      <c r="G256" s="4"/>
      <c r="H256" s="4"/>
      <c r="I256" s="4"/>
    </row>
    <row r="257" spans="1:9" s="2" customFormat="1">
      <c r="A257" s="4"/>
      <c r="B257" s="4"/>
      <c r="C257" s="4"/>
      <c r="D257" s="4"/>
      <c r="E257" s="4"/>
      <c r="F257" s="4"/>
      <c r="G257" s="4"/>
      <c r="H257" s="4"/>
      <c r="I257" s="4"/>
    </row>
    <row r="258" spans="1:9" s="2" customFormat="1">
      <c r="A258" s="4"/>
      <c r="B258" s="4"/>
      <c r="C258" s="4"/>
      <c r="D258" s="4"/>
      <c r="E258" s="4"/>
      <c r="F258" s="4"/>
      <c r="G258" s="4"/>
      <c r="H258" s="4"/>
      <c r="I258" s="4"/>
    </row>
    <row r="259" spans="1:9" s="2" customFormat="1">
      <c r="A259" s="4"/>
      <c r="B259" s="4"/>
      <c r="C259" s="4"/>
      <c r="D259" s="4"/>
      <c r="E259" s="4"/>
      <c r="F259" s="4"/>
      <c r="G259" s="4"/>
      <c r="H259" s="4"/>
      <c r="I259" s="4"/>
    </row>
    <row r="260" spans="1:9" s="2" customFormat="1">
      <c r="A260" s="4"/>
      <c r="B260" s="4"/>
      <c r="C260" s="4"/>
      <c r="D260" s="4"/>
      <c r="E260" s="4"/>
      <c r="F260" s="4"/>
      <c r="G260" s="4"/>
      <c r="H260" s="4"/>
      <c r="I260" s="4"/>
    </row>
    <row r="261" spans="1:9" s="2" customFormat="1">
      <c r="A261" s="4"/>
      <c r="B261" s="4"/>
      <c r="C261" s="4"/>
      <c r="D261" s="4"/>
      <c r="E261" s="4"/>
      <c r="F261" s="4"/>
      <c r="G261" s="4"/>
      <c r="H261" s="4"/>
      <c r="I261" s="4"/>
    </row>
    <row r="262" spans="1:9" s="2" customFormat="1">
      <c r="A262" s="4"/>
      <c r="B262" s="4"/>
      <c r="C262" s="4"/>
      <c r="D262" s="4"/>
      <c r="E262" s="4"/>
      <c r="F262" s="4"/>
      <c r="G262" s="4"/>
      <c r="H262" s="4"/>
      <c r="I262" s="4"/>
    </row>
    <row r="263" spans="1:9" s="2" customFormat="1">
      <c r="A263" s="4"/>
      <c r="B263" s="4"/>
      <c r="C263" s="4"/>
      <c r="D263" s="4"/>
      <c r="E263" s="4"/>
      <c r="F263" s="4"/>
      <c r="G263" s="4"/>
      <c r="H263" s="4"/>
      <c r="I263" s="4"/>
    </row>
    <row r="264" spans="1:9" s="2" customFormat="1">
      <c r="A264" s="4"/>
      <c r="B264" s="4"/>
      <c r="C264" s="4"/>
      <c r="D264" s="4"/>
      <c r="E264" s="4"/>
      <c r="F264" s="4"/>
      <c r="G264" s="4"/>
      <c r="H264" s="4"/>
      <c r="I264" s="4"/>
    </row>
    <row r="265" spans="1:9" s="2" customFormat="1">
      <c r="A265" s="4"/>
      <c r="B265" s="4"/>
      <c r="C265" s="4"/>
      <c r="D265" s="4"/>
      <c r="E265" s="4"/>
      <c r="F265" s="4"/>
      <c r="G265" s="4"/>
      <c r="H265" s="4"/>
      <c r="I265" s="4"/>
    </row>
    <row r="266" spans="1:9" s="2" customFormat="1">
      <c r="A266" s="4"/>
      <c r="B266" s="4"/>
      <c r="C266" s="4"/>
      <c r="D266" s="4"/>
      <c r="E266" s="4"/>
      <c r="F266" s="4"/>
      <c r="G266" s="4"/>
      <c r="H266" s="4"/>
      <c r="I266" s="4"/>
    </row>
    <row r="267" spans="1:9" s="2" customFormat="1">
      <c r="A267" s="4"/>
      <c r="B267" s="4"/>
      <c r="C267" s="4"/>
      <c r="D267" s="4"/>
      <c r="E267" s="4"/>
      <c r="F267" s="4"/>
      <c r="G267" s="4"/>
      <c r="H267" s="4"/>
      <c r="I267" s="4"/>
    </row>
    <row r="282" spans="1:9" s="1" customFormat="1">
      <c r="A282" s="6"/>
      <c r="B282" s="6"/>
      <c r="C282" s="7"/>
      <c r="D282" s="8"/>
      <c r="E282" s="3"/>
      <c r="F282" s="9"/>
      <c r="G282" s="5"/>
      <c r="H282" s="10"/>
      <c r="I282" s="10"/>
    </row>
    <row r="283" spans="1:9" s="1" customFormat="1">
      <c r="A283" s="6"/>
      <c r="B283" s="6"/>
      <c r="C283" s="7"/>
      <c r="D283" s="8"/>
      <c r="E283" s="3"/>
      <c r="F283" s="9"/>
      <c r="G283" s="5"/>
      <c r="H283" s="10"/>
      <c r="I283" s="10"/>
    </row>
    <row r="286" spans="1:9" s="2" customFormat="1">
      <c r="A286" s="6"/>
      <c r="B286" s="6"/>
      <c r="C286" s="7"/>
      <c r="D286" s="8"/>
      <c r="E286" s="3"/>
      <c r="F286" s="9"/>
      <c r="G286" s="5"/>
      <c r="H286" s="10"/>
      <c r="I286" s="10"/>
    </row>
    <row r="287" spans="1:9" s="2" customFormat="1">
      <c r="A287" s="6"/>
      <c r="B287" s="6"/>
      <c r="C287" s="7"/>
      <c r="D287" s="8"/>
      <c r="E287" s="3"/>
      <c r="F287" s="9"/>
      <c r="G287" s="5"/>
      <c r="H287" s="10"/>
      <c r="I287" s="10"/>
    </row>
    <row r="288" spans="1:9" s="2" customFormat="1">
      <c r="A288" s="6"/>
      <c r="B288" s="6"/>
      <c r="C288" s="7"/>
      <c r="D288" s="8"/>
      <c r="E288" s="3"/>
      <c r="F288" s="9"/>
      <c r="G288" s="5"/>
      <c r="H288" s="10"/>
      <c r="I288" s="10"/>
    </row>
    <row r="289" spans="1:9" s="2" customFormat="1">
      <c r="A289" s="6"/>
      <c r="B289" s="6"/>
      <c r="C289" s="7"/>
      <c r="D289" s="8"/>
      <c r="E289" s="3"/>
      <c r="F289" s="9"/>
      <c r="G289" s="5"/>
      <c r="H289" s="10"/>
      <c r="I289" s="10"/>
    </row>
    <row r="290" spans="1:9" s="2" customFormat="1">
      <c r="A290" s="6"/>
      <c r="B290" s="6"/>
      <c r="C290" s="7"/>
      <c r="D290" s="8"/>
      <c r="E290" s="3"/>
      <c r="F290" s="9"/>
      <c r="G290" s="5"/>
      <c r="H290" s="10"/>
      <c r="I290" s="10"/>
    </row>
    <row r="291" spans="1:9" s="2" customFormat="1">
      <c r="A291" s="6"/>
      <c r="B291" s="6"/>
      <c r="C291" s="7"/>
      <c r="D291" s="8"/>
      <c r="E291" s="3"/>
      <c r="F291" s="9"/>
      <c r="G291" s="5"/>
      <c r="H291" s="10"/>
      <c r="I291" s="10"/>
    </row>
    <row r="292" spans="1:9" s="2" customFormat="1">
      <c r="A292" s="6"/>
      <c r="B292" s="6"/>
      <c r="C292" s="7"/>
      <c r="D292" s="8"/>
      <c r="E292" s="3"/>
      <c r="F292" s="9"/>
      <c r="G292" s="5"/>
      <c r="H292" s="10"/>
      <c r="I292" s="10"/>
    </row>
    <row r="293" spans="1:9" s="2" customFormat="1">
      <c r="A293" s="6"/>
      <c r="B293" s="6"/>
      <c r="C293" s="7"/>
      <c r="D293" s="8"/>
      <c r="E293" s="3"/>
      <c r="F293" s="9"/>
      <c r="G293" s="5"/>
      <c r="H293" s="10"/>
      <c r="I293" s="10"/>
    </row>
    <row r="294" spans="1:9" s="2" customFormat="1">
      <c r="A294" s="6"/>
      <c r="B294" s="6"/>
      <c r="C294" s="7"/>
      <c r="D294" s="8"/>
      <c r="E294" s="3"/>
      <c r="F294" s="9"/>
      <c r="G294" s="5"/>
      <c r="H294" s="10"/>
      <c r="I294" s="10"/>
    </row>
    <row r="295" spans="1:9" s="2" customFormat="1">
      <c r="A295" s="6"/>
      <c r="B295" s="6"/>
      <c r="C295" s="7"/>
      <c r="D295" s="8"/>
      <c r="E295" s="3"/>
      <c r="F295" s="9"/>
      <c r="G295" s="5"/>
      <c r="H295" s="10"/>
      <c r="I295" s="10"/>
    </row>
    <row r="296" spans="1:9" s="2" customFormat="1">
      <c r="A296" s="6"/>
      <c r="B296" s="6"/>
      <c r="C296" s="7"/>
      <c r="D296" s="8"/>
      <c r="E296" s="3"/>
      <c r="F296" s="9"/>
      <c r="G296" s="5"/>
      <c r="H296" s="10"/>
      <c r="I296" s="10"/>
    </row>
    <row r="297" spans="1:9" s="2" customFormat="1">
      <c r="A297" s="6"/>
      <c r="B297" s="6"/>
      <c r="C297" s="7"/>
      <c r="D297" s="8"/>
      <c r="E297" s="3"/>
      <c r="F297" s="9"/>
      <c r="G297" s="5"/>
      <c r="H297" s="10"/>
      <c r="I297" s="10"/>
    </row>
    <row r="298" spans="1:9" s="2" customFormat="1">
      <c r="A298" s="6"/>
      <c r="B298" s="6"/>
      <c r="C298" s="7"/>
      <c r="D298" s="8"/>
      <c r="E298" s="3"/>
      <c r="F298" s="9"/>
      <c r="G298" s="5"/>
      <c r="H298" s="10"/>
      <c r="I298" s="10"/>
    </row>
    <row r="299" spans="1:9" s="2" customFormat="1">
      <c r="A299" s="6"/>
      <c r="B299" s="6"/>
      <c r="C299" s="7"/>
      <c r="D299" s="8"/>
      <c r="E299" s="3"/>
      <c r="F299" s="9"/>
      <c r="G299" s="5"/>
      <c r="H299" s="10"/>
      <c r="I299" s="10"/>
    </row>
    <row r="300" spans="1:9" s="2" customFormat="1">
      <c r="A300" s="6"/>
      <c r="B300" s="6"/>
      <c r="C300" s="7"/>
      <c r="D300" s="8"/>
      <c r="E300" s="3"/>
      <c r="F300" s="9"/>
      <c r="G300" s="5"/>
      <c r="H300" s="10"/>
      <c r="I300" s="10"/>
    </row>
    <row r="301" spans="1:9" s="2" customFormat="1">
      <c r="A301" s="6"/>
      <c r="B301" s="6"/>
      <c r="C301" s="7"/>
      <c r="D301" s="8"/>
      <c r="E301" s="3"/>
      <c r="F301" s="9"/>
      <c r="G301" s="5"/>
      <c r="H301" s="10"/>
      <c r="I301" s="10"/>
    </row>
    <row r="302" spans="1:9" s="2" customFormat="1">
      <c r="A302" s="6"/>
      <c r="B302" s="6"/>
      <c r="C302" s="7"/>
      <c r="D302" s="8"/>
      <c r="E302" s="3"/>
      <c r="F302" s="9"/>
      <c r="G302" s="5"/>
      <c r="H302" s="10"/>
      <c r="I302" s="10"/>
    </row>
    <row r="303" spans="1:9" s="2" customFormat="1">
      <c r="A303" s="6"/>
      <c r="B303" s="6"/>
      <c r="C303" s="7"/>
      <c r="D303" s="8"/>
      <c r="E303" s="3"/>
      <c r="F303" s="9"/>
      <c r="G303" s="5"/>
      <c r="H303" s="10"/>
      <c r="I303" s="10"/>
    </row>
    <row r="304" spans="1:9" s="2" customFormat="1">
      <c r="A304" s="6"/>
      <c r="B304" s="6"/>
      <c r="C304" s="7"/>
      <c r="D304" s="8"/>
      <c r="E304" s="3"/>
      <c r="F304" s="9"/>
      <c r="G304" s="5"/>
      <c r="H304" s="10"/>
      <c r="I304" s="10"/>
    </row>
    <row r="305" spans="1:9" s="2" customFormat="1">
      <c r="A305" s="6"/>
      <c r="B305" s="6"/>
      <c r="C305" s="7"/>
      <c r="D305" s="8"/>
      <c r="E305" s="3"/>
      <c r="F305" s="9"/>
      <c r="G305" s="5"/>
      <c r="H305" s="10"/>
      <c r="I305" s="10"/>
    </row>
    <row r="306" spans="1:9" s="2" customFormat="1">
      <c r="A306" s="6"/>
      <c r="B306" s="6"/>
      <c r="C306" s="7"/>
      <c r="D306" s="8"/>
      <c r="E306" s="3"/>
      <c r="F306" s="9"/>
      <c r="G306" s="5"/>
      <c r="H306" s="10"/>
      <c r="I306" s="10"/>
    </row>
    <row r="307" spans="1:9" s="2" customFormat="1">
      <c r="A307" s="6"/>
      <c r="B307" s="6"/>
      <c r="C307" s="7"/>
      <c r="D307" s="8"/>
      <c r="E307" s="3"/>
      <c r="F307" s="9"/>
      <c r="G307" s="5"/>
      <c r="H307" s="10"/>
      <c r="I307" s="10"/>
    </row>
    <row r="308" spans="1:9" s="2" customFormat="1">
      <c r="A308" s="6"/>
      <c r="B308" s="6"/>
      <c r="C308" s="7"/>
      <c r="D308" s="8"/>
      <c r="E308" s="3"/>
      <c r="F308" s="9"/>
      <c r="G308" s="5"/>
      <c r="H308" s="10"/>
      <c r="I308" s="10"/>
    </row>
    <row r="309" spans="1:9" s="2" customFormat="1">
      <c r="A309" s="6"/>
      <c r="B309" s="6"/>
      <c r="C309" s="7"/>
      <c r="D309" s="8"/>
      <c r="E309" s="3"/>
      <c r="F309" s="9"/>
      <c r="G309" s="5"/>
      <c r="H309" s="10"/>
      <c r="I309" s="10"/>
    </row>
    <row r="310" spans="1:9" s="2" customFormat="1">
      <c r="A310" s="6"/>
      <c r="B310" s="6"/>
      <c r="C310" s="7"/>
      <c r="D310" s="8"/>
      <c r="E310" s="3"/>
      <c r="F310" s="9"/>
      <c r="G310" s="5"/>
      <c r="H310" s="10"/>
      <c r="I310" s="10"/>
    </row>
    <row r="311" spans="1:9" s="2" customFormat="1">
      <c r="A311" s="6"/>
      <c r="B311" s="6"/>
      <c r="C311" s="7"/>
      <c r="D311" s="8"/>
      <c r="E311" s="3"/>
      <c r="F311" s="9"/>
      <c r="G311" s="5"/>
      <c r="H311" s="10"/>
      <c r="I311" s="10"/>
    </row>
    <row r="312" spans="1:9" s="2" customFormat="1">
      <c r="A312" s="6"/>
      <c r="B312" s="6"/>
      <c r="C312" s="7"/>
      <c r="D312" s="8"/>
      <c r="E312" s="3"/>
      <c r="F312" s="9"/>
      <c r="G312" s="5"/>
      <c r="H312" s="10"/>
      <c r="I312" s="10"/>
    </row>
    <row r="313" spans="1:9" s="2" customFormat="1">
      <c r="A313" s="6"/>
      <c r="B313" s="6"/>
      <c r="C313" s="7"/>
      <c r="D313" s="8"/>
      <c r="E313" s="3"/>
      <c r="F313" s="9"/>
      <c r="G313" s="5"/>
      <c r="H313" s="10"/>
      <c r="I313" s="10"/>
    </row>
    <row r="314" spans="1:9" s="2" customFormat="1">
      <c r="A314" s="6"/>
      <c r="B314" s="6"/>
      <c r="C314" s="7"/>
      <c r="D314" s="8"/>
      <c r="E314" s="3"/>
      <c r="F314" s="9"/>
      <c r="G314" s="5"/>
      <c r="H314" s="10"/>
      <c r="I314" s="10"/>
    </row>
    <row r="315" spans="1:9" s="2" customFormat="1">
      <c r="A315" s="6"/>
      <c r="B315" s="6"/>
      <c r="C315" s="7"/>
      <c r="D315" s="8"/>
      <c r="E315" s="3"/>
      <c r="F315" s="9"/>
      <c r="G315" s="5"/>
      <c r="H315" s="10"/>
      <c r="I315" s="10"/>
    </row>
    <row r="316" spans="1:9" s="2" customFormat="1">
      <c r="A316" s="6"/>
      <c r="B316" s="6"/>
      <c r="C316" s="7"/>
      <c r="D316" s="8"/>
      <c r="E316" s="3"/>
      <c r="F316" s="9"/>
      <c r="G316" s="5"/>
      <c r="H316" s="10"/>
      <c r="I316" s="10"/>
    </row>
    <row r="317" spans="1:9" s="2" customFormat="1">
      <c r="A317" s="6"/>
      <c r="B317" s="6"/>
      <c r="C317" s="7"/>
      <c r="D317" s="8"/>
      <c r="E317" s="3"/>
      <c r="F317" s="9"/>
      <c r="G317" s="5"/>
      <c r="H317" s="10"/>
      <c r="I317" s="10"/>
    </row>
    <row r="318" spans="1:9" s="2" customFormat="1">
      <c r="A318" s="6"/>
      <c r="B318" s="6"/>
      <c r="C318" s="7"/>
      <c r="D318" s="8"/>
      <c r="E318" s="3"/>
      <c r="F318" s="9"/>
      <c r="G318" s="5"/>
      <c r="H318" s="10"/>
      <c r="I318" s="10"/>
    </row>
    <row r="319" spans="1:9" s="2" customFormat="1">
      <c r="A319" s="6"/>
      <c r="B319" s="6"/>
      <c r="C319" s="7"/>
      <c r="D319" s="8"/>
      <c r="E319" s="3"/>
      <c r="F319" s="9"/>
      <c r="G319" s="5"/>
      <c r="H319" s="10"/>
      <c r="I319" s="10"/>
    </row>
    <row r="320" spans="1:9" s="2" customFormat="1">
      <c r="A320" s="6"/>
      <c r="B320" s="6"/>
      <c r="C320" s="7"/>
      <c r="D320" s="8"/>
      <c r="E320" s="3"/>
      <c r="F320" s="9"/>
      <c r="G320" s="5"/>
      <c r="H320" s="10"/>
      <c r="I320" s="10"/>
    </row>
    <row r="321" spans="1:9" s="2" customFormat="1">
      <c r="A321" s="6"/>
      <c r="B321" s="6"/>
      <c r="C321" s="7"/>
      <c r="D321" s="8"/>
      <c r="E321" s="3"/>
      <c r="F321" s="9"/>
      <c r="G321" s="5"/>
      <c r="H321" s="10"/>
      <c r="I321" s="10"/>
    </row>
    <row r="322" spans="1:9" s="2" customFormat="1">
      <c r="A322" s="6"/>
      <c r="B322" s="6"/>
      <c r="C322" s="7"/>
      <c r="D322" s="8"/>
      <c r="E322" s="3"/>
      <c r="F322" s="9"/>
      <c r="G322" s="5"/>
      <c r="H322" s="10"/>
      <c r="I322" s="10"/>
    </row>
    <row r="323" spans="1:9" s="2" customFormat="1">
      <c r="A323" s="6"/>
      <c r="B323" s="6"/>
      <c r="C323" s="7"/>
      <c r="D323" s="8"/>
      <c r="E323" s="3"/>
      <c r="F323" s="9"/>
      <c r="G323" s="5"/>
      <c r="H323" s="10"/>
      <c r="I323" s="10"/>
    </row>
    <row r="324" spans="1:9" s="2" customFormat="1">
      <c r="A324" s="6"/>
      <c r="B324" s="6"/>
      <c r="C324" s="7"/>
      <c r="D324" s="8"/>
      <c r="E324" s="3"/>
      <c r="F324" s="9"/>
      <c r="G324" s="5"/>
      <c r="H324" s="10"/>
      <c r="I324" s="10"/>
    </row>
    <row r="325" spans="1:9" s="2" customFormat="1">
      <c r="A325" s="6"/>
      <c r="B325" s="6"/>
      <c r="C325" s="7"/>
      <c r="D325" s="8"/>
      <c r="E325" s="3"/>
      <c r="F325" s="9"/>
      <c r="G325" s="5"/>
      <c r="H325" s="10"/>
      <c r="I325" s="10"/>
    </row>
    <row r="326" spans="1:9" s="2" customFormat="1">
      <c r="A326" s="6"/>
      <c r="B326" s="6"/>
      <c r="C326" s="7"/>
      <c r="D326" s="8"/>
      <c r="E326" s="3"/>
      <c r="F326" s="9"/>
      <c r="G326" s="5"/>
      <c r="H326" s="10"/>
      <c r="I326" s="10"/>
    </row>
    <row r="327" spans="1:9" s="2" customFormat="1">
      <c r="A327" s="6"/>
      <c r="B327" s="6"/>
      <c r="C327" s="7"/>
      <c r="D327" s="8"/>
      <c r="E327" s="3"/>
      <c r="F327" s="9"/>
      <c r="G327" s="5"/>
      <c r="H327" s="10"/>
      <c r="I327" s="10"/>
    </row>
    <row r="328" spans="1:9" s="2" customFormat="1">
      <c r="A328" s="6"/>
      <c r="B328" s="6"/>
      <c r="C328" s="7"/>
      <c r="D328" s="8"/>
      <c r="E328" s="3"/>
      <c r="F328" s="9"/>
      <c r="G328" s="5"/>
      <c r="H328" s="10"/>
      <c r="I328" s="10"/>
    </row>
    <row r="329" spans="1:9" s="2" customFormat="1">
      <c r="A329" s="6"/>
      <c r="B329" s="6"/>
      <c r="C329" s="7"/>
      <c r="D329" s="8"/>
      <c r="E329" s="3"/>
      <c r="F329" s="9"/>
      <c r="G329" s="5"/>
      <c r="H329" s="10"/>
      <c r="I329" s="10"/>
    </row>
    <row r="330" spans="1:9" s="2" customFormat="1">
      <c r="A330" s="6"/>
      <c r="B330" s="6"/>
      <c r="C330" s="7"/>
      <c r="D330" s="8"/>
      <c r="E330" s="3"/>
      <c r="F330" s="9"/>
      <c r="G330" s="5"/>
      <c r="H330" s="10"/>
      <c r="I330" s="10"/>
    </row>
    <row r="331" spans="1:9" s="2" customFormat="1">
      <c r="A331" s="6"/>
      <c r="B331" s="6"/>
      <c r="C331" s="7"/>
      <c r="D331" s="8"/>
      <c r="E331" s="3"/>
      <c r="F331" s="9"/>
      <c r="G331" s="5"/>
      <c r="H331" s="10"/>
      <c r="I331" s="10"/>
    </row>
    <row r="332" spans="1:9" s="2" customFormat="1">
      <c r="A332" s="6"/>
      <c r="B332" s="6"/>
      <c r="C332" s="7"/>
      <c r="D332" s="8"/>
      <c r="E332" s="3"/>
      <c r="F332" s="9"/>
      <c r="G332" s="5"/>
      <c r="H332" s="10"/>
      <c r="I332" s="10"/>
    </row>
    <row r="333" spans="1:9" s="2" customFormat="1">
      <c r="A333" s="6"/>
      <c r="B333" s="6"/>
      <c r="C333" s="7"/>
      <c r="D333" s="8"/>
      <c r="E333" s="3"/>
      <c r="F333" s="9"/>
      <c r="G333" s="5"/>
      <c r="H333" s="10"/>
      <c r="I333" s="10"/>
    </row>
    <row r="334" spans="1:9" s="2" customFormat="1">
      <c r="A334" s="6"/>
      <c r="B334" s="6"/>
      <c r="C334" s="7"/>
      <c r="D334" s="8"/>
      <c r="E334" s="3"/>
      <c r="F334" s="9"/>
      <c r="G334" s="5"/>
      <c r="H334" s="10"/>
      <c r="I334" s="10"/>
    </row>
    <row r="335" spans="1:9" s="2" customFormat="1">
      <c r="A335" s="6"/>
      <c r="B335" s="6"/>
      <c r="C335" s="7"/>
      <c r="D335" s="8"/>
      <c r="E335" s="3"/>
      <c r="F335" s="9"/>
      <c r="G335" s="5"/>
      <c r="H335" s="10"/>
      <c r="I335" s="10"/>
    </row>
    <row r="336" spans="1:9" s="2" customFormat="1">
      <c r="A336" s="6"/>
      <c r="B336" s="6"/>
      <c r="C336" s="7"/>
      <c r="D336" s="8"/>
      <c r="E336" s="3"/>
      <c r="F336" s="9"/>
      <c r="G336" s="5"/>
      <c r="H336" s="10"/>
      <c r="I336" s="10"/>
    </row>
    <row r="337" spans="1:9" s="2" customFormat="1">
      <c r="A337" s="6"/>
      <c r="B337" s="6"/>
      <c r="C337" s="7"/>
      <c r="D337" s="8"/>
      <c r="E337" s="3"/>
      <c r="F337" s="9"/>
      <c r="G337" s="5"/>
      <c r="H337" s="10"/>
      <c r="I337" s="10"/>
    </row>
    <row r="338" spans="1:9" s="2" customFormat="1">
      <c r="A338" s="6"/>
      <c r="B338" s="6"/>
      <c r="C338" s="7"/>
      <c r="D338" s="8"/>
      <c r="E338" s="3"/>
      <c r="F338" s="9"/>
      <c r="G338" s="5"/>
      <c r="H338" s="10"/>
      <c r="I338" s="10"/>
    </row>
    <row r="339" spans="1:9" s="2" customFormat="1">
      <c r="A339" s="6"/>
      <c r="B339" s="6"/>
      <c r="C339" s="7"/>
      <c r="D339" s="8"/>
      <c r="E339" s="3"/>
      <c r="F339" s="9"/>
      <c r="G339" s="5"/>
      <c r="H339" s="10"/>
      <c r="I339" s="10"/>
    </row>
    <row r="340" spans="1:9" s="2" customFormat="1">
      <c r="A340" s="6"/>
      <c r="B340" s="6"/>
      <c r="C340" s="7"/>
      <c r="D340" s="8"/>
      <c r="E340" s="3"/>
      <c r="F340" s="9"/>
      <c r="G340" s="5"/>
      <c r="H340" s="10"/>
      <c r="I340" s="10"/>
    </row>
    <row r="341" spans="1:9" s="2" customFormat="1">
      <c r="A341" s="6"/>
      <c r="B341" s="6"/>
      <c r="C341" s="7"/>
      <c r="D341" s="8"/>
      <c r="E341" s="3"/>
      <c r="F341" s="9"/>
      <c r="G341" s="5"/>
      <c r="H341" s="10"/>
      <c r="I341" s="10"/>
    </row>
    <row r="342" spans="1:9" s="2" customFormat="1">
      <c r="A342" s="6"/>
      <c r="B342" s="6"/>
      <c r="C342" s="7"/>
      <c r="D342" s="8"/>
      <c r="E342" s="3"/>
      <c r="F342" s="9"/>
      <c r="G342" s="5"/>
      <c r="H342" s="10"/>
      <c r="I342" s="10"/>
    </row>
    <row r="343" spans="1:9" s="2" customFormat="1">
      <c r="A343" s="6"/>
      <c r="B343" s="6"/>
      <c r="C343" s="7"/>
      <c r="D343" s="8"/>
      <c r="E343" s="3"/>
      <c r="F343" s="9"/>
      <c r="G343" s="5"/>
      <c r="H343" s="10"/>
      <c r="I343" s="10"/>
    </row>
    <row r="344" spans="1:9" s="2" customFormat="1">
      <c r="A344" s="6"/>
      <c r="B344" s="6"/>
      <c r="C344" s="7"/>
      <c r="D344" s="8"/>
      <c r="E344" s="3"/>
      <c r="F344" s="9"/>
      <c r="G344" s="5"/>
      <c r="H344" s="10"/>
      <c r="I344" s="10"/>
    </row>
    <row r="345" spans="1:9" s="2" customFormat="1">
      <c r="A345" s="6"/>
      <c r="B345" s="6"/>
      <c r="C345" s="7"/>
      <c r="D345" s="8"/>
      <c r="E345" s="3"/>
      <c r="F345" s="9"/>
      <c r="G345" s="5"/>
      <c r="H345" s="10"/>
      <c r="I345" s="10"/>
    </row>
    <row r="346" spans="1:9" s="2" customFormat="1">
      <c r="A346" s="6"/>
      <c r="B346" s="6"/>
      <c r="C346" s="7"/>
      <c r="D346" s="8"/>
      <c r="E346" s="3"/>
      <c r="F346" s="9"/>
      <c r="G346" s="5"/>
      <c r="H346" s="10"/>
      <c r="I346" s="10"/>
    </row>
    <row r="347" spans="1:9" s="2" customFormat="1">
      <c r="A347" s="6"/>
      <c r="B347" s="6"/>
      <c r="C347" s="7"/>
      <c r="D347" s="8"/>
      <c r="E347" s="3"/>
      <c r="F347" s="9"/>
      <c r="G347" s="5"/>
      <c r="H347" s="10"/>
      <c r="I347" s="10"/>
    </row>
    <row r="348" spans="1:9" s="2" customFormat="1">
      <c r="A348" s="6"/>
      <c r="B348" s="6"/>
      <c r="C348" s="7"/>
      <c r="D348" s="8"/>
      <c r="E348" s="3"/>
      <c r="F348" s="9"/>
      <c r="G348" s="5"/>
      <c r="H348" s="10"/>
      <c r="I348" s="10"/>
    </row>
    <row r="349" spans="1:9" s="2" customFormat="1">
      <c r="A349" s="6"/>
      <c r="B349" s="6"/>
      <c r="C349" s="7"/>
      <c r="D349" s="8"/>
      <c r="E349" s="3"/>
      <c r="F349" s="9"/>
      <c r="G349" s="5"/>
      <c r="H349" s="10"/>
      <c r="I349" s="10"/>
    </row>
    <row r="350" spans="1:9" s="2" customFormat="1">
      <c r="A350" s="6"/>
      <c r="B350" s="6"/>
      <c r="C350" s="7"/>
      <c r="D350" s="8"/>
      <c r="E350" s="3"/>
      <c r="F350" s="9"/>
      <c r="G350" s="5"/>
      <c r="H350" s="10"/>
      <c r="I350" s="10"/>
    </row>
    <row r="351" spans="1:9" s="2" customFormat="1">
      <c r="A351" s="6"/>
      <c r="B351" s="6"/>
      <c r="C351" s="7"/>
      <c r="D351" s="8"/>
      <c r="E351" s="3"/>
      <c r="F351" s="9"/>
      <c r="G351" s="5"/>
      <c r="H351" s="10"/>
      <c r="I351" s="10"/>
    </row>
    <row r="352" spans="1:9" s="2" customFormat="1">
      <c r="A352" s="6"/>
      <c r="B352" s="6"/>
      <c r="C352" s="7"/>
      <c r="D352" s="8"/>
      <c r="E352" s="3"/>
      <c r="F352" s="9"/>
      <c r="G352" s="5"/>
      <c r="H352" s="10"/>
      <c r="I352" s="10"/>
    </row>
    <row r="353" spans="1:9" s="2" customFormat="1">
      <c r="A353" s="6"/>
      <c r="B353" s="6"/>
      <c r="C353" s="7"/>
      <c r="D353" s="8"/>
      <c r="E353" s="3"/>
      <c r="F353" s="9"/>
      <c r="G353" s="5"/>
      <c r="H353" s="10"/>
      <c r="I353" s="10"/>
    </row>
    <row r="354" spans="1:9" s="2" customFormat="1">
      <c r="A354" s="6"/>
      <c r="B354" s="6"/>
      <c r="C354" s="7"/>
      <c r="D354" s="8"/>
      <c r="E354" s="3"/>
      <c r="F354" s="9"/>
      <c r="G354" s="5"/>
      <c r="H354" s="10"/>
      <c r="I354" s="10"/>
    </row>
    <row r="355" spans="1:9" s="2" customFormat="1">
      <c r="A355" s="6"/>
      <c r="B355" s="6"/>
      <c r="C355" s="7"/>
      <c r="D355" s="8"/>
      <c r="E355" s="3"/>
      <c r="F355" s="9"/>
      <c r="G355" s="5"/>
      <c r="H355" s="10"/>
      <c r="I355" s="10"/>
    </row>
    <row r="356" spans="1:9" s="2" customFormat="1">
      <c r="A356" s="6"/>
      <c r="B356" s="6"/>
      <c r="C356" s="7"/>
      <c r="D356" s="8"/>
      <c r="E356" s="3"/>
      <c r="F356" s="9"/>
      <c r="G356" s="5"/>
      <c r="H356" s="10"/>
      <c r="I356" s="10"/>
    </row>
    <row r="357" spans="1:9" s="2" customFormat="1">
      <c r="A357" s="6"/>
      <c r="B357" s="6"/>
      <c r="C357" s="7"/>
      <c r="D357" s="8"/>
      <c r="E357" s="3"/>
      <c r="F357" s="9"/>
      <c r="G357" s="5"/>
      <c r="H357" s="10"/>
      <c r="I357" s="10"/>
    </row>
    <row r="358" spans="1:9" s="2" customFormat="1">
      <c r="A358" s="6"/>
      <c r="B358" s="6"/>
      <c r="C358" s="7"/>
      <c r="D358" s="8"/>
      <c r="E358" s="3"/>
      <c r="F358" s="9"/>
      <c r="G358" s="5"/>
      <c r="H358" s="10"/>
      <c r="I358" s="10"/>
    </row>
    <row r="359" spans="1:9" s="2" customFormat="1">
      <c r="A359" s="6"/>
      <c r="B359" s="6"/>
      <c r="C359" s="7"/>
      <c r="D359" s="8"/>
      <c r="E359" s="3"/>
      <c r="F359" s="9"/>
      <c r="G359" s="5"/>
      <c r="H359" s="10"/>
      <c r="I359" s="10"/>
    </row>
    <row r="360" spans="1:9" s="2" customFormat="1">
      <c r="A360" s="6"/>
      <c r="B360" s="6"/>
      <c r="C360" s="7"/>
      <c r="D360" s="8"/>
      <c r="E360" s="3"/>
      <c r="F360" s="9"/>
      <c r="G360" s="5"/>
      <c r="H360" s="10"/>
      <c r="I360" s="10"/>
    </row>
    <row r="361" spans="1:9" s="2" customFormat="1">
      <c r="A361" s="6"/>
      <c r="B361" s="6"/>
      <c r="C361" s="7"/>
      <c r="D361" s="8"/>
      <c r="E361" s="3"/>
      <c r="F361" s="9"/>
      <c r="G361" s="5"/>
      <c r="H361" s="10"/>
      <c r="I361" s="10"/>
    </row>
    <row r="362" spans="1:9" s="2" customFormat="1">
      <c r="A362" s="6"/>
      <c r="B362" s="6"/>
      <c r="C362" s="7"/>
      <c r="D362" s="8"/>
      <c r="E362" s="3"/>
      <c r="F362" s="9"/>
      <c r="G362" s="5"/>
      <c r="H362" s="10"/>
      <c r="I362" s="10"/>
    </row>
    <row r="363" spans="1:9" s="2" customFormat="1">
      <c r="A363" s="6"/>
      <c r="B363" s="6"/>
      <c r="C363" s="7"/>
      <c r="D363" s="8"/>
      <c r="E363" s="3"/>
      <c r="F363" s="9"/>
      <c r="G363" s="5"/>
      <c r="H363" s="10"/>
      <c r="I363" s="10"/>
    </row>
    <row r="364" spans="1:9" s="2" customFormat="1">
      <c r="A364" s="6"/>
      <c r="B364" s="6"/>
      <c r="C364" s="7"/>
      <c r="D364" s="8"/>
      <c r="E364" s="3"/>
      <c r="F364" s="9"/>
      <c r="G364" s="5"/>
      <c r="H364" s="10"/>
      <c r="I364" s="10"/>
    </row>
    <row r="365" spans="1:9" s="2" customFormat="1">
      <c r="A365" s="6"/>
      <c r="B365" s="6"/>
      <c r="C365" s="7"/>
      <c r="D365" s="8"/>
      <c r="E365" s="3"/>
      <c r="F365" s="9"/>
      <c r="G365" s="5"/>
      <c r="H365" s="10"/>
      <c r="I365" s="10"/>
    </row>
    <row r="366" spans="1:9" s="2" customFormat="1">
      <c r="A366" s="6"/>
      <c r="B366" s="6"/>
      <c r="C366" s="7"/>
      <c r="D366" s="8"/>
      <c r="E366" s="3"/>
      <c r="F366" s="9"/>
      <c r="G366" s="5"/>
      <c r="H366" s="10"/>
      <c r="I366" s="10"/>
    </row>
    <row r="367" spans="1:9" s="2" customFormat="1">
      <c r="A367" s="6"/>
      <c r="B367" s="6"/>
      <c r="C367" s="7"/>
      <c r="D367" s="8"/>
      <c r="E367" s="3"/>
      <c r="F367" s="9"/>
      <c r="G367" s="5"/>
      <c r="H367" s="10"/>
      <c r="I367" s="10"/>
    </row>
    <row r="368" spans="1:9" s="2" customFormat="1">
      <c r="A368" s="6"/>
      <c r="B368" s="6"/>
      <c r="C368" s="7"/>
      <c r="D368" s="8"/>
      <c r="E368" s="3"/>
      <c r="F368" s="9"/>
      <c r="G368" s="5"/>
      <c r="H368" s="10"/>
      <c r="I368" s="10"/>
    </row>
    <row r="369" spans="1:9" s="2" customFormat="1">
      <c r="A369" s="6"/>
      <c r="B369" s="6"/>
      <c r="C369" s="7"/>
      <c r="D369" s="8"/>
      <c r="E369" s="3"/>
      <c r="F369" s="9"/>
      <c r="G369" s="5"/>
      <c r="H369" s="10"/>
      <c r="I369" s="10"/>
    </row>
    <row r="370" spans="1:9" s="2" customFormat="1">
      <c r="A370" s="6"/>
      <c r="B370" s="6"/>
      <c r="C370" s="7"/>
      <c r="D370" s="8"/>
      <c r="E370" s="3"/>
      <c r="F370" s="9"/>
      <c r="G370" s="5"/>
      <c r="H370" s="10"/>
      <c r="I370" s="10"/>
    </row>
    <row r="371" spans="1:9" s="2" customFormat="1">
      <c r="A371" s="6"/>
      <c r="B371" s="6"/>
      <c r="C371" s="7"/>
      <c r="D371" s="8"/>
      <c r="E371" s="3"/>
      <c r="F371" s="9"/>
      <c r="G371" s="5"/>
      <c r="H371" s="10"/>
      <c r="I371" s="10"/>
    </row>
    <row r="372" spans="1:9" s="2" customFormat="1">
      <c r="A372" s="6"/>
      <c r="B372" s="6"/>
      <c r="C372" s="7"/>
      <c r="D372" s="8"/>
      <c r="E372" s="3"/>
      <c r="F372" s="9"/>
      <c r="G372" s="5"/>
      <c r="H372" s="10"/>
      <c r="I372" s="10"/>
    </row>
    <row r="373" spans="1:9" s="2" customFormat="1">
      <c r="A373" s="6"/>
      <c r="B373" s="6"/>
      <c r="C373" s="7"/>
      <c r="D373" s="8"/>
      <c r="E373" s="3"/>
      <c r="F373" s="9"/>
      <c r="G373" s="5"/>
      <c r="H373" s="10"/>
      <c r="I373" s="10"/>
    </row>
    <row r="374" spans="1:9" s="2" customFormat="1">
      <c r="A374" s="6"/>
      <c r="B374" s="6"/>
      <c r="C374" s="7"/>
      <c r="D374" s="8"/>
      <c r="E374" s="3"/>
      <c r="F374" s="9"/>
      <c r="G374" s="5"/>
      <c r="H374" s="10"/>
      <c r="I374" s="10"/>
    </row>
    <row r="375" spans="1:9" s="2" customFormat="1">
      <c r="A375" s="6"/>
      <c r="B375" s="6"/>
      <c r="C375" s="7"/>
      <c r="D375" s="8"/>
      <c r="E375" s="3"/>
      <c r="F375" s="9"/>
      <c r="G375" s="5"/>
      <c r="H375" s="10"/>
      <c r="I375" s="10"/>
    </row>
    <row r="376" spans="1:9" s="2" customFormat="1">
      <c r="A376" s="6"/>
      <c r="B376" s="6"/>
      <c r="C376" s="7"/>
      <c r="D376" s="8"/>
      <c r="E376" s="3"/>
      <c r="F376" s="9"/>
      <c r="G376" s="5"/>
      <c r="H376" s="10"/>
      <c r="I376" s="10"/>
    </row>
    <row r="377" spans="1:9" s="2" customFormat="1">
      <c r="A377" s="6"/>
      <c r="B377" s="6"/>
      <c r="C377" s="7"/>
      <c r="D377" s="8"/>
      <c r="E377" s="3"/>
      <c r="F377" s="9"/>
      <c r="G377" s="5"/>
      <c r="H377" s="10"/>
      <c r="I377" s="10"/>
    </row>
    <row r="378" spans="1:9" s="2" customFormat="1">
      <c r="A378" s="6"/>
      <c r="B378" s="6"/>
      <c r="C378" s="7"/>
      <c r="D378" s="8"/>
      <c r="E378" s="3"/>
      <c r="F378" s="9"/>
      <c r="G378" s="5"/>
      <c r="H378" s="10"/>
      <c r="I378" s="10"/>
    </row>
    <row r="379" spans="1:9" s="2" customFormat="1">
      <c r="A379" s="6"/>
      <c r="B379" s="6"/>
      <c r="C379" s="7"/>
      <c r="D379" s="8"/>
      <c r="E379" s="3"/>
      <c r="F379" s="9"/>
      <c r="G379" s="5"/>
      <c r="H379" s="10"/>
      <c r="I379" s="10"/>
    </row>
    <row r="380" spans="1:9" s="2" customFormat="1">
      <c r="A380" s="6"/>
      <c r="B380" s="6"/>
      <c r="C380" s="7"/>
      <c r="D380" s="8"/>
      <c r="E380" s="3"/>
      <c r="F380" s="9"/>
      <c r="G380" s="5"/>
      <c r="H380" s="10"/>
      <c r="I380" s="10"/>
    </row>
    <row r="381" spans="1:9" s="2" customFormat="1">
      <c r="A381" s="6"/>
      <c r="B381" s="6"/>
      <c r="C381" s="7"/>
      <c r="D381" s="8"/>
      <c r="E381" s="3"/>
      <c r="F381" s="9"/>
      <c r="G381" s="5"/>
      <c r="H381" s="10"/>
      <c r="I381" s="10"/>
    </row>
    <row r="382" spans="1:9" s="2" customFormat="1">
      <c r="A382" s="6"/>
      <c r="B382" s="6"/>
      <c r="C382" s="7"/>
      <c r="D382" s="8"/>
      <c r="E382" s="3"/>
      <c r="F382" s="9"/>
      <c r="G382" s="5"/>
      <c r="H382" s="10"/>
      <c r="I382" s="10"/>
    </row>
    <row r="383" spans="1:9" s="2" customFormat="1">
      <c r="A383" s="6"/>
      <c r="B383" s="6"/>
      <c r="C383" s="7"/>
      <c r="D383" s="8"/>
      <c r="E383" s="3"/>
      <c r="F383" s="9"/>
      <c r="G383" s="5"/>
      <c r="H383" s="10"/>
      <c r="I383" s="10"/>
    </row>
    <row r="384" spans="1:9" s="2" customFormat="1">
      <c r="A384" s="6"/>
      <c r="B384" s="6"/>
      <c r="C384" s="7"/>
      <c r="D384" s="8"/>
      <c r="E384" s="3"/>
      <c r="F384" s="9"/>
      <c r="G384" s="5"/>
      <c r="H384" s="10"/>
      <c r="I384" s="10"/>
    </row>
    <row r="385" spans="1:9" s="2" customFormat="1">
      <c r="A385" s="6"/>
      <c r="B385" s="6"/>
      <c r="C385" s="7"/>
      <c r="D385" s="8"/>
      <c r="E385" s="3"/>
      <c r="F385" s="9"/>
      <c r="G385" s="5"/>
      <c r="H385" s="10"/>
      <c r="I385" s="10"/>
    </row>
    <row r="386" spans="1:9" s="2" customFormat="1">
      <c r="A386" s="6"/>
      <c r="B386" s="6"/>
      <c r="C386" s="7"/>
      <c r="D386" s="8"/>
      <c r="E386" s="3"/>
      <c r="F386" s="9"/>
      <c r="G386" s="5"/>
      <c r="H386" s="10"/>
      <c r="I386" s="10"/>
    </row>
    <row r="387" spans="1:9" s="2" customFormat="1">
      <c r="A387" s="6"/>
      <c r="B387" s="6"/>
      <c r="C387" s="7"/>
      <c r="D387" s="8"/>
      <c r="E387" s="3"/>
      <c r="F387" s="9"/>
      <c r="G387" s="5"/>
      <c r="H387" s="10"/>
      <c r="I387" s="10"/>
    </row>
    <row r="388" spans="1:9" s="2" customFormat="1">
      <c r="A388" s="6"/>
      <c r="B388" s="6"/>
      <c r="C388" s="7"/>
      <c r="D388" s="8"/>
      <c r="E388" s="3"/>
      <c r="F388" s="9"/>
      <c r="G388" s="5"/>
      <c r="H388" s="10"/>
      <c r="I388" s="10"/>
    </row>
    <row r="389" spans="1:9" s="2" customFormat="1">
      <c r="A389" s="6"/>
      <c r="B389" s="6"/>
      <c r="C389" s="7"/>
      <c r="D389" s="8"/>
      <c r="E389" s="3"/>
      <c r="F389" s="9"/>
      <c r="G389" s="5"/>
      <c r="H389" s="10"/>
      <c r="I389" s="10"/>
    </row>
    <row r="390" spans="1:9" s="2" customFormat="1">
      <c r="A390" s="6"/>
      <c r="B390" s="6"/>
      <c r="C390" s="7"/>
      <c r="D390" s="8"/>
      <c r="E390" s="3"/>
      <c r="F390" s="9"/>
      <c r="G390" s="5"/>
      <c r="H390" s="10"/>
      <c r="I390" s="10"/>
    </row>
    <row r="391" spans="1:9" s="2" customFormat="1">
      <c r="A391" s="6"/>
      <c r="B391" s="6"/>
      <c r="C391" s="7"/>
      <c r="D391" s="8"/>
      <c r="E391" s="3"/>
      <c r="F391" s="9"/>
      <c r="G391" s="5"/>
      <c r="H391" s="10"/>
      <c r="I391" s="10"/>
    </row>
    <row r="392" spans="1:9" s="2" customFormat="1">
      <c r="A392" s="6"/>
      <c r="B392" s="6"/>
      <c r="C392" s="7"/>
      <c r="D392" s="8"/>
      <c r="E392" s="3"/>
      <c r="F392" s="9"/>
      <c r="G392" s="5"/>
      <c r="H392" s="10"/>
      <c r="I392" s="10"/>
    </row>
    <row r="393" spans="1:9" s="2" customFormat="1">
      <c r="A393" s="6"/>
      <c r="B393" s="6"/>
      <c r="C393" s="7"/>
      <c r="D393" s="8"/>
      <c r="E393" s="3"/>
      <c r="F393" s="9"/>
      <c r="G393" s="5"/>
      <c r="H393" s="10"/>
      <c r="I393" s="10"/>
    </row>
    <row r="394" spans="1:9" s="2" customFormat="1">
      <c r="A394" s="6"/>
      <c r="B394" s="6"/>
      <c r="C394" s="7"/>
      <c r="D394" s="8"/>
      <c r="E394" s="3"/>
      <c r="F394" s="9"/>
      <c r="G394" s="5"/>
      <c r="H394" s="10"/>
      <c r="I394" s="10"/>
    </row>
    <row r="395" spans="1:9" s="2" customFormat="1">
      <c r="A395" s="6"/>
      <c r="B395" s="6"/>
      <c r="C395" s="7"/>
      <c r="D395" s="8"/>
      <c r="E395" s="3"/>
      <c r="F395" s="9"/>
      <c r="G395" s="5"/>
      <c r="H395" s="10"/>
      <c r="I395" s="10"/>
    </row>
    <row r="396" spans="1:9" s="2" customFormat="1">
      <c r="A396" s="6"/>
      <c r="B396" s="6"/>
      <c r="C396" s="7"/>
      <c r="D396" s="8"/>
      <c r="E396" s="3"/>
      <c r="F396" s="9"/>
      <c r="G396" s="5"/>
      <c r="H396" s="10"/>
      <c r="I396" s="10"/>
    </row>
    <row r="397" spans="1:9" s="2" customFormat="1">
      <c r="A397" s="6"/>
      <c r="B397" s="6"/>
      <c r="C397" s="7"/>
      <c r="D397" s="8"/>
      <c r="E397" s="3"/>
      <c r="F397" s="9"/>
      <c r="G397" s="5"/>
      <c r="H397" s="10"/>
      <c r="I397" s="10"/>
    </row>
    <row r="398" spans="1:9" s="2" customFormat="1">
      <c r="A398" s="6"/>
      <c r="B398" s="6"/>
      <c r="C398" s="7"/>
      <c r="D398" s="8"/>
      <c r="E398" s="3"/>
      <c r="F398" s="9"/>
      <c r="G398" s="5"/>
      <c r="H398" s="10"/>
      <c r="I398" s="10"/>
    </row>
    <row r="399" spans="1:9" s="2" customFormat="1">
      <c r="A399" s="6"/>
      <c r="B399" s="6"/>
      <c r="C399" s="7"/>
      <c r="D399" s="8"/>
      <c r="E399" s="3"/>
      <c r="F399" s="9"/>
      <c r="G399" s="5"/>
      <c r="H399" s="10"/>
      <c r="I399" s="10"/>
    </row>
    <row r="400" spans="1:9" s="2" customFormat="1">
      <c r="A400" s="6"/>
      <c r="B400" s="6"/>
      <c r="C400" s="7"/>
      <c r="D400" s="8"/>
      <c r="E400" s="3"/>
      <c r="F400" s="9"/>
      <c r="G400" s="5"/>
      <c r="H400" s="10"/>
      <c r="I400" s="10"/>
    </row>
    <row r="401" spans="1:9" s="2" customFormat="1">
      <c r="A401" s="6"/>
      <c r="B401" s="6"/>
      <c r="C401" s="7"/>
      <c r="D401" s="8"/>
      <c r="E401" s="3"/>
      <c r="F401" s="9"/>
      <c r="G401" s="5"/>
      <c r="H401" s="10"/>
      <c r="I401" s="10"/>
    </row>
    <row r="402" spans="1:9" s="2" customFormat="1">
      <c r="A402" s="6"/>
      <c r="B402" s="6"/>
      <c r="C402" s="7"/>
      <c r="D402" s="8"/>
      <c r="E402" s="3"/>
      <c r="F402" s="9"/>
      <c r="G402" s="5"/>
      <c r="H402" s="10"/>
      <c r="I402" s="10"/>
    </row>
    <row r="403" spans="1:9" s="2" customFormat="1">
      <c r="A403" s="6"/>
      <c r="B403" s="6"/>
      <c r="C403" s="7"/>
      <c r="D403" s="8"/>
      <c r="E403" s="3"/>
      <c r="F403" s="9"/>
      <c r="G403" s="5"/>
      <c r="H403" s="10"/>
      <c r="I403" s="10"/>
    </row>
    <row r="404" spans="1:9" s="2" customFormat="1">
      <c r="A404" s="6"/>
      <c r="B404" s="6"/>
      <c r="C404" s="7"/>
      <c r="D404" s="8"/>
      <c r="E404" s="3"/>
      <c r="F404" s="9"/>
      <c r="G404" s="5"/>
      <c r="H404" s="10"/>
      <c r="I404" s="10"/>
    </row>
    <row r="405" spans="1:9" s="2" customFormat="1">
      <c r="A405" s="6"/>
      <c r="B405" s="6"/>
      <c r="C405" s="7"/>
      <c r="D405" s="8"/>
      <c r="E405" s="3"/>
      <c r="F405" s="9"/>
      <c r="G405" s="5"/>
      <c r="H405" s="10"/>
      <c r="I405" s="10"/>
    </row>
    <row r="406" spans="1:9" s="2" customFormat="1">
      <c r="A406" s="6"/>
      <c r="B406" s="6"/>
      <c r="C406" s="7"/>
      <c r="D406" s="8"/>
      <c r="E406" s="3"/>
      <c r="F406" s="9"/>
      <c r="G406" s="5"/>
      <c r="H406" s="10"/>
      <c r="I406" s="10"/>
    </row>
    <row r="407" spans="1:9" s="2" customFormat="1">
      <c r="A407" s="6"/>
      <c r="B407" s="6"/>
      <c r="C407" s="7"/>
      <c r="D407" s="8"/>
      <c r="E407" s="3"/>
      <c r="F407" s="9"/>
      <c r="G407" s="5"/>
      <c r="H407" s="10"/>
      <c r="I407" s="10"/>
    </row>
    <row r="408" spans="1:9" s="2" customFormat="1">
      <c r="A408" s="6"/>
      <c r="B408" s="6"/>
      <c r="C408" s="7"/>
      <c r="D408" s="8"/>
      <c r="E408" s="3"/>
      <c r="F408" s="9"/>
      <c r="G408" s="5"/>
      <c r="H408" s="10"/>
      <c r="I408" s="10"/>
    </row>
    <row r="409" spans="1:9" s="2" customFormat="1">
      <c r="A409" s="6"/>
      <c r="B409" s="6"/>
      <c r="C409" s="7"/>
      <c r="D409" s="8"/>
      <c r="E409" s="3"/>
      <c r="F409" s="9"/>
      <c r="G409" s="5"/>
      <c r="H409" s="10"/>
      <c r="I409" s="10"/>
    </row>
    <row r="410" spans="1:9" s="2" customFormat="1">
      <c r="A410" s="6"/>
      <c r="B410" s="6"/>
      <c r="C410" s="7"/>
      <c r="D410" s="8"/>
      <c r="E410" s="3"/>
      <c r="F410" s="9"/>
      <c r="G410" s="5"/>
      <c r="H410" s="10"/>
      <c r="I410" s="10"/>
    </row>
    <row r="411" spans="1:9" s="2" customFormat="1">
      <c r="A411" s="6"/>
      <c r="B411" s="6"/>
      <c r="C411" s="7"/>
      <c r="D411" s="8"/>
      <c r="E411" s="3"/>
      <c r="F411" s="9"/>
      <c r="G411" s="5"/>
      <c r="H411" s="10"/>
      <c r="I411" s="10"/>
    </row>
    <row r="412" spans="1:9" s="2" customFormat="1">
      <c r="A412" s="6"/>
      <c r="B412" s="6"/>
      <c r="C412" s="7"/>
      <c r="D412" s="8"/>
      <c r="E412" s="3"/>
      <c r="F412" s="9"/>
      <c r="G412" s="5"/>
      <c r="H412" s="10"/>
      <c r="I412" s="10"/>
    </row>
    <row r="413" spans="1:9" s="2" customFormat="1">
      <c r="A413" s="6"/>
      <c r="B413" s="6"/>
      <c r="C413" s="7"/>
      <c r="D413" s="8"/>
      <c r="E413" s="3"/>
      <c r="F413" s="9"/>
      <c r="G413" s="5"/>
      <c r="H413" s="10"/>
      <c r="I413" s="10"/>
    </row>
    <row r="414" spans="1:9" s="2" customFormat="1">
      <c r="A414" s="6"/>
      <c r="B414" s="6"/>
      <c r="C414" s="7"/>
      <c r="D414" s="8"/>
      <c r="E414" s="3"/>
      <c r="F414" s="9"/>
      <c r="G414" s="5"/>
      <c r="H414" s="10"/>
      <c r="I414" s="10"/>
    </row>
    <row r="415" spans="1:9" s="2" customFormat="1">
      <c r="A415" s="6"/>
      <c r="B415" s="6"/>
      <c r="C415" s="7"/>
      <c r="D415" s="8"/>
      <c r="E415" s="3"/>
      <c r="F415" s="9"/>
      <c r="G415" s="5"/>
      <c r="H415" s="10"/>
      <c r="I415" s="10"/>
    </row>
    <row r="416" spans="1:9" s="2" customFormat="1">
      <c r="A416" s="6"/>
      <c r="B416" s="6"/>
      <c r="C416" s="7"/>
      <c r="D416" s="8"/>
      <c r="E416" s="3"/>
      <c r="F416" s="9"/>
      <c r="G416" s="5"/>
      <c r="H416" s="10"/>
      <c r="I416" s="10"/>
    </row>
    <row r="417" spans="1:9" s="2" customFormat="1">
      <c r="A417" s="6"/>
      <c r="B417" s="6"/>
      <c r="C417" s="7"/>
      <c r="D417" s="8"/>
      <c r="E417" s="3"/>
      <c r="F417" s="9"/>
      <c r="G417" s="5"/>
      <c r="H417" s="10"/>
      <c r="I417" s="10"/>
    </row>
    <row r="418" spans="1:9" s="2" customFormat="1">
      <c r="A418" s="6"/>
      <c r="B418" s="6"/>
      <c r="C418" s="7"/>
      <c r="D418" s="8"/>
      <c r="E418" s="3"/>
      <c r="F418" s="9"/>
      <c r="G418" s="5"/>
      <c r="H418" s="10"/>
      <c r="I418" s="10"/>
    </row>
    <row r="419" spans="1:9" s="2" customFormat="1">
      <c r="A419" s="6"/>
      <c r="B419" s="6"/>
      <c r="C419" s="7"/>
      <c r="D419" s="8"/>
      <c r="E419" s="3"/>
      <c r="F419" s="9"/>
      <c r="G419" s="5"/>
      <c r="H419" s="10"/>
      <c r="I419" s="10"/>
    </row>
    <row r="420" spans="1:9" s="2" customFormat="1">
      <c r="A420" s="6"/>
      <c r="B420" s="6"/>
      <c r="C420" s="7"/>
      <c r="D420" s="8"/>
      <c r="E420" s="3"/>
      <c r="F420" s="9"/>
      <c r="G420" s="5"/>
      <c r="H420" s="10"/>
      <c r="I420" s="10"/>
    </row>
    <row r="421" spans="1:9" s="2" customFormat="1">
      <c r="A421" s="6"/>
      <c r="B421" s="6"/>
      <c r="C421" s="7"/>
      <c r="D421" s="8"/>
      <c r="E421" s="3"/>
      <c r="F421" s="9"/>
      <c r="G421" s="5"/>
      <c r="H421" s="10"/>
      <c r="I421" s="10"/>
    </row>
    <row r="422" spans="1:9" s="2" customFormat="1">
      <c r="A422" s="6"/>
      <c r="B422" s="6"/>
      <c r="C422" s="7"/>
      <c r="D422" s="8"/>
      <c r="E422" s="3"/>
      <c r="F422" s="9"/>
      <c r="G422" s="5"/>
      <c r="H422" s="10"/>
      <c r="I422" s="10"/>
    </row>
    <row r="423" spans="1:9" s="2" customFormat="1">
      <c r="A423" s="6"/>
      <c r="B423" s="6"/>
      <c r="C423" s="7"/>
      <c r="D423" s="8"/>
      <c r="E423" s="3"/>
      <c r="F423" s="9"/>
      <c r="G423" s="5"/>
      <c r="H423" s="10"/>
      <c r="I423" s="10"/>
    </row>
    <row r="424" spans="1:9" s="2" customFormat="1">
      <c r="A424" s="6"/>
      <c r="B424" s="6"/>
      <c r="C424" s="7"/>
      <c r="D424" s="8"/>
      <c r="E424" s="3"/>
      <c r="F424" s="9"/>
      <c r="G424" s="5"/>
      <c r="H424" s="10"/>
      <c r="I424" s="10"/>
    </row>
    <row r="425" spans="1:9" s="2" customFormat="1">
      <c r="A425" s="6"/>
      <c r="B425" s="6"/>
      <c r="C425" s="7"/>
      <c r="D425" s="8"/>
      <c r="E425" s="3"/>
      <c r="F425" s="9"/>
      <c r="G425" s="5"/>
      <c r="H425" s="10"/>
      <c r="I425" s="10"/>
    </row>
    <row r="426" spans="1:9" s="2" customFormat="1">
      <c r="A426" s="6"/>
      <c r="B426" s="6"/>
      <c r="C426" s="7"/>
      <c r="D426" s="8"/>
      <c r="E426" s="3"/>
      <c r="F426" s="9"/>
      <c r="G426" s="5"/>
      <c r="H426" s="10"/>
      <c r="I426" s="10"/>
    </row>
    <row r="427" spans="1:9" s="2" customFormat="1">
      <c r="A427" s="6"/>
      <c r="B427" s="6"/>
      <c r="C427" s="7"/>
      <c r="D427" s="8"/>
      <c r="E427" s="3"/>
      <c r="F427" s="9"/>
      <c r="G427" s="5"/>
      <c r="H427" s="10"/>
      <c r="I427" s="10"/>
    </row>
    <row r="428" spans="1:9" s="2" customFormat="1">
      <c r="A428" s="6"/>
      <c r="B428" s="6"/>
      <c r="C428" s="7"/>
      <c r="D428" s="8"/>
      <c r="E428" s="3"/>
      <c r="F428" s="9"/>
      <c r="G428" s="5"/>
      <c r="H428" s="10"/>
      <c r="I428" s="10"/>
    </row>
    <row r="429" spans="1:9" s="2" customFormat="1">
      <c r="A429" s="6"/>
      <c r="B429" s="6"/>
      <c r="C429" s="7"/>
      <c r="D429" s="8"/>
      <c r="E429" s="3"/>
      <c r="F429" s="9"/>
      <c r="G429" s="5"/>
      <c r="H429" s="10"/>
      <c r="I429" s="10"/>
    </row>
    <row r="430" spans="1:9" s="2" customFormat="1">
      <c r="A430" s="6"/>
      <c r="B430" s="6"/>
      <c r="C430" s="7"/>
      <c r="D430" s="8"/>
      <c r="E430" s="3"/>
      <c r="F430" s="9"/>
      <c r="G430" s="5"/>
      <c r="H430" s="10"/>
      <c r="I430" s="10"/>
    </row>
    <row r="431" spans="1:9" s="2" customFormat="1">
      <c r="A431" s="6"/>
      <c r="B431" s="6"/>
      <c r="C431" s="7"/>
      <c r="D431" s="8"/>
      <c r="E431" s="3"/>
      <c r="F431" s="9"/>
      <c r="G431" s="5"/>
      <c r="H431" s="10"/>
      <c r="I431" s="10"/>
    </row>
    <row r="432" spans="1:9" s="2" customFormat="1">
      <c r="A432" s="6"/>
      <c r="B432" s="6"/>
      <c r="C432" s="7"/>
      <c r="D432" s="8"/>
      <c r="E432" s="3"/>
      <c r="F432" s="9"/>
      <c r="G432" s="5"/>
      <c r="H432" s="10"/>
      <c r="I432" s="10"/>
    </row>
    <row r="433" spans="1:9" s="2" customFormat="1">
      <c r="A433" s="6"/>
      <c r="B433" s="6"/>
      <c r="C433" s="7"/>
      <c r="D433" s="8"/>
      <c r="E433" s="3"/>
      <c r="F433" s="9"/>
      <c r="G433" s="5"/>
      <c r="H433" s="10"/>
      <c r="I433" s="10"/>
    </row>
  </sheetData>
  <mergeCells count="14">
    <mergeCell ref="A3:B3"/>
    <mergeCell ref="A23:B23"/>
    <mergeCell ref="A42:B42"/>
    <mergeCell ref="A62:B62"/>
    <mergeCell ref="E73:H79"/>
    <mergeCell ref="A201:B201"/>
    <mergeCell ref="A219:B219"/>
    <mergeCell ref="A238:B238"/>
    <mergeCell ref="A82:B82"/>
    <mergeCell ref="A102:B102"/>
    <mergeCell ref="A122:B122"/>
    <mergeCell ref="A142:B142"/>
    <mergeCell ref="A160:B160"/>
    <mergeCell ref="A181:B181"/>
  </mergeCells>
  <phoneticPr fontId="1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lower boundary</vt:lpstr>
    </vt:vector>
  </TitlesOfParts>
  <Company>University Of Southampton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2020-07-12T18:10:43Z</dcterms:created>
  <dcterms:modified xsi:type="dcterms:W3CDTF">2020-10-13T08:36:38Z</dcterms:modified>
</cp:coreProperties>
</file>