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OneDrive\Part4\"/>
    </mc:Choice>
  </mc:AlternateContent>
  <xr:revisionPtr revIDLastSave="10" documentId="13_ncr:1_{E76C95E0-92FA-EE4B-B6CB-C5EEE1675D30}" xr6:coauthVersionLast="43" xr6:coauthVersionMax="43" xr10:uidLastSave="{936FCA7A-6959-4BA9-9B03-89F2A8C30F47}"/>
  <bookViews>
    <workbookView xWindow="-110" yWindow="-110" windowWidth="19420" windowHeight="11020" xr2:uid="{EA5625DE-5697-6D40-AF8A-2DB2168460B4}"/>
  </bookViews>
  <sheets>
    <sheet name="Main" sheetId="2" r:id="rId1"/>
    <sheet name="Values" sheetId="1" r:id="rId2"/>
  </sheets>
  <externalReferences>
    <externalReference r:id="rId3"/>
  </externalReferences>
  <definedNames>
    <definedName name="connector_l">Values!$B$12</definedName>
    <definedName name="core_B">Values!$B$6</definedName>
    <definedName name="core_D">Values!$B$7</definedName>
    <definedName name="core_l">Values!$B$5</definedName>
    <definedName name="max_I">Values!$B$10</definedName>
    <definedName name="max_tube_l">Values!$B$11</definedName>
    <definedName name="max_V">Values!$B$9</definedName>
    <definedName name="Number_coils">Main!$B$5</definedName>
    <definedName name="shell_l">[1]Values!$B$7</definedName>
    <definedName name="shell_OutD">[1]Values!$B$4</definedName>
    <definedName name="tube_InD">Values!$B$3</definedName>
    <definedName name="tube_OutD">Values!$B$4</definedName>
    <definedName name="wire_Resistivity">Values!$B$8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" i="2" l="1"/>
  <c r="E38" i="2" s="1"/>
  <c r="B36" i="2"/>
  <c r="B32" i="2" s="1"/>
  <c r="E32" i="2" s="1"/>
  <c r="B35" i="2"/>
  <c r="E33" i="2" l="1"/>
  <c r="B33" i="2"/>
  <c r="B34" i="2" s="1"/>
  <c r="B37" i="2"/>
  <c r="B12" i="1"/>
  <c r="B10" i="1"/>
  <c r="B4" i="2"/>
  <c r="B11" i="1"/>
  <c r="B9" i="1"/>
  <c r="B7" i="1"/>
  <c r="B27" i="2" s="1"/>
  <c r="B28" i="2" s="1"/>
  <c r="B6" i="1"/>
  <c r="B5" i="1"/>
  <c r="B5" i="2" s="1"/>
  <c r="B4" i="1"/>
  <c r="B26" i="2" s="1"/>
  <c r="B3" i="1"/>
  <c r="E35" i="2" l="1"/>
  <c r="E34" i="2"/>
  <c r="B29" i="2"/>
  <c r="E29" i="2" s="1"/>
  <c r="B20" i="2"/>
  <c r="E20" i="2" s="1"/>
  <c r="B23" i="2"/>
  <c r="E23" i="2" s="1"/>
  <c r="E24" i="2" s="1"/>
  <c r="B17" i="2"/>
  <c r="B9" i="2" s="1"/>
  <c r="B6" i="2"/>
  <c r="B8" i="2" s="1"/>
  <c r="B18" i="2"/>
  <c r="B19" i="2" s="1"/>
  <c r="B10" i="2"/>
  <c r="B14" i="2" l="1"/>
  <c r="E14" i="2" s="1"/>
  <c r="B7" i="2"/>
  <c r="B11" i="2" s="1"/>
  <c r="B24" i="2"/>
  <c r="B25" i="2" s="1"/>
  <c r="E26" i="2" s="1"/>
  <c r="B15" i="2"/>
  <c r="E15" i="2"/>
  <c r="E25" i="2" l="1"/>
  <c r="B16" i="2"/>
  <c r="E17" i="2" s="1"/>
  <c r="E16" i="2" l="1"/>
</calcChain>
</file>

<file path=xl/sharedStrings.xml><?xml version="1.0" encoding="utf-8"?>
<sst xmlns="http://schemas.openxmlformats.org/spreadsheetml/2006/main" count="169" uniqueCount="70">
  <si>
    <t>Linked Set</t>
  </si>
  <si>
    <t>Name</t>
  </si>
  <si>
    <t>Value</t>
  </si>
  <si>
    <t>Units</t>
  </si>
  <si>
    <t>Description</t>
  </si>
  <si>
    <t>m</t>
  </si>
  <si>
    <t>tube_InD</t>
  </si>
  <si>
    <t>Inner diameter of sillicone tube</t>
  </si>
  <si>
    <t>tube_OutD</t>
  </si>
  <si>
    <t>Outer diameter of sillicone tube</t>
  </si>
  <si>
    <t>core_l</t>
  </si>
  <si>
    <t>Length of motor core</t>
  </si>
  <si>
    <t>core_B</t>
  </si>
  <si>
    <t>T</t>
  </si>
  <si>
    <t>Magnetic field stength of core</t>
  </si>
  <si>
    <t>core_D</t>
  </si>
  <si>
    <t>Diameter of motor core</t>
  </si>
  <si>
    <t>wire_Resistivity</t>
  </si>
  <si>
    <t>ohm/m</t>
  </si>
  <si>
    <t>Resistivity of wire</t>
  </si>
  <si>
    <t>max_V</t>
  </si>
  <si>
    <t>V</t>
  </si>
  <si>
    <t>Max voltage output of power supply</t>
  </si>
  <si>
    <t>max_I</t>
  </si>
  <si>
    <t>A</t>
  </si>
  <si>
    <t>Max current output of power supply</t>
  </si>
  <si>
    <t>max_tube_l</t>
  </si>
  <si>
    <t>How much tube I have</t>
  </si>
  <si>
    <t>Magnetic field stength of core - N35 is the most common for neodynium magnets</t>
  </si>
  <si>
    <t>Design 1</t>
  </si>
  <si>
    <t>Name (Cumulative)</t>
  </si>
  <si>
    <t>Constants</t>
  </si>
  <si>
    <t>Number_coils</t>
  </si>
  <si>
    <t>Perm_free_space</t>
  </si>
  <si>
    <t>H/m</t>
  </si>
  <si>
    <t>Layer</t>
  </si>
  <si>
    <t>Coil diameter</t>
  </si>
  <si>
    <t>Wire length</t>
  </si>
  <si>
    <t>Cumulative wire length</t>
  </si>
  <si>
    <t>Cumulative resistance</t>
  </si>
  <si>
    <t>Ohm</t>
  </si>
  <si>
    <t>Enough wire?</t>
  </si>
  <si>
    <t>Boolean</t>
  </si>
  <si>
    <t>Enough voltage?</t>
  </si>
  <si>
    <t>Coil radius</t>
  </si>
  <si>
    <t>m^2</t>
  </si>
  <si>
    <t>Coil thickness</t>
  </si>
  <si>
    <t>Rm</t>
  </si>
  <si>
    <t>Rm=Lm/Am</t>
  </si>
  <si>
    <t>connector_l</t>
  </si>
  <si>
    <t>How much magnetic connector at the end of the magnet</t>
  </si>
  <si>
    <t>I</t>
  </si>
  <si>
    <t>Core_A</t>
  </si>
  <si>
    <t>/</t>
  </si>
  <si>
    <t>H^-1</t>
  </si>
  <si>
    <t>Wb</t>
  </si>
  <si>
    <t>Rg</t>
  </si>
  <si>
    <t>Rg=lg/(perm_free*Ae)</t>
  </si>
  <si>
    <t>Fm</t>
  </si>
  <si>
    <t>Fc</t>
  </si>
  <si>
    <t>Power</t>
  </si>
  <si>
    <t>Max voltage</t>
  </si>
  <si>
    <t>W</t>
  </si>
  <si>
    <t>At</t>
  </si>
  <si>
    <t>Total Gap Length</t>
  </si>
  <si>
    <t>Cumulative Fc</t>
  </si>
  <si>
    <t>S/m</t>
  </si>
  <si>
    <t>F=phi*R</t>
  </si>
  <si>
    <t>phi=B*A</t>
  </si>
  <si>
    <t>F=N*I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</si>
</sst>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1" fontId="0" fillId="0" borderId="0" xfId="0" applyNumberFormat="1"/>
    <xf numFmtId="0" fontId="1" fillId="2" borderId="0" xfId="0" applyFont="1" applyFill="1"/>
    <xf numFmtId="0" fontId="0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8525b1d1d1a6f60/Part4/Motor%20Design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Values"/>
    </sheetNames>
    <sheetDataSet>
      <sheetData sheetId="0">
        <row r="9">
          <cell r="B9">
            <v>0.93724180832095472</v>
          </cell>
        </row>
      </sheetData>
      <sheetData sheetId="1">
        <row r="4">
          <cell r="B4">
            <v>6.8499999999999993E-3</v>
          </cell>
        </row>
        <row r="7">
          <cell r="B7">
            <v>7.0000000000000007E-2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AB54-AF46-A54B-AEB3-E0EBEB3BA587}">
  <dimension ref="A1:G38"/>
  <sheetViews>
    <sheetView tabSelected="1" workbookViewId="0">
      <selection activeCell="G2" sqref="G2"/>
    </sheetView>
  </sheetViews>
  <sheetFormatPr defaultColWidth="10.6640625" defaultRowHeight="15.5" x14ac:dyDescent="0.35"/>
  <cols>
    <col min="1" max="1" width="20" customWidth="1"/>
    <col min="2" max="2" width="12.1640625" bestFit="1" customWidth="1"/>
    <col min="4" max="4" width="20" customWidth="1"/>
  </cols>
  <sheetData>
    <row r="1" spans="1:7" x14ac:dyDescent="0.35">
      <c r="A1" s="3" t="s">
        <v>1</v>
      </c>
      <c r="B1" s="3" t="s">
        <v>2</v>
      </c>
      <c r="C1" s="3" t="s">
        <v>3</v>
      </c>
      <c r="D1" s="3" t="s">
        <v>30</v>
      </c>
      <c r="E1" s="3" t="s">
        <v>2</v>
      </c>
      <c r="F1" s="3" t="s">
        <v>3</v>
      </c>
      <c r="G1" s="4" t="s">
        <v>67</v>
      </c>
    </row>
    <row r="2" spans="1:7" x14ac:dyDescent="0.35">
      <c r="A2" s="1"/>
      <c r="B2" s="1"/>
      <c r="C2" s="1"/>
      <c r="D2" s="1"/>
      <c r="G2" s="4" t="s">
        <v>68</v>
      </c>
    </row>
    <row r="3" spans="1:7" x14ac:dyDescent="0.35">
      <c r="A3" s="5" t="s">
        <v>31</v>
      </c>
      <c r="B3" s="5"/>
      <c r="C3" s="5"/>
      <c r="D3" s="1"/>
      <c r="G3" t="s">
        <v>48</v>
      </c>
    </row>
    <row r="4" spans="1:7" x14ac:dyDescent="0.35">
      <c r="A4" s="1" t="s">
        <v>33</v>
      </c>
      <c r="B4">
        <f>4*PI()*0.0000001</f>
        <v>1.2566370614359173E-6</v>
      </c>
      <c r="C4" t="s">
        <v>34</v>
      </c>
      <c r="G4" t="s">
        <v>57</v>
      </c>
    </row>
    <row r="5" spans="1:7" x14ac:dyDescent="0.35">
      <c r="A5" s="1" t="s">
        <v>32</v>
      </c>
      <c r="B5">
        <f>core_l/tube_OutD</f>
        <v>38.095238095238088</v>
      </c>
      <c r="C5" t="s">
        <v>53</v>
      </c>
      <c r="D5" s="1"/>
      <c r="G5" t="s">
        <v>69</v>
      </c>
    </row>
    <row r="6" spans="1:7" x14ac:dyDescent="0.35">
      <c r="A6" s="1" t="s">
        <v>52</v>
      </c>
      <c r="B6">
        <f>(core_D/2)^2*PI()</f>
        <v>1.4861696746888213E-5</v>
      </c>
      <c r="C6" t="s">
        <v>45</v>
      </c>
      <c r="D6" s="1"/>
    </row>
    <row r="7" spans="1:7" x14ac:dyDescent="0.35">
      <c r="A7" s="1" t="s">
        <v>47</v>
      </c>
      <c r="B7">
        <f>core_l/B6</f>
        <v>5382.9654421357136</v>
      </c>
      <c r="C7" t="s">
        <v>54</v>
      </c>
      <c r="D7" s="1"/>
    </row>
    <row r="8" spans="1:7" x14ac:dyDescent="0.35">
      <c r="A8" s="1" t="s">
        <v>51</v>
      </c>
      <c r="B8">
        <f>core_B*Main!B6</f>
        <v>1.7834036096265854E-5</v>
      </c>
      <c r="C8" t="s">
        <v>55</v>
      </c>
      <c r="D8" s="1"/>
    </row>
    <row r="9" spans="1:7" x14ac:dyDescent="0.35">
      <c r="A9" s="1" t="s">
        <v>64</v>
      </c>
      <c r="B9">
        <f>B17</f>
        <v>2.1000000000000003E-3</v>
      </c>
      <c r="D9" s="1"/>
    </row>
    <row r="10" spans="1:7" x14ac:dyDescent="0.35">
      <c r="A10" s="1" t="s">
        <v>56</v>
      </c>
      <c r="B10">
        <f>B9/($B$4*PI()*core_D)</f>
        <v>122284.18715454564</v>
      </c>
      <c r="C10" t="s">
        <v>54</v>
      </c>
      <c r="D10" s="1"/>
    </row>
    <row r="11" spans="1:7" x14ac:dyDescent="0.35">
      <c r="A11" s="1" t="s">
        <v>58</v>
      </c>
      <c r="B11">
        <f>$B$8*($B$7+B10)</f>
        <v>2.2768206077166964</v>
      </c>
      <c r="C11" t="s">
        <v>63</v>
      </c>
      <c r="D11" s="1"/>
    </row>
    <row r="12" spans="1:7" x14ac:dyDescent="0.35">
      <c r="A12" s="1"/>
      <c r="D12" s="1"/>
    </row>
    <row r="13" spans="1:7" x14ac:dyDescent="0.35">
      <c r="A13" s="1" t="s">
        <v>35</v>
      </c>
      <c r="B13" s="5">
        <v>1</v>
      </c>
      <c r="C13" s="5"/>
      <c r="D13" s="5"/>
      <c r="E13" s="5"/>
      <c r="F13" s="5"/>
    </row>
    <row r="14" spans="1:7" x14ac:dyDescent="0.35">
      <c r="A14" s="1" t="s">
        <v>37</v>
      </c>
      <c r="B14">
        <f>Number_coils*PI()*B18</f>
        <v>0.77193419488206327</v>
      </c>
      <c r="C14" t="s">
        <v>5</v>
      </c>
      <c r="D14" s="1" t="s">
        <v>38</v>
      </c>
      <c r="E14">
        <f>B14</f>
        <v>0.77193419488206327</v>
      </c>
      <c r="F14" t="s">
        <v>5</v>
      </c>
    </row>
    <row r="15" spans="1:7" x14ac:dyDescent="0.35">
      <c r="A15" s="1" t="s">
        <v>39</v>
      </c>
      <c r="B15" s="2">
        <f>E14*wire_Resistivity</f>
        <v>1775448.6482287454</v>
      </c>
      <c r="C15" t="s">
        <v>40</v>
      </c>
      <c r="D15" s="1" t="s">
        <v>41</v>
      </c>
      <c r="E15" t="b">
        <f>E14&lt;max_tube_l</f>
        <v>1</v>
      </c>
      <c r="F15" t="s">
        <v>42</v>
      </c>
    </row>
    <row r="16" spans="1:7" x14ac:dyDescent="0.35">
      <c r="A16" s="1" t="s">
        <v>61</v>
      </c>
      <c r="B16" s="2">
        <f>max_I*B15</f>
        <v>3550897.2964574909</v>
      </c>
      <c r="C16" t="s">
        <v>21</v>
      </c>
      <c r="D16" s="1" t="s">
        <v>43</v>
      </c>
      <c r="E16" t="b">
        <f>B16&lt;max_V</f>
        <v>0</v>
      </c>
      <c r="F16" t="s">
        <v>42</v>
      </c>
    </row>
    <row r="17" spans="1:6" x14ac:dyDescent="0.35">
      <c r="A17" s="1" t="s">
        <v>46</v>
      </c>
      <c r="B17">
        <f>tube_OutD*B13</f>
        <v>2.1000000000000003E-3</v>
      </c>
      <c r="C17" t="s">
        <v>5</v>
      </c>
      <c r="D17" s="1" t="s">
        <v>60</v>
      </c>
      <c r="E17" s="2">
        <f>B16*max_I</f>
        <v>7101794.5929149818</v>
      </c>
      <c r="F17" t="s">
        <v>62</v>
      </c>
    </row>
    <row r="18" spans="1:6" x14ac:dyDescent="0.35">
      <c r="A18" s="1" t="s">
        <v>36</v>
      </c>
      <c r="B18">
        <f>core_D+tube_OutD*B13</f>
        <v>6.45E-3</v>
      </c>
      <c r="C18" t="s">
        <v>5</v>
      </c>
      <c r="D18" s="1"/>
    </row>
    <row r="19" spans="1:6" x14ac:dyDescent="0.35">
      <c r="A19" s="1" t="s">
        <v>44</v>
      </c>
      <c r="B19">
        <f>B18/2</f>
        <v>3.225E-3</v>
      </c>
      <c r="C19" t="s">
        <v>5</v>
      </c>
      <c r="D19" s="1"/>
    </row>
    <row r="20" spans="1:6" x14ac:dyDescent="0.35">
      <c r="A20" s="1" t="s">
        <v>59</v>
      </c>
      <c r="B20">
        <f>max_I*Number_coils</f>
        <v>76.190476190476176</v>
      </c>
      <c r="C20" t="s">
        <v>63</v>
      </c>
      <c r="D20" s="1" t="s">
        <v>65</v>
      </c>
      <c r="E20">
        <f>B20</f>
        <v>76.190476190476176</v>
      </c>
    </row>
    <row r="22" spans="1:6" x14ac:dyDescent="0.35">
      <c r="A22" s="1" t="s">
        <v>35</v>
      </c>
      <c r="B22" s="5">
        <v>2</v>
      </c>
      <c r="C22" s="5"/>
      <c r="D22" s="5"/>
      <c r="E22" s="5"/>
      <c r="F22" s="5"/>
    </row>
    <row r="23" spans="1:6" x14ac:dyDescent="0.35">
      <c r="A23" s="1" t="s">
        <v>37</v>
      </c>
      <c r="B23">
        <f>Number_coils*PI()*B27</f>
        <v>1.0232616071692466</v>
      </c>
      <c r="C23" t="s">
        <v>5</v>
      </c>
      <c r="D23" s="1" t="s">
        <v>38</v>
      </c>
      <c r="E23">
        <f>B23</f>
        <v>1.0232616071692466</v>
      </c>
      <c r="F23" t="s">
        <v>5</v>
      </c>
    </row>
    <row r="24" spans="1:6" x14ac:dyDescent="0.35">
      <c r="A24" s="1" t="s">
        <v>39</v>
      </c>
      <c r="B24" s="2">
        <f>E23*wire_Resistivity</f>
        <v>2353501.6964892671</v>
      </c>
      <c r="C24" t="s">
        <v>40</v>
      </c>
      <c r="D24" s="1" t="s">
        <v>41</v>
      </c>
      <c r="E24" t="b">
        <f>E23&lt;max_tube_l</f>
        <v>1</v>
      </c>
      <c r="F24" t="s">
        <v>42</v>
      </c>
    </row>
    <row r="25" spans="1:6" x14ac:dyDescent="0.35">
      <c r="A25" s="1" t="s">
        <v>61</v>
      </c>
      <c r="B25" s="2">
        <f>max_I*B24</f>
        <v>4707003.3929785341</v>
      </c>
      <c r="C25" t="s">
        <v>21</v>
      </c>
      <c r="D25" s="1" t="s">
        <v>43</v>
      </c>
      <c r="E25" t="b">
        <f>B25&lt;max_V</f>
        <v>0</v>
      </c>
      <c r="F25" t="s">
        <v>42</v>
      </c>
    </row>
    <row r="26" spans="1:6" x14ac:dyDescent="0.35">
      <c r="A26" s="1" t="s">
        <v>46</v>
      </c>
      <c r="B26">
        <f>tube_OutD*B22</f>
        <v>4.2000000000000006E-3</v>
      </c>
      <c r="C26" t="s">
        <v>5</v>
      </c>
      <c r="D26" s="1" t="s">
        <v>60</v>
      </c>
      <c r="E26" s="2">
        <f>B25*max_I</f>
        <v>9414006.7859570682</v>
      </c>
      <c r="F26" t="s">
        <v>62</v>
      </c>
    </row>
    <row r="27" spans="1:6" x14ac:dyDescent="0.35">
      <c r="A27" s="1" t="s">
        <v>36</v>
      </c>
      <c r="B27">
        <f>core_D+tube_OutD*B22</f>
        <v>8.5500000000000003E-3</v>
      </c>
      <c r="C27" t="s">
        <v>5</v>
      </c>
      <c r="D27" s="1"/>
    </row>
    <row r="28" spans="1:6" x14ac:dyDescent="0.35">
      <c r="A28" s="1" t="s">
        <v>44</v>
      </c>
      <c r="B28">
        <f>B27/2</f>
        <v>4.2750000000000002E-3</v>
      </c>
      <c r="C28" t="s">
        <v>5</v>
      </c>
      <c r="D28" s="1"/>
    </row>
    <row r="29" spans="1:6" x14ac:dyDescent="0.35">
      <c r="A29" s="1" t="s">
        <v>59</v>
      </c>
      <c r="B29">
        <f>max_I*Number_coils</f>
        <v>76.190476190476176</v>
      </c>
      <c r="C29" t="s">
        <v>63</v>
      </c>
      <c r="D29" s="1" t="s">
        <v>65</v>
      </c>
      <c r="E29">
        <f>B29</f>
        <v>76.190476190476176</v>
      </c>
    </row>
    <row r="31" spans="1:6" x14ac:dyDescent="0.35">
      <c r="A31" s="1" t="s">
        <v>35</v>
      </c>
      <c r="B31" s="5">
        <v>3</v>
      </c>
      <c r="C31" s="5"/>
      <c r="D31" s="5"/>
      <c r="E31" s="5"/>
      <c r="F31" s="5"/>
    </row>
    <row r="32" spans="1:6" x14ac:dyDescent="0.35">
      <c r="A32" s="1" t="s">
        <v>37</v>
      </c>
      <c r="B32">
        <f>Number_coils*PI()*B36</f>
        <v>1.27458901945643</v>
      </c>
      <c r="C32" t="s">
        <v>5</v>
      </c>
      <c r="D32" s="1" t="s">
        <v>38</v>
      </c>
      <c r="E32">
        <f>B32</f>
        <v>1.27458901945643</v>
      </c>
      <c r="F32" t="s">
        <v>5</v>
      </c>
    </row>
    <row r="33" spans="1:6" x14ac:dyDescent="0.35">
      <c r="A33" s="1" t="s">
        <v>39</v>
      </c>
      <c r="B33" s="2">
        <f>E32*wire_Resistivity</f>
        <v>2931554.7447497891</v>
      </c>
      <c r="C33" t="s">
        <v>40</v>
      </c>
      <c r="D33" s="1" t="s">
        <v>41</v>
      </c>
      <c r="E33" t="b">
        <f>E32&lt;max_tube_l</f>
        <v>1</v>
      </c>
      <c r="F33" t="s">
        <v>42</v>
      </c>
    </row>
    <row r="34" spans="1:6" x14ac:dyDescent="0.35">
      <c r="A34" s="1" t="s">
        <v>61</v>
      </c>
      <c r="B34" s="2">
        <f>max_I*B33</f>
        <v>5863109.4894995783</v>
      </c>
      <c r="C34" t="s">
        <v>21</v>
      </c>
      <c r="D34" s="1" t="s">
        <v>43</v>
      </c>
      <c r="E34" t="b">
        <f>B34&lt;max_V</f>
        <v>0</v>
      </c>
      <c r="F34" t="s">
        <v>42</v>
      </c>
    </row>
    <row r="35" spans="1:6" x14ac:dyDescent="0.35">
      <c r="A35" s="1" t="s">
        <v>46</v>
      </c>
      <c r="B35">
        <f>tube_OutD*B31</f>
        <v>6.3000000000000009E-3</v>
      </c>
      <c r="C35" t="s">
        <v>5</v>
      </c>
      <c r="D35" s="1" t="s">
        <v>60</v>
      </c>
      <c r="E35" s="2">
        <f>B34*max_I</f>
        <v>11726218.978999157</v>
      </c>
      <c r="F35" t="s">
        <v>62</v>
      </c>
    </row>
    <row r="36" spans="1:6" x14ac:dyDescent="0.35">
      <c r="A36" s="1" t="s">
        <v>36</v>
      </c>
      <c r="B36">
        <f>core_D+tube_OutD*B31</f>
        <v>1.065E-2</v>
      </c>
      <c r="C36" t="s">
        <v>5</v>
      </c>
      <c r="D36" s="1"/>
    </row>
    <row r="37" spans="1:6" x14ac:dyDescent="0.35">
      <c r="A37" s="1" t="s">
        <v>44</v>
      </c>
      <c r="B37">
        <f>B36/2</f>
        <v>5.3249999999999999E-3</v>
      </c>
      <c r="C37" t="s">
        <v>5</v>
      </c>
      <c r="D37" s="1"/>
    </row>
    <row r="38" spans="1:6" x14ac:dyDescent="0.35">
      <c r="A38" s="1" t="s">
        <v>59</v>
      </c>
      <c r="B38">
        <f>max_I*Number_coils</f>
        <v>76.190476190476176</v>
      </c>
      <c r="C38" t="s">
        <v>63</v>
      </c>
      <c r="D38" s="1" t="s">
        <v>65</v>
      </c>
      <c r="E38">
        <f>B38</f>
        <v>76.190476190476176</v>
      </c>
    </row>
  </sheetData>
  <mergeCells count="4">
    <mergeCell ref="B22:F22"/>
    <mergeCell ref="A3:C3"/>
    <mergeCell ref="B13:F13"/>
    <mergeCell ref="B31:F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D834-BC26-314E-8B5A-B237D4190B81}">
  <dimension ref="A1:D25"/>
  <sheetViews>
    <sheetView workbookViewId="0">
      <selection activeCell="B8" sqref="B8"/>
    </sheetView>
  </sheetViews>
  <sheetFormatPr defaultColWidth="10.6640625" defaultRowHeight="15.5" x14ac:dyDescent="0.35"/>
  <sheetData>
    <row r="1" spans="1:4" x14ac:dyDescent="0.35">
      <c r="A1" s="6" t="s">
        <v>0</v>
      </c>
      <c r="B1" s="6"/>
      <c r="C1" s="6"/>
      <c r="D1" s="6"/>
    </row>
    <row r="2" spans="1:4" x14ac:dyDescent="0.35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35">
      <c r="A3" t="s">
        <v>6</v>
      </c>
      <c r="B3">
        <f t="shared" ref="B3:B12" si="0">B16</f>
        <v>5.0000000000000001E-4</v>
      </c>
      <c r="C3" t="s">
        <v>5</v>
      </c>
      <c r="D3" t="s">
        <v>7</v>
      </c>
    </row>
    <row r="4" spans="1:4" x14ac:dyDescent="0.35">
      <c r="A4" t="s">
        <v>8</v>
      </c>
      <c r="B4">
        <f t="shared" si="0"/>
        <v>2.1000000000000003E-3</v>
      </c>
      <c r="C4" t="s">
        <v>5</v>
      </c>
      <c r="D4" t="s">
        <v>9</v>
      </c>
    </row>
    <row r="5" spans="1:4" x14ac:dyDescent="0.35">
      <c r="A5" t="s">
        <v>10</v>
      </c>
      <c r="B5">
        <f t="shared" si="0"/>
        <v>0.08</v>
      </c>
      <c r="C5" t="s">
        <v>5</v>
      </c>
      <c r="D5" t="s">
        <v>11</v>
      </c>
    </row>
    <row r="6" spans="1:4" x14ac:dyDescent="0.35">
      <c r="A6" t="s">
        <v>12</v>
      </c>
      <c r="B6">
        <f t="shared" si="0"/>
        <v>1.2</v>
      </c>
      <c r="C6" t="s">
        <v>13</v>
      </c>
      <c r="D6" t="s">
        <v>14</v>
      </c>
    </row>
    <row r="7" spans="1:4" x14ac:dyDescent="0.35">
      <c r="A7" t="s">
        <v>15</v>
      </c>
      <c r="B7">
        <f t="shared" si="0"/>
        <v>4.3499999999999997E-3</v>
      </c>
      <c r="C7" t="s">
        <v>5</v>
      </c>
      <c r="D7" t="s">
        <v>16</v>
      </c>
    </row>
    <row r="8" spans="1:4" x14ac:dyDescent="0.35">
      <c r="A8" t="s">
        <v>17</v>
      </c>
      <c r="B8" s="2">
        <v>2300000</v>
      </c>
      <c r="C8" t="s">
        <v>66</v>
      </c>
      <c r="D8" t="s">
        <v>19</v>
      </c>
    </row>
    <row r="9" spans="1:4" x14ac:dyDescent="0.35">
      <c r="A9" t="s">
        <v>20</v>
      </c>
      <c r="B9">
        <f t="shared" si="0"/>
        <v>12</v>
      </c>
      <c r="C9" t="s">
        <v>21</v>
      </c>
      <c r="D9" t="s">
        <v>22</v>
      </c>
    </row>
    <row r="10" spans="1:4" x14ac:dyDescent="0.35">
      <c r="A10" t="s">
        <v>23</v>
      </c>
      <c r="B10">
        <f t="shared" si="0"/>
        <v>2</v>
      </c>
      <c r="C10" t="s">
        <v>24</v>
      </c>
      <c r="D10" t="s">
        <v>25</v>
      </c>
    </row>
    <row r="11" spans="1:4" x14ac:dyDescent="0.35">
      <c r="A11" t="s">
        <v>26</v>
      </c>
      <c r="B11">
        <f t="shared" si="0"/>
        <v>4.5</v>
      </c>
      <c r="C11" t="s">
        <v>5</v>
      </c>
      <c r="D11" t="s">
        <v>27</v>
      </c>
    </row>
    <row r="12" spans="1:4" x14ac:dyDescent="0.35">
      <c r="A12" t="s">
        <v>49</v>
      </c>
      <c r="B12">
        <f t="shared" si="0"/>
        <v>5.0000000000000001E-3</v>
      </c>
      <c r="C12" t="s">
        <v>5</v>
      </c>
      <c r="D12" t="s">
        <v>50</v>
      </c>
    </row>
    <row r="14" spans="1:4" x14ac:dyDescent="0.35">
      <c r="A14" s="7" t="s">
        <v>29</v>
      </c>
      <c r="B14" s="7"/>
      <c r="C14" s="7"/>
      <c r="D14" s="7"/>
    </row>
    <row r="15" spans="1:4" x14ac:dyDescent="0.35">
      <c r="A15" s="1" t="s">
        <v>1</v>
      </c>
      <c r="B15" s="1" t="s">
        <v>2</v>
      </c>
      <c r="C15" s="1" t="s">
        <v>3</v>
      </c>
      <c r="D15" s="1" t="s">
        <v>4</v>
      </c>
    </row>
    <row r="16" spans="1:4" x14ac:dyDescent="0.35">
      <c r="A16" t="s">
        <v>6</v>
      </c>
      <c r="B16">
        <v>5.0000000000000001E-4</v>
      </c>
      <c r="C16" t="s">
        <v>5</v>
      </c>
      <c r="D16" t="s">
        <v>7</v>
      </c>
    </row>
    <row r="17" spans="1:4" x14ac:dyDescent="0.35">
      <c r="A17" t="s">
        <v>8</v>
      </c>
      <c r="B17">
        <v>2.1000000000000003E-3</v>
      </c>
      <c r="C17" t="s">
        <v>5</v>
      </c>
      <c r="D17" t="s">
        <v>9</v>
      </c>
    </row>
    <row r="18" spans="1:4" x14ac:dyDescent="0.35">
      <c r="A18" t="s">
        <v>10</v>
      </c>
      <c r="B18">
        <v>0.08</v>
      </c>
      <c r="C18" t="s">
        <v>5</v>
      </c>
      <c r="D18" t="s">
        <v>11</v>
      </c>
    </row>
    <row r="19" spans="1:4" x14ac:dyDescent="0.35">
      <c r="A19" t="s">
        <v>12</v>
      </c>
      <c r="B19">
        <v>1.2</v>
      </c>
      <c r="C19" t="s">
        <v>13</v>
      </c>
      <c r="D19" t="s">
        <v>28</v>
      </c>
    </row>
    <row r="20" spans="1:4" x14ac:dyDescent="0.35">
      <c r="A20" t="s">
        <v>15</v>
      </c>
      <c r="B20">
        <v>4.3499999999999997E-3</v>
      </c>
      <c r="C20" t="s">
        <v>5</v>
      </c>
      <c r="D20" t="s">
        <v>16</v>
      </c>
    </row>
    <row r="21" spans="1:4" x14ac:dyDescent="0.35">
      <c r="A21" t="s">
        <v>17</v>
      </c>
      <c r="B21" s="2">
        <v>0.435</v>
      </c>
      <c r="C21" t="s">
        <v>18</v>
      </c>
      <c r="D21" t="s">
        <v>19</v>
      </c>
    </row>
    <row r="22" spans="1:4" x14ac:dyDescent="0.35">
      <c r="A22" t="s">
        <v>20</v>
      </c>
      <c r="B22">
        <v>12</v>
      </c>
      <c r="C22" t="s">
        <v>21</v>
      </c>
      <c r="D22" t="s">
        <v>22</v>
      </c>
    </row>
    <row r="23" spans="1:4" x14ac:dyDescent="0.35">
      <c r="A23" t="s">
        <v>23</v>
      </c>
      <c r="B23">
        <v>2</v>
      </c>
      <c r="C23" t="s">
        <v>24</v>
      </c>
      <c r="D23" t="s">
        <v>25</v>
      </c>
    </row>
    <row r="24" spans="1:4" x14ac:dyDescent="0.35">
      <c r="A24" t="s">
        <v>26</v>
      </c>
      <c r="B24">
        <v>4.5</v>
      </c>
      <c r="C24" t="s">
        <v>5</v>
      </c>
      <c r="D24" t="s">
        <v>27</v>
      </c>
    </row>
    <row r="25" spans="1:4" x14ac:dyDescent="0.35">
      <c r="A25" t="s">
        <v>49</v>
      </c>
      <c r="B25">
        <v>5.0000000000000001E-3</v>
      </c>
      <c r="C25" t="s">
        <v>5</v>
      </c>
      <c r="D25" t="s">
        <v>50</v>
      </c>
    </row>
  </sheetData>
  <mergeCells count="2">
    <mergeCell ref="A1:D1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Main</vt:lpstr>
      <vt:lpstr>Values</vt:lpstr>
      <vt:lpstr>connector_l</vt:lpstr>
      <vt:lpstr>core_B</vt:lpstr>
      <vt:lpstr>core_D</vt:lpstr>
      <vt:lpstr>core_l</vt:lpstr>
      <vt:lpstr>max_I</vt:lpstr>
      <vt:lpstr>max_tube_l</vt:lpstr>
      <vt:lpstr>max_V</vt:lpstr>
      <vt:lpstr>Number_coils</vt:lpstr>
      <vt:lpstr>tube_InD</vt:lpstr>
      <vt:lpstr>tube_OutD</vt:lpstr>
      <vt:lpstr>wire_Resistivity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Yunhe Guan</dc:creator>
  <cp:lastModifiedBy>Jason Yunhe Guan</cp:lastModifiedBy>
  <dcterms:created xsi:type="dcterms:W3CDTF">2019-05-18T09:37:14Z</dcterms:created>
  <dcterms:modified xsi:type="dcterms:W3CDTF">2019-05-19T23:53:00Z</dcterms:modified>
</cp:coreProperties>
</file>