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51CD14E-D1D0-4304-8FC4-7C1EED45B379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거래처!$A$1:$J$223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주문_리스트!$A$1:$K$597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K17" i="4" s="1"/>
  <c r="I14" i="4"/>
  <c r="I13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<sst xmlns="http://schemas.openxmlformats.org/spreadsheetml/2006/main" count="5641" uniqueCount="2680">
  <si>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</si>
  <si>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</si>
  <si>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</si>
  <si>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</si>
  <si>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</si>
  <si>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</si>
  <si>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</si>
  <si>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</si>
  <si>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</si>
  <si>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</si>
  <si>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</si>
  <si>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</si>
  <si>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</si>
  <si>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</si>
  <si>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</si>
  <si>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</si>
  <si>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</si>
  <si>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</si>
  <si>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</si>
  <si>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</si>
  <si>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</si>
  <si>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</si>
  <si>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</si>
  <si>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</si>
  <si>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</si>
  <si>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</si>
  <si>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</si>
  <si>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</si>
  <si>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</si>
  <si>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</si>
  <si>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</si>
  <si>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</si>
  <si>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</si>
  <si>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</si>
  <si>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</si>
  <si>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</si>
  <si>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</si>
  <si>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</si>
  <si>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</si>
  <si>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</si>
  <si>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</si>
  <si>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</si>
  <si>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</si>
  <si>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</si>
  <si>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</si>
  <si>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</si>
  <si>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</si>
  <si>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</si>
  <si>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</si>
  <si>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</si>
  <si>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</si>
  <si>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</si>
  <si>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</si>
  <si>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</si>
  <si>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</si>
  <si>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</si>
  <si>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</si>
  <si>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</si>
  <si>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</si>
  <si>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</si>
  <si>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</si>
  <si>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</si>
  <si>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</si>
  <si>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</si>
  <si>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</si>
  <si>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</si>
  <si>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</si>
  <si>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</si>
  <si>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</si>
  <si>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</si>
  <si>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</si>
  <si>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</si>
  <si>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</si>
  <si>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</si>
  <si>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</si>
  <si>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</si>
  <si>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</si>
  <si>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</si>
  <si>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</si>
  <si>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</si>
  <si>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</si>
  <si>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</si>
  <si>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</si>
  <si>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</si>
  <si>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</si>
  <si>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</si>
  <si>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</si>
  <si>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</si>
  <si>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</si>
  <si>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</si>
  <si>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</si>
  <si>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</si>
  <si>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</si>
  <si>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</si>
  <si>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</si>
  <si>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</si>
  <si>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</si>
  <si>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</si>
  <si>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</si>
  <si>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</si>
  <si>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</si>
  <si>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</si>
  <si>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</si>
  <si>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</si>
  <si>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</si>
  <si>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</si>
  <si>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</si>
  <si>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</si>
  <si>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</si>
  <si>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</si>
  <si>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</si>
  <si>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</si>
  <si>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</si>
  <si>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</si>
  <si>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</si>
  <si>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</si>
  <si>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</si>
  <si>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</si>
  <si>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</si>
  <si>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</si>
  <si>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</si>
  <si>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</si>
  <si>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</si>
  <si>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</si>
  <si>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</si>
  <si>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</si>
  <si>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</si>
  <si>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</si>
  <si>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</si>
  <si>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</si>
  <si>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</si>
  <si>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</si>
  <si>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</si>
  <si>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</si>
  <si>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</si>
  <si>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</si>
  <si>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</si>
  <si>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</si>
  <si>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</si>
  <si>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</si>
  <si>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</si>
  <si>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</si>
  <si>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</si>
  <si>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</si>
  <si>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</si>
  <si>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</si>
  <si>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</si>
  <si>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</si>
  <si>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</si>
  <si>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</si>
  <si>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</si>
  <si>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</si>
  <si>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</si>
  <si>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</si>
  <si>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</si>
  <si>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</si>
  <si>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</si>
  <si>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</si>
  <si>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</si>
  <si>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</si>
  <si>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</si>
  <si>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</si>
  <si>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</si>
  <si>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</si>
  <si>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</si>
  <si>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</si>
  <si>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</si>
  <si>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</si>
  <si>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</si>
  <si>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</si>
  <si>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</si>
  <si>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</si>
  <si>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</si>
  <si>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</si>
  <si>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</si>
  <si>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</si>
  <si>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</si>
  <si>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</si>
  <si>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</si>
  <si>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</si>
  <si>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</si>
  <si>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</si>
  <si>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</si>
  <si>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</si>
  <si>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</si>
  <si>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</si>
  <si>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</si>
  <si>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</si>
  <si>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</si>
  <si>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</si>
  <si>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</si>
  <si>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</si>
  <si>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</si>
  <si>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</si>
  <si>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</si>
  <si>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</si>
  <si>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</si>
  <si>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</si>
  <si>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</si>
  <si>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</si>
  <si>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</si>
  <si>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</si>
  <si>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</si>
  <si>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</si>
  <si>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</si>
  <si>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</si>
  <si>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</si>
  <si>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</si>
  <si>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</si>
  <si>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</si>
  <si>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</si>
  <si>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</si>
  <si>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</si>
  <si>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</si>
  <si>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</si>
  <si>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</si>
  <si>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</si>
  <si>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</si>
  <si>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</si>
  <si>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</si>
  <si>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</si>
  <si>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</si>
  <si>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</si>
  <si>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</si>
  <si>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</si>
  <si>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</si>
  <si>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</si>
  <si>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</si>
  <si>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</si>
  <si>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</si>
  <si>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</si>
  <si>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</si>
  <si>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</si>
  <si>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</si>
  <si>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</si>
  <si>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</si>
  <si>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</si>
  <si>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</si>
  <si>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</si>
  <si>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</si>
  <si>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</si>
  <si>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</si>
  <si>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</si>
  <si>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</si>
  <si>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</si>
  <si>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</si>
  <si>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</si>
  <si>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</si>
  <si>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</si>
  <si>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</si>
  <si>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</si>
  <si>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</si>
  <si>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</si>
  <si>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</si>
  <si>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</si>
  <si>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</si>
  <si>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</si>
  <si>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</si>
  <si>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</si>
  <si>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</si>
  <si>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</si>
  <si>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</si>
  <si>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</si>
  <si>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</si>
  <si>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</si>
  <si>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</si>
  <si>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</si>
  <si>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</si>
  <si>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</si>
  <si>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</si>
  <si>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</si>
  <si>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</si>
  <si>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</si>
  <si>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</si>
  <si>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</si>
  <si>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</si>
  <si>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</si>
  <si>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</si>
  <si>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</si>
  <si>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</si>
  <si>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</si>
  <si>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</si>
  <si>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</si>
  <si>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</si>
  <si>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</si>
  <si>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</si>
  <si>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</si>
  <si>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</si>
  <si>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</si>
  <si>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</si>
  <si>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</si>
  <si>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</si>
  <si>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</si>
  <si>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</si>
  <si>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</si>
  <si>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</si>
  <si>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</si>
  <si>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</si>
  <si>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</si>
  <si>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</si>
  <si>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</si>
  <si>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</si>
  <si>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</si>
  <si>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</si>
  <si>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</si>
  <si>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</si>
  <si>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</si>
  <si>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</si>
  <si>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</si>
  <si>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</si>
  <si>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</si>
  <si>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</si>
  <si>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</si>
  <si>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</si>
  <si>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</si>
  <si>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</si>
  <si>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</si>
  <si>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</si>
  <si>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</si>
  <si>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</si>
  <si>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</si>
  <si>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</si>
  <si>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</si>
  <si>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</si>
  <si>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</si>
  <si>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</si>
  <si>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</si>
  <si>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</si>
  <si>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</si>
  <si>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</si>
  <si>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</si>
  <si>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</si>
  <si>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</si>
  <si>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</si>
  <si>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</si>
  <si>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</si>
  <si>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</si>
  <si>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</si>
  <si>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</si>
  <si>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</si>
  <si>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</si>
  <si>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</si>
  <si>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</si>
  <si>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</si>
  <si>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</si>
  <si>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</si>
  <si>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</si>
  <si>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</si>
  <si>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</si>
  <si>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</si>
  <si>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</si>
  <si>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</si>
  <si>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</si>
  <si>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</si>
  <si>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</si>
  <si>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</si>
  <si>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</si>
  <si>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</si>
  <si>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</si>
  <si>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</si>
  <si>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</si>
  <si>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</si>
  <si>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</si>
  <si>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</si>
  <si>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</si>
  <si>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</si>
  <si>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</si>
  <si>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</si>
  <si>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</si>
  <si>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</si>
  <si>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</si>
  <si>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</si>
  <si>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</si>
  <si>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</si>
  <si>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</si>
  <si>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</si>
  <si>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</si>
  <si>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</si>
  <si>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</si>
  <si>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</si>
  <si>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</si>
  <si>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</si>
  <si>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</si>
  <si>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</si>
  <si>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</si>
  <si>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</si>
  <si>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</si>
  <si>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</si>
  <si>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</si>
  <si>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</si>
  <si>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</si>
  <si>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</si>
  <si>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</si>
  <si>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</si>
  <si>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</si>
  <si>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</si>
  <si>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</si>
  <si>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</si>
  <si>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</si>
  <si>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</si>
  <si>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</si>
  <si>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</si>
  <si>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</si>
  <si>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</si>
  <si>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</si>
  <si>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</si>
  <si>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</si>
  <si>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</si>
  <si>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</si>
  <si>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</si>
  <si>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</si>
  <si>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</si>
  <si>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</si>
  <si>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</si>
  <si>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</si>
  <si>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</si>
  <si>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</si>
  <si>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</si>
  <si>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</si>
  <si>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</si>
  <si>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</si>
  <si>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</si>
  <si>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</si>
  <si>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</si>
  <si>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</si>
  <si>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</si>
  <si>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</si>
  <si>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</si>
  <si>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</si>
  <si>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</si>
  <si>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</si>
  <si>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</si>
  <si>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</si>
  <si>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</si>
  <si>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</si>
  <si>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</si>
  <si>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</si>
  <si>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</si>
  <si>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</si>
  <si>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</si>
  <si>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</si>
  <si>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</si>
  <si>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</si>
  <si>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</si>
  <si>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</si>
  <si>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</si>
  <si>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</si>
  <si>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</si>
  <si>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</si>
  <si>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</si>
  <si>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</si>
  <si>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</si>
  <si>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</si>
  <si>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</si>
  <si>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</si>
  <si>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</si>
  <si>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</si>
  <si>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</si>
  <si>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</si>
  <si>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</si>
  <si>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</si>
  <si>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</si>
  <si>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</si>
  <si>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</si>
  <si>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</si>
  <si>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</si>
  <si>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</si>
  <si>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</si>
  <si>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</si>
  <si>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</si>
  <si>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</si>
  <si>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</si>
  <si>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</si>
  <si>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</si>
  <si>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</si>
  <si>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</si>
  <si>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</si>
  <si>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</si>
  <si>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</si>
  <si>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</si>
  <si>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</si>
  <si>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</si>
  <si>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</si>
  <si>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</si>
  <si>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</si>
  <si>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</si>
  <si>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</si>
  <si>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</si>
  <si>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</si>
  <si>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</si>
  <si>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</si>
  <si>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</si>
  <si>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</si>
  <si>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</si>
  <si>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</si>
  <si>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</si>
  <si>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</si>
  <si>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</si>
  <si>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</si>
  <si>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</si>
  <si>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</si>
  <si>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</si>
  <si>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</si>
  <si>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</si>
  <si>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</si>
  <si>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</si>
  <si>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</si>
  <si>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</si>
  <si>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</si>
  <si>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</si>
  <si>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</si>
  <si>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</si>
  <si>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</si>
  <si>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</si>
  <si>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</si>
  <si>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</si>
  <si>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</si>
  <si>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</si>
  <si>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</si>
  <si>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</si>
  <si>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</si>
  <si>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</si>
  <si>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</si>
  <si>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</si>
  <si>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</si>
  <si>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</si>
  <si>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</si>
  <si>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</si>
  <si>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</si>
  <si>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</si>
  <si>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</si>
  <si>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</si>
  <si>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</si>
  <si>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</si>
  <si>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</si>
  <si>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</si>
  <si>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</si>
  <si>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</si>
  <si>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</si>
  <si>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</si>
  <si>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</si>
  <si>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</si>
  <si>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</si>
  <si>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</si>
  <si>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</si>
  <si>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</si>
  <si>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</si>
  <si>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</si>
  <si>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</si>
  <si>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</si>
  <si>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</si>
  <si>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</si>
  <si>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</si>
  <si>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</si>
  <si>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</si>
  <si>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</si>
  <si>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</si>
  <si>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</si>
  <si>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</si>
  <si>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</si>
  <si>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</si>
  <si>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</si>
  <si>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</si>
  <si>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</si>
  <si>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</si>
  <si>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</si>
  <si>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</si>
  <si>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</si>
  <si>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</si>
  <si>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</si>
  <si>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</si>
  <si>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</si>
  <si>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</si>
  <si>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</si>
  <si>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</si>
  <si>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</si>
  <si>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</si>
  <si>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</si>
  <si>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</si>
  <si>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</si>
  <si>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</si>
  <si>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</si>
  <si>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</si>
  <si>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</si>
  <si>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</si>
  <si>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</si>
  <si>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</si>
  <si>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</si>
  <si>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</si>
  <si>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</si>
  <si>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</si>
  <si>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</si>
  <si>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</si>
  <si>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</si>
  <si>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</si>
  <si>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</si>
  <si>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</si>
  <si>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</si>
  <si>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</si>
  <si>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</si>
  <si>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</si>
  <si>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</si>
  <si>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</si>
  <si>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</si>
  <si>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</si>
  <si>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</si>
  <si>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</si>
  <si>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</si>
  <si>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</si>
  <si>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</si>
  <si>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</si>
  <si>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</si>
  <si>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</si>
  <si>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</si>
  <si>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</si>
  <si>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</si>
  <si>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</si>
  <si>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</si>
  <si>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</si>
  <si>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</si>
  <si>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</si>
  <si>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</si>
  <si>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</si>
  <si>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</si>
  <si>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</si>
  <si>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</si>
  <si>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</si>
  <si>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</si>
  <si>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</si>
  <si>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</si>
  <si>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</si>
  <si>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</si>
  <si>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</si>
  <si>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</si>
  <si>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</si>
  <si>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</si>
  <si>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</si>
  <si>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</si>
  <si>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</si>
  <si>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</si>
  <si>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</si>
  <si>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</si>
  <si>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</si>
  <si>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</si>
  <si>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</si>
  <si>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</si>
  <si>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</si>
  <si>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</si>
  <si>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</si>
  <si>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</si>
  <si>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</si>
  <si>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</si>
  <si>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</si>
  <si>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</si>
  <si>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</si>
  <si>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</si>
  <si>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</si>
  <si>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</si>
  <si>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</si>
  <si>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</si>
  <si>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</si>
  <si>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</si>
  <si>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</si>
  <si>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</si>
  <si>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</si>
  <si>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</si>
  <si>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</si>
  <si>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</si>
  <si>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</si>
  <si>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</si>
  <si>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</si>
  <si>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</si>
  <si>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</si>
  <si>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</si>
  <si>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</si>
  <si>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</si>
  <si>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</si>
  <si>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</si>
  <si>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</si>
  <si>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</si>
  <si>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</si>
  <si>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</si>
  <si>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</si>
  <si>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</si>
  <si>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</si>
  <si>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</si>
  <si>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</si>
  <si>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</si>
  <si>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</si>
  <si>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</si>
  <si>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</si>
  <si>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</si>
  <si>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</si>
  <si>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</si>
  <si>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</si>
  <si>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</si>
  <si>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</si>
  <si>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</si>
  <si>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</si>
  <si>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</si>
  <si>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</si>
  <si>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</si>
  <si>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</si>
  <si>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</si>
  <si>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</si>
  <si>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</si>
  <si>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</si>
  <si>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</si>
  <si>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</si>
  <si>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</si>
  <si>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</si>
  <si>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</si>
  <si>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</si>
  <si>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</si>
  <si>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</si>
  <si>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</si>
  <si>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</si>
  <si>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</si>
  <si>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</si>
  <si>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</si>
  <si>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</si>
  <si>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</si>
  <si>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</si>
  <si>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</si>
  <si>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</si>
  <si>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</si>
  <si>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</si>
  <si>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</si>
  <si>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</si>
  <si>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</si>
  <si>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</si>
  <si>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</si>
  <si>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</si>
  <si>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</si>
  <si>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</si>
  <si>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</si>
  <si>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</si>
  <si>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</si>
  <si>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</si>
  <si>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</si>
  <si>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</si>
  <si>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</si>
  <si>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</si>
  <si>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</si>
  <si>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</si>
  <si>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</si>
  <si>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</si>
  <si>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</si>
  <si>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</si>
  <si>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</si>
  <si>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</si>
  <si>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</si>
  <si>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</si>
  <si>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</si>
  <si>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</si>
  <si>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</si>
  <si>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</si>
  <si>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</si>
  <si>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</si>
  <si>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</si>
  <si>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</si>
  <si>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</si>
  <si>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</si>
  <si>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</si>
  <si>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</si>
  <si>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</si>
  <si>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</si>
  <si>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</si>
  <si>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</si>
  <si>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</si>
  <si>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</si>
  <si>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</si>
  <si>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</si>
  <si>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</si>
  <si>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</si>
  <si>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</si>
  <si>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</si>
  <si>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</si>
  <si>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</si>
  <si>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</si>
  <si>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</si>
  <si>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</si>
  <si>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</si>
  <si>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</si>
  <si>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</si>
  <si>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</si>
  <si>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</si>
  <si>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</si>
  <si>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</si>
  <si>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</si>
  <si>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</si>
  <si>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</si>
  <si>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</si>
  <si>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</si>
  <si>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</si>
  <si>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</si>
  <si>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</si>
  <si>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</si>
  <si>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</si>
  <si>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</si>
  <si>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</si>
  <si>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</si>
  <si>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</si>
  <si>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</si>
  <si>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</si>
  <si>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</si>
  <si>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</si>
  <si>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</si>
  <si>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</si>
  <si>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</si>
  <si>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</si>
  <si>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</si>
  <si>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</si>
  <si>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</si>
  <si>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</si>
  <si>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</si>
  <si>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</si>
  <si>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</si>
  <si>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</si>
  <si>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</si>
  <si>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</si>
  <si>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</si>
  <si>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</si>
  <si>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</si>
  <si>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</si>
  <si>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</si>
  <si>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</si>
  <si>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</si>
  <si>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</si>
  <si>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</si>
  <si>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</si>
  <si>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</si>
  <si>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</si>
  <si>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</si>
  <si>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</si>
  <si>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</si>
  <si>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</si>
  <si>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</si>
  <si>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</si>
  <si>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</si>
  <si>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</si>
  <si>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</si>
  <si>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</si>
  <si>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</si>
  <si>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</si>
  <si>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</si>
  <si>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</si>
  <si>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</si>
  <si>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</si>
  <si>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</si>
  <si>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</si>
  <si>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</si>
  <si>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</si>
  <si>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</si>
  <si>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</si>
  <si>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</si>
  <si>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</si>
  <si>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</si>
  <si>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</si>
  <si>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</si>
  <si>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</si>
  <si>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</si>
  <si>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</si>
  <si>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</si>
  <si>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</si>
  <si>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</si>
  <si>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</si>
  <si>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</si>
  <si>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</si>
  <si>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</si>
  <si>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</si>
  <si>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</si>
  <si>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</si>
  <si>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</si>
  <si>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</si>
  <si>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</si>
  <si>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</si>
  <si>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</si>
  <si>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</si>
  <si>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</si>
  <si>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</si>
  <si>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</si>
  <si>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</si>
  <si>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</si>
  <si>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</si>
  <si>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</si>
  <si>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</si>
  <si>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</si>
  <si>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</si>
  <si>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</si>
  <si>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</si>
  <si>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</si>
  <si>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</si>
  <si>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</si>
  <si>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</si>
  <si>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</si>
  <si>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</si>
  <si>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</si>
  <si>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</si>
  <si>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</si>
  <si>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</si>
  <si>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</si>
  <si>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</si>
  <si>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</si>
  <si>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</si>
  <si>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</si>
  <si>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</si>
  <si>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</si>
  <si>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</si>
  <si>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</si>
  <si>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</si>
  <si>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</si>
  <si>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</si>
  <si>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</si>
  <si>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</si>
  <si>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</si>
  <si>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</si>
  <si>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</si>
  <si>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</si>
  <si>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</si>
  <si>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</si>
  <si>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</si>
  <si>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</si>
  <si>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</si>
  <si>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</si>
  <si>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</si>
  <si>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</si>
  <si>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</si>
  <si>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</si>
  <si>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</si>
  <si>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</si>
  <si>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</si>
  <si>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</si>
  <si>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</si>
  <si>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</si>
  <si>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</si>
  <si>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</si>
  <si>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</si>
  <si>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</si>
  <si>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</si>
  <si>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</si>
  <si>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</si>
  <si>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</si>
  <si>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</si>
  <si>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</si>
  <si>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</si>
  <si>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</si>
  <si>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</si>
  <si>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</si>
  <si>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</si>
  <si>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</si>
  <si>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</si>
  <si>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</si>
  <si>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</si>
  <si>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</si>
  <si>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</si>
  <si>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</si>
  <si>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</si>
  <si>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</si>
  <si>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</si>
  <si>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</si>
  <si>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</si>
  <si>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</si>
  <si>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</si>
  <si>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</si>
  <si>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</si>
  <si>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</si>
  <si>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</si>
  <si>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</si>
  <si>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</si>
  <si>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</si>
  <si>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</si>
  <si>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</si>
  <si>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</si>
  <si>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</si>
  <si>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</si>
  <si>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</si>
  <si>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</si>
  <si>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</si>
  <si>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</si>
  <si>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</si>
  <si>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</si>
  <si>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</si>
  <si>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</si>
  <si>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</si>
  <si>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</si>
  <si>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</si>
  <si>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</si>
  <si>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</si>
  <si>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</si>
  <si>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</si>
  <si>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</si>
  <si>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</si>
  <si>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</si>
  <si>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</si>
  <si>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</si>
  <si>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</si>
  <si>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</si>
  <si>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</si>
  <si>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</si>
  <si>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</si>
  <si>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</si>
  <si>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</si>
  <si>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</si>
  <si>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</si>
  <si>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</si>
  <si>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</si>
  <si>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</si>
  <si>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</si>
  <si>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</si>
  <si>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</si>
  <si>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</si>
  <si>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</si>
  <si>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</si>
  <si>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</si>
  <si>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</si>
  <si>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</si>
  <si>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</si>
  <si>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</si>
  <si>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</si>
  <si>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</si>
  <si>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</si>
  <si>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</si>
  <si>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</si>
  <si>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</si>
  <si>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</si>
  <si>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</si>
  <si>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</si>
  <si>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</si>
  <si>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</si>
  <si>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</si>
  <si>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</si>
  <si>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</si>
  <si>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</si>
  <si>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</si>
  <si>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</si>
  <si>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</si>
  <si>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</si>
  <si>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</si>
  <si>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</si>
  <si>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</si>
  <si>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</si>
  <si>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</si>
  <si>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</si>
  <si>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</si>
  <si>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</si>
  <si>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</si>
  <si>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</si>
  <si>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</si>
  <si>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</si>
  <si>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</si>
  <si>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</si>
  <si>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</si>
  <si>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</si>
  <si>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</si>
  <si>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</si>
  <si>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</si>
  <si>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</si>
  <si>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</si>
  <si>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</si>
  <si>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</si>
  <si>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</si>
  <si>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</si>
  <si>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</si>
  <si>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</si>
  <si>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</si>
  <si>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</si>
  <si>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</si>
  <si>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</si>
  <si>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</si>
  <si>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</si>
  <si>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</si>
  <si>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</si>
  <si>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</si>
  <si>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</si>
  <si>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</si>
  <si>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</si>
  <si>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</si>
  <si>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</si>
  <si>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</si>
  <si>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</si>
  <si>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</si>
  <si>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</si>
  <si>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</si>
  <si>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</si>
  <si>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</si>
  <si>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</si>
  <si>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</si>
  <si>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</si>
  <si>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</si>
  <si>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</si>
  <si>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</si>
  <si>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</si>
  <si>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</si>
  <si>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</si>
  <si>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</si>
  <si>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</si>
  <si>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</si>
  <si>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</si>
  <si>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</si>
  <si>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</si>
  <si>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</si>
  <si>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</si>
  <si>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</si>
  <si>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</si>
  <si>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</si>
  <si>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</si>
  <si>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</si>
  <si>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</si>
  <si>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</si>
  <si>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</si>
  <si>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</si>
  <si>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</si>
  <si>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</si>
  <si>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</si>
  <si>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</si>
  <si>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</si>
  <si>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</si>
  <si>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</si>
  <si>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</si>
  <si>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</si>
  <si>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</si>
  <si>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</si>
  <si>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</si>
  <si>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</si>
  <si>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</si>
  <si>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</si>
  <si>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</si>
  <si>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</si>
  <si>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</si>
  <si>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</si>
  <si>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</si>
  <si>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</si>
  <si>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</si>
  <si>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</si>
  <si>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</si>
  <si>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</si>
  <si>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</si>
  <si>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</si>
  <si>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</si>
  <si>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</si>
  <si>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</si>
  <si>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</si>
  <si>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</si>
  <si>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</si>
  <si>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</si>
  <si>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</si>
  <si>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</si>
  <si>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</si>
  <si>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</si>
  <si>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</si>
  <si>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</si>
  <si>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</si>
  <si>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</si>
  <si>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</si>
  <si>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</si>
  <si>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</si>
  <si>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</si>
  <si>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</si>
  <si>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</si>
  <si>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</si>
  <si>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</si>
  <si>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</si>
  <si>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</si>
  <si>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</si>
  <si>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</si>
  <si>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</si>
  <si>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</si>
  <si>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</si>
  <si>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</si>
  <si>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</si>
  <si>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</si>
  <si>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</si>
  <si>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</si>
  <si>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</si>
  <si>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</si>
  <si>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</si>
  <si>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</si>
  <si>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</si>
  <si>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</si>
  <si>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</si>
  <si>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</si>
  <si>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</si>
  <si>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</si>
  <si>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</si>
  <si>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</si>
  <si>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</si>
  <si>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</si>
  <si>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</si>
  <si>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</si>
  <si>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</si>
  <si>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</si>
  <si>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</si>
  <si>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</si>
  <si>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</si>
  <si>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</si>
  <si>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</si>
  <si>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</si>
  <si>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</si>
  <si>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</si>
  <si>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</si>
  <si>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</si>
  <si>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</si>
  <si>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</si>
  <si>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</si>
  <si>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</si>
  <si>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</si>
  <si>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</si>
  <si>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</si>
  <si>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</si>
  <si>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</si>
  <si>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</si>
  <si>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</si>
  <si>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</si>
  <si>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</si>
  <si>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</si>
  <si>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</si>
  <si>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</si>
  <si>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</si>
  <si>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</si>
  <si>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</si>
  <si>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</si>
  <si>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</si>
  <si>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</si>
  <si>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</si>
  <si>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</si>
  <si>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</si>
  <si>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</si>
  <si>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</si>
  <si>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</si>
  <si>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</si>
  <si>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</si>
  <si>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</si>
  <si>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</si>
  <si>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</si>
  <si>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</si>
  <si>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</si>
  <si>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</si>
  <si>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</si>
  <si>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</si>
  <si>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</si>
  <si>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</si>
  <si>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</si>
  <si>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</si>
  <si>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</si>
  <si>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</si>
  <si>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</si>
  <si>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</si>
  <si>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</si>
  <si>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</si>
  <si>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</si>
  <si>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</si>
  <si>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</si>
  <si>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</si>
  <si>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</si>
  <si>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</si>
  <si>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</si>
  <si>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</si>
  <si>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</si>
  <si>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</si>
  <si>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</si>
  <si>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</si>
  <si>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</si>
  <si>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</si>
  <si>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</si>
  <si>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</si>
  <si>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</si>
  <si>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</si>
  <si>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</si>
  <si>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</si>
  <si>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</si>
  <si>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</si>
  <si>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</si>
  <si>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</si>
  <si>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</si>
  <si>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</si>
  <si>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</si>
  <si>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</si>
  <si>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</si>
  <si>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</si>
  <si>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</si>
  <si>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</si>
  <si>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</si>
  <si>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</si>
  <si>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</si>
  <si>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</si>
  <si>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</si>
  <si>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</si>
  <si>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</si>
  <si>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</si>
  <si>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</si>
  <si>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</si>
  <si>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</si>
  <si>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</si>
  <si>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</si>
  <si>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</si>
  <si>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</si>
  <si>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</si>
  <si>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</si>
  <si>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</si>
  <si>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</si>
  <si>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</si>
  <si>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</si>
  <si>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</si>
  <si>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</si>
  <si>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</si>
  <si>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</si>
  <si>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</si>
  <si>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</si>
  <si>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</si>
  <si>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</si>
  <si>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</si>
  <si>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</si>
  <si>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</si>
  <si>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</si>
  <si>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</si>
  <si>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</si>
  <si>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</si>
  <si>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</si>
  <si>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</si>
  <si>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</si>
  <si>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</si>
  <si>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</si>
  <si>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</si>
  <si>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</si>
  <si>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</si>
  <si>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</si>
  <si>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</si>
  <si>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</si>
  <si>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</si>
  <si>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</si>
  <si>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</si>
  <si>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</si>
  <si>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</si>
  <si>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</si>
  <si>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</si>
  <si>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</si>
  <si>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</si>
  <si>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</si>
  <si>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</si>
  <si>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</si>
  <si>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</si>
  <si>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</si>
  <si>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</si>
  <si>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</si>
  <si>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</si>
  <si>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</si>
  <si>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</si>
  <si>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</si>
  <si>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</si>
  <si>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</si>
  <si>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</si>
  <si>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</si>
  <si>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</si>
  <si>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</si>
  <si>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</si>
  <si>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</si>
  <si>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</si>
  <si>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</si>
  <si>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</si>
  <si>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</si>
  <si>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</si>
  <si>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</si>
  <si>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</si>
  <si>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</si>
  <si>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</si>
  <si>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</si>
  <si>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</si>
  <si>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</si>
  <si>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</si>
  <si>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</si>
  <si>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</si>
  <si>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</si>
  <si>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</si>
  <si>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</si>
  <si>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</si>
  <si>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</si>
  <si>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</si>
  <si>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</si>
  <si>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</si>
  <si>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</si>
  <si>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</si>
  <si>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</si>
  <si>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</si>
  <si>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</si>
  <si>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</si>
  <si>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</si>
  <si>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</si>
  <si>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</si>
  <si>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</si>
  <si>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</si>
  <si>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</si>
  <si>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</si>
  <si>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</si>
  <si>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</si>
  <si>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</si>
  <si>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</si>
  <si>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</si>
  <si>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</si>
  <si>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</si>
  <si>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</si>
  <si>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</si>
  <si>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</si>
  <si>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</si>
  <si>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</si>
  <si>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</si>
  <si>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</si>
  <si>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</si>
  <si>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</si>
  <si>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</si>
  <si>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</si>
  <si>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</si>
  <si>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</si>
  <si>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</si>
  <si>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</si>
  <si>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</si>
  <si>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</si>
  <si>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</si>
  <si>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</si>
  <si>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</si>
  <si>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</si>
  <si>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</si>
  <si>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</si>
  <si>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</si>
  <si>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</si>
  <si>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</si>
  <si>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</si>
  <si>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</si>
  <si>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</si>
  <si>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</si>
  <si>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</si>
  <si>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</si>
  <si>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</si>
  <si>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</si>
  <si>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</si>
  <si>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</si>
  <si>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</si>
  <si>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</si>
  <si>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</si>
  <si>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</si>
  <si>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</si>
  <si>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</si>
  <si>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</si>
  <si>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</si>
  <si>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</si>
  <si>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</si>
  <si>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</si>
  <si>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</si>
  <si>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</si>
  <si>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</si>
  <si>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</si>
  <si>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</si>
  <si>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</si>
  <si>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</si>
  <si>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</si>
  <si>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</si>
  <si>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</si>
  <si>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</si>
  <si>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</si>
  <si>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</si>
  <si>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</si>
  <si>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</si>
  <si>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</si>
  <si>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</si>
  <si>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</si>
  <si>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</si>
  <si>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</si>
  <si>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</si>
  <si>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</si>
  <si>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</si>
  <si>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</si>
  <si>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</si>
  <si>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</si>
  <si>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</si>
  <si>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</si>
  <si>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</si>
  <si>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</si>
  <si>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</si>
  <si>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</si>
  <si>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</si>
  <si>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</si>
  <si>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</si>
  <si>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</si>
  <si>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</si>
  <si>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</si>
  <si>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</si>
  <si>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</si>
  <si>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</si>
  <si>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</si>
  <si>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</si>
  <si>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</si>
  <si>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</si>
  <si>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</si>
  <si>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</si>
  <si>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</si>
  <si>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</si>
  <si>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</si>
  <si>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</si>
  <si>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</si>
  <si>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</si>
  <si>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</si>
  <si>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</si>
  <si>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</si>
  <si>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</si>
  <si>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</si>
  <si>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</si>
  <si>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</si>
  <si>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</si>
  <si>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</si>
  <si>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</si>
  <si>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</si>
  <si>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</si>
  <si>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</si>
  <si>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</si>
  <si>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</si>
  <si>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</si>
  <si>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</si>
  <si>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</si>
  <si>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</si>
  <si>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</si>
  <si>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</si>
  <si>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</si>
  <si>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</si>
  <si>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</si>
  <si>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</si>
  <si>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</si>
  <si>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</si>
  <si>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</si>
  <si>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</si>
  <si>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</si>
  <si>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</si>
  <si>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</si>
  <si>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</si>
  <si>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</si>
  <si>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</si>
  <si>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</si>
  <si>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</si>
  <si>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</si>
  <si>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</si>
  <si>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</si>
  <si>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</si>
  <si>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</si>
  <si>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</si>
  <si>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</si>
  <si>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</si>
  <si>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</si>
  <si>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</si>
  <si>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</si>
  <si>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</si>
  <si>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</si>
  <si>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</si>
  <si>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</si>
  <si>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</si>
  <si>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</si>
  <si>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</si>
  <si>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</si>
  <si>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</si>
  <si>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</si>
  <si>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</si>
  <si>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</si>
  <si>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</si>
  <si>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</si>
  <si>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</si>
  <si>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</si>
  <si>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</si>
  <si>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</si>
  <si>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</si>
  <si>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</si>
  <si>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</si>
  <si>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</si>
  <si>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</si>
  <si>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</si>
  <si>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</si>
  <si>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</si>
  <si>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</si>
  <si>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</si>
  <si>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</si>
  <si>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</si>
  <si>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</si>
  <si>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</si>
  <si>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</si>
  <si>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</si>
  <si>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</si>
  <si>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</si>
  <si>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</si>
  <si>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</si>
  <si>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</si>
  <si>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</si>
  <si>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</si>
  <si>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</si>
  <si>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</si>
  <si>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</si>
  <si>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</si>
  <si>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</si>
  <si>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</si>
  <si>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</si>
  <si>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</si>
  <si>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</si>
  <si>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</si>
  <si>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</si>
  <si>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</si>
  <si>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</si>
  <si>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</si>
  <si>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</si>
  <si>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</si>
  <si>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</si>
  <si>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</si>
  <si>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</si>
  <si>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</si>
  <si>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</si>
  <si>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</si>
  <si>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</si>
  <si>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</si>
  <si>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</si>
  <si>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</si>
  <si>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</si>
  <si>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</si>
  <si>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</si>
  <si>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</si>
  <si>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</si>
  <si>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</si>
  <si>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</si>
  <si>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</si>
  <si>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</si>
  <si>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</si>
  <si>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</si>
  <si>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</si>
  <si>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</si>
  <si>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</si>
  <si>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</si>
  <si>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</si>
  <si>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</si>
  <si>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</si>
  <si>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</si>
  <si>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</si>
  <si>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</si>
  <si>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</si>
  <si>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</si>
  <si>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</si>
  <si>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</si>
  <si>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</si>
  <si>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</si>
  <si>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</si>
  <si>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</si>
  <si>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</si>
  <si>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</si>
  <si>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</si>
  <si>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</si>
  <si>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</si>
  <si>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</si>
  <si>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</si>
  <si>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</si>
  <si>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</si>
  <si>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</si>
  <si>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</si>
  <si>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</si>
  <si>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</si>
  <si>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</si>
  <si>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</si>
  <si>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</si>
  <si>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</si>
  <si>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</si>
  <si>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</si>
  <si>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</si>
  <si>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</si>
  <si>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</si>
  <si>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</si>
  <si>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</si>
  <si>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</si>
  <si>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</si>
  <si>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</si>
  <si>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</si>
  <si>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</si>
  <si>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</si>
  <si>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</si>
  <si>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</si>
  <si>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</si>
  <si>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</si>
  <si>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</si>
  <si>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</si>
  <si>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</si>
  <si>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</si>
  <si>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</si>
  <si>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</si>
  <si>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</si>
  <si>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</si>
  <si>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</si>
  <si>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</si>
  <si>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</si>
  <si>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</si>
  <si>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</si>
  <si>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</si>
  <si>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</si>
  <si>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</si>
  <si>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</si>
  <si>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</si>
  <si>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</si>
  <si>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</si>
  <si>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</si>
  <si>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</si>
  <si>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</si>
  <si>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</si>
  <si>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</si>
  <si>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</si>
  <si>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</si>
  <si>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</si>
  <si>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</si>
  <si>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</si>
  <si>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</si>
  <si>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</si>
  <si>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</si>
  <si>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</si>
  <si>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</si>
  <si>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</si>
  <si>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</si>
  <si>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</si>
  <si>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</si>
  <si>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</si>
  <si>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</si>
  <si>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</si>
  <si>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</si>
  <si>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</si>
  <si>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</si>
  <si>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</si>
  <si>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</si>
  <si>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</si>
  <si>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</si>
  <si>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</si>
  <si>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</si>
  <si>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</si>
  <si>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</si>
  <si>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</si>
  <si>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</si>
  <si>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</si>
  <si>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</si>
  <si>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</si>
  <si>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</si>
  <si>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</si>
  <si>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</si>
  <si>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</si>
  <si>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</si>
  <si>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</si>
  <si>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</si>
  <si>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</si>
  <si>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</si>
  <si>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</si>
  <si>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</si>
  <si>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</si>
  <si>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</si>
  <si>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</si>
  <si>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</si>
  <si>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</si>
  <si>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</si>
  <si>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</si>
  <si>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</si>
  <si>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</si>
  <si>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</si>
  <si>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</si>
  <si>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</si>
  <si>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</si>
  <si>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</si>
  <si>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</si>
  <si>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</si>
  <si>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</si>
  <si>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</si>
  <si>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</si>
  <si>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</si>
  <si>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</si>
  <si>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</si>
  <si>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</si>
  <si>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</si>
  <si>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</si>
  <si>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</si>
  <si>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</si>
  <si>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</si>
  <si>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</si>
  <si>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</si>
  <si>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</si>
  <si>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</si>
  <si>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</si>
  <si>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</si>
  <si>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</si>
  <si>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</si>
  <si>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</si>
  <si>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</si>
  <si>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</si>
  <si>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</si>
  <si>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</si>
  <si>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</si>
  <si>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</si>
  <si>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</si>
  <si>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</si>
  <si>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</si>
  <si>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</si>
  <si>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</si>
  <si>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</si>
  <si>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</si>
  <si>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</si>
  <si>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</si>
  <si>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</si>
  <si>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</si>
  <si>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</si>
  <si>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</si>
  <si>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</si>
  <si>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</si>
  <si>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</si>
  <si>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</si>
  <si>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</si>
  <si>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</si>
  <si>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</si>
  <si>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</si>
  <si>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</si>
  <si>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</si>
  <si>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</si>
  <si>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</si>
  <si>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</si>
  <si>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</si>
  <si>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</si>
  <si>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</si>
  <si>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</si>
  <si>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</si>
  <si>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</si>
  <si>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</si>
  <si>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</si>
  <si>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</si>
  <si>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</si>
  <si>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</si>
  <si>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</si>
  <si>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</si>
  <si>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</si>
  <si>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</si>
  <si>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</si>
  <si>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</si>
  <si>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</si>
  <si>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</si>
  <si>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</si>
  <si>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</si>
  <si>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</si>
  <si>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</si>
  <si>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</si>
  <si>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</si>
  <si>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</si>
  <si>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</si>
  <si>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</si>
  <si>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</si>
  <si>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</si>
  <si>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</si>
  <si>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</si>
  <si>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</si>
  <si>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</si>
  <si>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</si>
  <si>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</si>
  <si>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</si>
  <si>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</si>
  <si>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</si>
  <si>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</si>
  <si>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</si>
  <si>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</si>
  <si>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</si>
  <si>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</si>
  <si>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</si>
  <si>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</si>
  <si>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</si>
  <si>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</si>
  <si>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</si>
  <si>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</si>
  <si>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</si>
  <si>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</si>
  <si>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</si>
  <si>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</si>
  <si>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</si>
  <si>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</si>
  <si>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</si>
  <si>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</si>
  <si>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</si>
  <si>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</si>
  <si>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</si>
  <si>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</si>
  <si>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</si>
  <si>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</si>
  <si>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</si>
  <si>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</si>
  <si>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</si>
  <si>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</si>
  <si>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</si>
  <si>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</si>
  <si>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</si>
  <si>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</si>
  <si>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</si>
  <si>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</si>
  <si>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</si>
  <si>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</si>
  <si>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</si>
  <si>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</si>
  <si>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</si>
  <si>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</si>
  <si>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</si>
  <si>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</si>
  <si>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</si>
  <si>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</si>
  <si>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</si>
  <si>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</si>
  <si>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</si>
  <si>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</si>
  <si>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</si>
  <si>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</si>
  <si>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</si>
  <si>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</si>
  <si>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</si>
  <si>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</si>
  <si>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</si>
  <si>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</si>
  <si>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</si>
  <si>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</si>
  <si>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</si>
  <si>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</si>
  <si>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</si>
  <si>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</si>
  <si>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</si>
  <si>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</si>
  <si>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</si>
  <si>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</si>
  <si>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</si>
  <si>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</si>
  <si>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</si>
  <si>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</si>
  <si>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</si>
  <si>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</si>
  <si>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</si>
  <si>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</si>
  <si>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</si>
  <si>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</si>
  <si>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</si>
  <si>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</si>
  <si>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</si>
  <si>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</si>
  <si>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</si>
  <si>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</si>
  <si>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</si>
  <si>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</si>
  <si>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</si>
  <si>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</si>
  <si>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</si>
  <si>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</si>
  <si>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</si>
  <si>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</si>
  <si>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</si>
  <si>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</si>
  <si>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</si>
  <si>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</si>
  <si>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</si>
  <si>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</si>
  <si>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</si>
  <si>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</si>
  <si>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</si>
  <si>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</si>
  <si>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</si>
  <si>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</si>
  <si>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</si>
  <si>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</si>
  <si>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</si>
  <si>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</si>
  <si>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</si>
  <si>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</si>
  <si>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</si>
  <si>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</si>
  <si>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</si>
  <si>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</si>
  <si>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</si>
  <si>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</si>
  <si>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</si>
  <si>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</si>
  <si>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</si>
  <si>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</si>
  <si>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</si>
  <si>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</si>
  <si>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</si>
  <si>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</si>
  <si>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</si>
  <si>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</si>
  <si>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</si>
  <si>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</si>
  <si>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</si>
  <si>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</si>
  <si>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</si>
  <si>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</si>
  <si>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</si>
  <si>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</si>
  <si>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</si>
  <si>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</si>
  <si>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</si>
  <si>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</si>
  <si>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</si>
  <si>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</si>
  <si>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</si>
  <si>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</si>
  <si>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</si>
  <si>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</si>
  <si>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</si>
  <si>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</si>
  <si>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</si>
  <si>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</si>
  <si>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</si>
  <si>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</si>
  <si>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</si>
  <si>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</si>
  <si>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</si>
  <si>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</si>
  <si>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</si>
  <si>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</si>
  <si>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</si>
  <si>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</si>
  <si>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</si>
  <si>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</si>
  <si>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</si>
  <si>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</si>
  <si>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</si>
  <si>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</si>
  <si>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</si>
  <si>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</si>
  <si>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</si>
  <si>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</si>
  <si>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</si>
  <si>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</si>
  <si>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</si>
  <si>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</si>
  <si>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</si>
  <si>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</si>
  <si>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</si>
  <si>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</si>
  <si>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</si>
  <si>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</si>
  <si>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</si>
  <si>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</si>
  <si>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</si>
  <si>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</si>
  <si>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</si>
  <si>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</si>
  <si>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</si>
  <si>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</si>
  <si>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</si>
  <si>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</si>
  <si>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</si>
  <si>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</si>
  <si>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</si>
  <si>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</si>
  <si>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</si>
  <si>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</si>
  <si>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</si>
  <si>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</si>
  <si>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</si>
  <si>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</si>
  <si>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</si>
  <si>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</si>
  <si>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</si>
  <si>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</si>
  <si>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</si>
  <si>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</si>
  <si>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</si>
  <si>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</si>
  <si>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</si>
  <si>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</si>
  <si>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</si>
  <si>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</si>
  <si>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</si>
  <si>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</si>
  <si>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</si>
  <si>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</si>
  <si>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</si>
  <si>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</si>
  <si>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</si>
  <si>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</si>
  <si>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</si>
  <si>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</si>
  <si>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</si>
  <si>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</si>
  <si>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</si>
  <si>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</si>
  <si>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</si>
  <si>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</si>
  <si>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</si>
  <si>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</si>
  <si>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</si>
  <si>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</si>
  <si>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</si>
  <si>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</si>
  <si>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</si>
  <si>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</si>
  <si>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</si>
  <si>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</si>
  <si>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</si>
  <si>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</si>
  <si>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</si>
  <si>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</si>
  <si>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</si>
  <si>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</si>
  <si>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</si>
  <si>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</si>
  <si>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</si>
  <si>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</si>
  <si>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</si>
  <si>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</si>
  <si>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</si>
  <si>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</si>
  <si>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</si>
  <si>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</si>
  <si>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</si>
  <si>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</si>
  <si>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</si>
  <si>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</si>
  <si>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</si>
  <si>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</si>
  <si>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</si>
  <si>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</si>
  <si>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</si>
  <si>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</si>
  <si>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</si>
  <si>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</si>
  <si>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</si>
  <si>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</si>
  <si>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</si>
  <si>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</si>
  <si>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</si>
  <si>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</si>
  <si>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</si>
  <si>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</si>
  <si>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</si>
  <si>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</si>
  <si>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</si>
  <si>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</si>
  <si>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</si>
  <si>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</si>
  <si>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</si>
  <si>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</si>
  <si>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</si>
  <si>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</si>
  <si>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</si>
  <si>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</si>
  <si>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</si>
  <si>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</si>
  <si>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</si>
  <si>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</si>
  <si>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</si>
  <si>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</si>
  <si>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</si>
  <si>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</si>
  <si>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</si>
  <si>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</si>
  <si>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</si>
  <si>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</si>
  <si>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</si>
  <si>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</si>
  <si>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</si>
  <si>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</si>
  <si>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</si>
  <si>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</si>
  <si>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</si>
  <si>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</si>
  <si>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</si>
  <si>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</si>
  <si>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</si>
  <si>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</si>
  <si>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</si>
  <si>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</si>
  <si>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</si>
  <si>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</si>
  <si>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</si>
  <si>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</si>
  <si>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</si>
  <si>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</si>
  <si>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</si>
  <si>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</si>
  <si>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</si>
  <si>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</si>
  <si>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</si>
  <si>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</si>
  <si>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</si>
  <si>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</si>
  <si>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</si>
  <si>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</si>
  <si>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</si>
  <si>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</si>
  <si>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</si>
  <si>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</si>
  <si>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</si>
  <si>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</si>
  <si>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</si>
  <si>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</si>
  <si>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</si>
  <si>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</si>
  <si>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</si>
  <si>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</si>
  <si>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</si>
  <si>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</si>
  <si>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</si>
  <si>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</si>
  <si>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</si>
  <si>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</si>
  <si>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</si>
  <si>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</si>
  <si>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</si>
  <si>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</si>
  <si>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</si>
  <si>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</si>
  <si>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</si>
  <si>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</si>
  <si>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</si>
  <si>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</si>
  <si>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</si>
  <si>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</si>
  <si>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</si>
  <si>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</si>
  <si>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</si>
  <si>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</si>
  <si>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</si>
  <si>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</si>
  <si>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</si>
  <si>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</si>
  <si>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</si>
  <si>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</si>
  <si>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</si>
  <si>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</si>
  <si>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</si>
  <si>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</si>
  <si>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</si>
  <si>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</si>
  <si>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</si>
  <si>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</si>
  <si>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</si>
  <si>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</si>
  <si>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</si>
  <si>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</si>
  <si>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</si>
  <si>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</si>
  <si>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</si>
  <si>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</si>
  <si>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</si>
  <si>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</si>
  <si>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</si>
  <si>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</si>
  <si>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</si>
  <si>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</si>
  <si>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</si>
  <si>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</si>
  <si>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</si>
  <si>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</si>
  <si>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</si>
  <si>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</si>
  <si>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</si>
  <si>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</si>
  <si>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</si>
  <si>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</si>
  <si>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</si>
  <si>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</si>
  <si>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</si>
  <si>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</si>
  <si>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</si>
  <si>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</si>
  <si>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</si>
  <si>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</si>
  <si>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</si>
  <si>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</si>
  <si>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</si>
  <si>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</si>
  <si>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</si>
  <si>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</si>
  <si>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</si>
  <si>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</si>
  <si>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</si>
  <si>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</si>
  <si>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</si>
  <si>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</si>
  <si>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</si>
  <si>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</si>
  <si>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</si>
  <si>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</si>
  <si>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</si>
  <si>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</si>
  <si>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</si>
  <si>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</si>
  <si>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</si>
  <si>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</si>
  <si>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</si>
  <si>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</si>
  <si>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</si>
  <si>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</si>
  <si>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</si>
  <si>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</si>
  <si>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</si>
  <si>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</si>
  <si>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</si>
  <si>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</si>
  <si>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</si>
  <si>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</si>
  <si>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</si>
  <si>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</si>
  <si>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</si>
  <si>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</si>
  <si>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</si>
  <si>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</si>
  <si>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</si>
  <si>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</si>
  <si>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</si>
  <si>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</si>
  <si>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</si>
  <si>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</si>
  <si>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</si>
  <si>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</si>
  <si>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</si>
  <si>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</si>
  <si>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</si>
  <si>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</si>
  <si>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</si>
  <si>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</si>
  <si>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</si>
  <si>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</si>
  <si>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</si>
  <si>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</si>
  <si>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</si>
  <si>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</si>
  <si>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</si>
  <si>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</si>
  <si>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</si>
  <si>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</si>
  <si>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</si>
  <si>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</si>
  <si>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</si>
  <si>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</si>
  <si>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</si>
  <si>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</si>
  <si>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</si>
  <si>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</si>
  <si>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</si>
  <si>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</si>
  <si>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</si>
  <si>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</si>
  <si>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</si>
  <si>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</si>
  <si>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</si>
  <si>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</si>
  <si>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</si>
  <si>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</si>
  <si>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</si>
  <si>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</si>
  <si>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</si>
  <si>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</si>
  <si>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</si>
  <si>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</si>
  <si>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</si>
  <si>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</si>
  <si>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</si>
  <si>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</si>
  <si>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</si>
  <si>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</si>
  <si>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</si>
  <si>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</si>
  <si>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</si>
  <si>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</si>
  <si>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</si>
  <si>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</si>
  <si>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</si>
  <si>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</si>
  <si>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</si>
  <si>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</si>
  <si>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</si>
  <si>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</si>
  <si>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</si>
  <si>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</si>
  <si>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</si>
  <si>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</si>
  <si>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</si>
  <si>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</si>
  <si>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</si>
  <si>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</si>
  <si>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</si>
  <si>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</si>
  <si>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</si>
  <si>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</si>
  <si>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</si>
  <si>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</si>
  <si>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</si>
  <si>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</si>
  <si>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</si>
  <si>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</si>
  <si>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</si>
  <si>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</si>
  <si>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</si>
  <si>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</si>
  <si>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</si>
  <si>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</si>
  <si>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</si>
  <si>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</si>
  <si>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</si>
  <si>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</si>
  <si>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</si>
  <si>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</si>
  <si>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</si>
  <si>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</si>
  <si>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</si>
  <si>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</si>
  <si>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</si>
  <si>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</si>
  <si>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</si>
  <si>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</si>
  <si>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</si>
  <si>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</si>
  <si>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</si>
  <si>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</si>
  <si>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</si>
  <si>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</si>
  <si>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</si>
  <si>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</si>
  <si>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</si>
  <si>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</si>
  <si>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</si>
  <si>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</si>
  <si>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</si>
  <si>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</si>
  <si>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</si>
  <si>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</si>
  <si>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</si>
  <si>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</si>
  <si>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</si>
  <si>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</si>
  <si>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</si>
  <si>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</si>
  <si>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</si>
  <si>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</si>
  <si>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</si>
  <si>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</si>
  <si>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</si>
  <si>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</si>
  <si>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</si>
  <si>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</si>
  <si>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</si>
  <si>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</si>
  <si>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</si>
  <si>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</si>
  <si>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</si>
  <si>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</si>
  <si>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</si>
  <si>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</si>
  <si>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</si>
  <si>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</si>
  <si>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</si>
  <si>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</si>
  <si>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</si>
  <si>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</si>
  <si>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</si>
  <si>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</si>
  <si>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</si>
  <si>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</si>
  <si>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</si>
  <si>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</si>
  <si>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</si>
  <si>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</si>
  <si>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</si>
  <si>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</si>
  <si>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</si>
  <si>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</si>
  <si>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</si>
  <si>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</si>
  <si>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</si>
  <si>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</si>
  <si>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</si>
  <si>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</si>
  <si>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</si>
  <si>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</si>
  <si>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</si>
  <si>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</si>
  <si>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</si>
  <si>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</si>
  <si>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</si>
  <si>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</si>
  <si>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</si>
  <si>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</si>
  <si>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</si>
  <si>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</si>
  <si>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</si>
  <si>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</si>
  <si>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</si>
  <si>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</si>
  <si>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</si>
  <si>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</si>
  <si>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</si>
  <si>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</si>
  <si>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</si>
  <si>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</si>
  <si>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</si>
  <si>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</si>
  <si>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</si>
  <si>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</si>
  <si>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</si>
  <si>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</si>
  <si>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</si>
  <si>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</si>
  <si>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</si>
  <si>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</si>
  <si>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</si>
  <si>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</si>
  <si>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</si>
  <si>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</si>
  <si>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</si>
  <si>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</si>
  <si>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</si>
  <si>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</si>
  <si>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</si>
  <si>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</si>
  <si>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</si>
  <si>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</si>
  <si>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</si>
  <si>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</si>
  <si>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</si>
  <si>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</si>
  <si>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</si>
  <si>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</si>
  <si>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</si>
  <si>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</si>
  <si>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</si>
  <si>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</si>
  <si>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</si>
  <si>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</si>
  <si>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</si>
  <si>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</si>
  <si>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</si>
  <si>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</si>
  <si>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</si>
  <si>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</si>
  <si>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</si>
  <si>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</si>
  <si>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</si>
  <si>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</si>
  <si>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</si>
  <si>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</si>
  <si>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</si>
  <si>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</si>
  <si>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</si>
  <si>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</si>
  <si>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</si>
  <si>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</si>
  <si>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</si>
  <si>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</si>
  <si>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</si>
  <si>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</si>
  <si>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</si>
  <si>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</si>
  <si>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</si>
  <si>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</si>
  <si>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</si>
  <si>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ㅓ</t>
    <phoneticPr fontId="2" type="noConversion"/>
  </si>
  <si>
    <t>경동(화물)</t>
    <phoneticPr fontId="2" type="noConversion"/>
  </si>
  <si>
    <t>광주광산우산220</t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</si>
  <si>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</si>
  <si>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</si>
  <si>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</si>
  <si>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</si>
  <si>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</si>
  <si>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</si>
  <si>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</si>
  <si>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</si>
  <si>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</si>
  <si>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</si>
  <si>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</si>
  <si>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</si>
  <si>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</si>
  <si>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</si>
  <si>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</si>
  <si>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</si>
  <si>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</si>
  <si>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</si>
  <si>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</si>
  <si>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</si>
  <si>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</si>
  <si>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</si>
  <si>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</si>
  <si>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</si>
  <si>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</si>
  <si>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</si>
  <si>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</si>
  <si>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</si>
  <si>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</si>
  <si>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</si>
  <si>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</si>
  <si>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</si>
  <si>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</si>
  <si>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</si>
  <si>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</si>
  <si>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</si>
  <si>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</si>
  <si>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</si>
  <si>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</t>
    <phoneticPr fontId="2" type="noConversion"/>
  </si>
  <si>
    <t>0B5_Shaft_Seal</t>
    <phoneticPr fontId="2" type="noConversion"/>
  </si>
  <si>
    <t>19037052B</t>
    <phoneticPr fontId="2" type="noConversion"/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</si>
  <si>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</si>
  <si>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</si>
  <si>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</si>
  <si>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</si>
  <si>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</si>
  <si>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</si>
  <si>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</si>
  <si>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</si>
  <si>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</si>
  <si>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</si>
  <si>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</si>
  <si>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</si>
  <si>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</si>
  <si>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</si>
  <si>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</si>
  <si>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</si>
  <si>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</si>
  <si>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</si>
  <si>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</si>
  <si>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</si>
  <si>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</si>
  <si>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</si>
  <si>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</si>
  <si>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</si>
  <si>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</si>
  <si>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</si>
  <si>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</si>
  <si>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</si>
  <si>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</si>
  <si>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</si>
  <si>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</si>
  <si>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</si>
  <si>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</si>
  <si>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</si>
  <si>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</si>
  <si>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</si>
  <si>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</si>
  <si>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</si>
  <si>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</si>
  <si>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</si>
  <si>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</si>
  <si>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</si>
  <si>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</si>
  <si>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</si>
  <si>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</si>
  <si>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</si>
  <si>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</si>
  <si>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</si>
  <si>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</si>
  <si>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</si>
  <si>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</si>
  <si>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</si>
  <si>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</si>
  <si>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</si>
  <si>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</si>
  <si>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</si>
  <si>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</si>
  <si>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</si>
  <si>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</si>
  <si>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</si>
  <si>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</si>
  <si>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</si>
  <si>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</si>
  <si>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</si>
  <si>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</si>
  <si>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</si>
  <si>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</si>
  <si>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</si>
  <si>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</si>
  <si>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</si>
  <si>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</si>
  <si>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</si>
  <si>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</si>
  <si>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</si>
  <si>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</si>
  <si>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</si>
  <si>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</si>
  <si>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</si>
  <si>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</si>
  <si>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</si>
  <si>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마이스터(대구)_250610_154224.xlsx</t>
    <phoneticPr fontId="2" type="noConversion"/>
  </si>
  <si>
    <t>체로키 작업비</t>
  </si>
  <si>
    <t>대구광역시 북구 산격동 14-149</t>
    <phoneticPr fontId="2" type="noConversion"/>
  </si>
  <si>
    <t>010-2806-9270</t>
    <phoneticPr fontId="2" type="noConversion"/>
  </si>
  <si>
    <t>체로키 작업비</t>
    <phoneticPr fontId="2" type="noConversion"/>
  </si>
  <si>
    <t>o</t>
    <phoneticPr fontId="2" type="noConversion"/>
  </si>
  <si>
    <t>하나오토(청주)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</si>
</sst>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  <font>
      <b/>
      <sz val="1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8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10" borderId="108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4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31" fillId="0" borderId="0" xfId="0" applyFont="1">
      <alignment vertical="center"/>
    </xf>
    <xf numFmtId="176" fontId="31" fillId="0" borderId="0" xfId="0" applyNumberFormat="1" applyFont="1">
      <alignment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17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19" xfId="0" applyNumberFormat="1" applyFont="1" applyBorder="1" applyAlignment="1">
      <alignment horizontal="center" vertical="center"/>
    </xf>
    <xf numFmtId="178" fontId="12" fillId="0" borderId="118" xfId="0" applyNumberFormat="1" applyFont="1" applyBorder="1" applyAlignment="1">
      <alignment horizontal="center" vertical="center"/>
    </xf>
    <xf numFmtId="181" fontId="12" fillId="0" borderId="118" xfId="1" applyNumberFormat="1" applyFont="1" applyBorder="1" applyAlignment="1">
      <alignment horizontal="center" vertical="center"/>
    </xf>
    <xf numFmtId="182" fontId="14" fillId="0" borderId="120" xfId="0" applyNumberFormat="1" applyFont="1" applyBorder="1" applyAlignment="1">
      <alignment horizontal="center" vertical="center"/>
    </xf>
    <xf numFmtId="182" fontId="14" fillId="0" borderId="121" xfId="0" applyNumberFormat="1" applyFont="1" applyBorder="1" applyAlignment="1">
      <alignment horizontal="center" vertical="center"/>
    </xf>
    <xf numFmtId="182" fontId="14" fillId="0" borderId="122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27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2" fillId="0" borderId="123" xfId="0" applyNumberFormat="1" applyFont="1" applyBorder="1" applyAlignment="1">
      <alignment vertical="top" wrapText="1"/>
    </xf>
    <xf numFmtId="182" fontId="12" fillId="0" borderId="121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6" xfId="0" applyNumberFormat="1" applyFont="1" applyBorder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30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2" fontId="12" fillId="0" borderId="131" xfId="0" applyNumberFormat="1" applyFont="1" applyBorder="1" applyAlignment="1">
      <alignment horizontal="center" vertical="center"/>
    </xf>
    <xf numFmtId="182" fontId="12" fillId="0" borderId="132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vertical="center"/>
    </xf>
    <xf numFmtId="186" fontId="12" fillId="0" borderId="132" xfId="0" applyNumberFormat="1" applyFont="1" applyBorder="1" applyAlignment="1">
      <alignment horizontal="center" vertical="center"/>
    </xf>
    <xf numFmtId="186" fontId="12" fillId="0" borderId="133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5" xfId="0" applyFont="1" applyBorder="1" applyAlignment="1">
      <alignment horizontal="center" vertical="center"/>
    </xf>
    <xf numFmtId="0" fontId="28" fillId="0" borderId="116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238124</xdr:colOff>
      <xdr:row>3</xdr:row>
      <xdr:rowOff>133350</xdr:rowOff>
    </xdr:from>
    <xdr:to>
      <xdr:col>17</xdr:col>
      <xdr:colOff>647699</xdr:colOff>
      <xdr:row>31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609724" y="7620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380999</xdr:colOff>
      <xdr:row>17</xdr:row>
      <xdr:rowOff>142875</xdr:rowOff>
    </xdr:from>
    <xdr:to>
      <xdr:col>16</xdr:col>
      <xdr:colOff>47624</xdr:colOff>
      <xdr:row>19</xdr:row>
      <xdr:rowOff>180975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296399" y="370522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495299</xdr:colOff>
      <xdr:row>17</xdr:row>
      <xdr:rowOff>190500</xdr:rowOff>
    </xdr:from>
    <xdr:to>
      <xdr:col>14</xdr:col>
      <xdr:colOff>116124</xdr:colOff>
      <xdr:row>19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10699" y="37528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N2" sqref="N2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 spans="14:14"/>
    <row r="2" spans="14:14">
      <c r="N2" s="116" t="s">
        <v>2561</v>
      </c>
    </row>
    <row r="3" spans="14:14"/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7:19"/>
    <row r="18" spans="17:19"/>
    <row r="19" spans="17:19"/>
    <row r="20" spans="17:19"/>
    <row r="21" spans="17:19">
      <c r="Q21" s="264"/>
    </row>
    <row r="22" spans="17:19"/>
    <row r="23" spans="17:19"/>
    <row r="24" spans="17:19"/>
    <row r="25" spans="17:19"/>
    <row r="26" spans="17:19"/>
    <row r="27" spans="17:19"/>
    <row r="28" spans="17:19">
      <c r="S28" s="116" t="s">
        <v>2561</v>
      </c>
    </row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1250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2391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45818</v>
      </c>
      <c r="U2" s="287"/>
    </row>
    <row r="3" spans="1:21" ht="24" customHeight="1">
      <c r="A3" s="297" t="s">
        <v>1218</v>
      </c>
      <c r="B3" s="37" t="s">
        <v>66</v>
      </c>
      <c r="C3" s="300" t="s">
        <v>1350</v>
      </c>
      <c r="D3" s="301"/>
      <c r="E3" s="301"/>
      <c r="F3" s="301"/>
      <c r="G3" s="301"/>
      <c r="H3" s="301"/>
      <c r="I3" s="301"/>
      <c r="J3" s="302"/>
      <c r="K3" s="303" t="s">
        <v>1219</v>
      </c>
      <c r="L3" s="37" t="s">
        <v>66</v>
      </c>
      <c r="M3" s="306" t="s">
        <v>972</v>
      </c>
      <c r="N3" s="307"/>
      <c r="O3" s="307"/>
      <c r="P3" s="307"/>
      <c r="Q3" s="307"/>
      <c r="R3" s="307"/>
      <c r="S3" s="307"/>
      <c r="T3" s="307"/>
      <c r="U3" s="308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288" t="s">
        <v>80</v>
      </c>
      <c r="U4" s="291"/>
    </row>
    <row r="5" spans="1:21" ht="15.75" customHeight="1">
      <c r="A5" s="298"/>
      <c r="B5" s="38" t="s">
        <v>10</v>
      </c>
      <c r="C5" s="288" t="s">
        <v>2675</v>
      </c>
      <c r="D5" s="289"/>
      <c r="E5" s="289"/>
      <c r="F5" s="289"/>
      <c r="G5" s="289"/>
      <c r="H5" s="289"/>
      <c r="I5" s="289"/>
      <c r="J5" s="290"/>
      <c r="K5" s="304"/>
      <c r="L5" s="38" t="s">
        <v>10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2676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985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49</v>
      </c>
      <c r="G7" s="293"/>
      <c r="H7" s="293"/>
      <c r="I7" s="294"/>
      <c r="J7" s="295" t="s">
        <v>47</v>
      </c>
      <c r="K7" s="293"/>
      <c r="L7" s="293"/>
      <c r="M7" s="293"/>
      <c r="N7" s="294"/>
      <c r="O7" s="293" t="s">
        <v>55</v>
      </c>
      <c r="P7" s="294"/>
      <c r="Q7" s="295" t="s">
        <v>76</v>
      </c>
      <c r="R7" s="293"/>
      <c r="S7" s="294"/>
      <c r="T7" s="295" t="s">
        <v>75</v>
      </c>
      <c r="U7" s="296"/>
    </row>
    <row r="8" spans="1:21" ht="15" customHeight="1">
      <c r="A8" s="321" t="s">
        <v>2677</v>
      </c>
      <c r="B8" s="322"/>
      <c r="C8" s="322"/>
      <c r="D8" s="322"/>
      <c r="E8" s="323"/>
      <c r="F8" s="324"/>
      <c r="G8" s="322"/>
      <c r="H8" s="322"/>
      <c r="I8" s="323"/>
      <c r="J8" s="330">
        <v>1200000</v>
      </c>
      <c r="K8" s="330"/>
      <c r="L8" s="330"/>
      <c r="M8" s="330"/>
      <c r="N8" s="330"/>
      <c r="O8" s="331">
        <v>1</v>
      </c>
      <c r="P8" s="331"/>
      <c r="Q8" s="325"/>
      <c r="R8" s="326"/>
      <c r="S8" s="327"/>
      <c r="T8" s="328">
        <v>1200000</v>
      </c>
      <c r="U8" s="329"/>
    </row>
    <row r="9" spans="1:21" ht="15" customHeight="1">
      <c r="A9" s="312"/>
      <c r="B9" s="313"/>
      <c r="C9" s="313"/>
      <c r="D9" s="313"/>
      <c r="E9" s="314"/>
      <c r="F9" s="315"/>
      <c r="G9" s="313"/>
      <c r="H9" s="313"/>
      <c r="I9" s="314"/>
      <c r="J9" s="332"/>
      <c r="K9" s="332"/>
      <c r="L9" s="332"/>
      <c r="M9" s="332"/>
      <c r="N9" s="332"/>
      <c r="O9" s="333"/>
      <c r="P9" s="333"/>
      <c r="Q9" s="316"/>
      <c r="R9" s="317"/>
      <c r="S9" s="318"/>
      <c r="T9" s="319"/>
      <c r="U9" s="320"/>
    </row>
    <row r="10" spans="1:21" ht="15" customHeight="1">
      <c r="A10" s="312"/>
      <c r="B10" s="313"/>
      <c r="C10" s="313"/>
      <c r="D10" s="313"/>
      <c r="E10" s="314"/>
      <c r="F10" s="315"/>
      <c r="G10" s="313"/>
      <c r="H10" s="313"/>
      <c r="I10" s="314"/>
      <c r="J10" s="332"/>
      <c r="K10" s="332"/>
      <c r="L10" s="332"/>
      <c r="M10" s="332"/>
      <c r="N10" s="332"/>
      <c r="O10" s="333"/>
      <c r="P10" s="333"/>
      <c r="Q10" s="316"/>
      <c r="R10" s="317"/>
      <c r="S10" s="318"/>
      <c r="T10" s="319"/>
      <c r="U10" s="320"/>
    </row>
    <row r="11" spans="1:21" ht="15" customHeight="1">
      <c r="A11" s="312"/>
      <c r="B11" s="313"/>
      <c r="C11" s="313"/>
      <c r="D11" s="313"/>
      <c r="E11" s="314"/>
      <c r="F11" s="315"/>
      <c r="G11" s="313"/>
      <c r="H11" s="313"/>
      <c r="I11" s="314"/>
      <c r="J11" s="332"/>
      <c r="K11" s="332"/>
      <c r="L11" s="332"/>
      <c r="M11" s="332"/>
      <c r="N11" s="332"/>
      <c r="O11" s="333"/>
      <c r="P11" s="333"/>
      <c r="Q11" s="316"/>
      <c r="R11" s="317"/>
      <c r="S11" s="318"/>
      <c r="T11" s="319"/>
      <c r="U11" s="320"/>
    </row>
    <row r="12" spans="1:21" ht="15" customHeight="1">
      <c r="A12" s="312"/>
      <c r="B12" s="313"/>
      <c r="C12" s="313"/>
      <c r="D12" s="313"/>
      <c r="E12" s="314"/>
      <c r="F12" s="315"/>
      <c r="G12" s="313"/>
      <c r="H12" s="313"/>
      <c r="I12" s="314"/>
      <c r="J12" s="332"/>
      <c r="K12" s="332"/>
      <c r="L12" s="332"/>
      <c r="M12" s="332"/>
      <c r="N12" s="332"/>
      <c r="O12" s="333"/>
      <c r="P12" s="333"/>
      <c r="Q12" s="316"/>
      <c r="R12" s="317"/>
      <c r="S12" s="318"/>
      <c r="T12" s="319"/>
      <c r="U12" s="320"/>
    </row>
    <row r="13" spans="1:21" ht="15" customHeight="1">
      <c r="A13" s="312"/>
      <c r="B13" s="313"/>
      <c r="C13" s="313"/>
      <c r="D13" s="313"/>
      <c r="E13" s="314"/>
      <c r="F13" s="315"/>
      <c r="G13" s="313"/>
      <c r="H13" s="313"/>
      <c r="I13" s="314"/>
      <c r="J13" s="332"/>
      <c r="K13" s="332"/>
      <c r="L13" s="332"/>
      <c r="M13" s="332"/>
      <c r="N13" s="332"/>
      <c r="O13" s="333"/>
      <c r="P13" s="333"/>
      <c r="Q13" s="316"/>
      <c r="R13" s="317"/>
      <c r="S13" s="318"/>
      <c r="T13" s="319"/>
      <c r="U13" s="320"/>
    </row>
    <row r="14" spans="1:21" ht="15" customHeight="1">
      <c r="A14" s="312"/>
      <c r="B14" s="313"/>
      <c r="C14" s="313"/>
      <c r="D14" s="313"/>
      <c r="E14" s="314"/>
      <c r="F14" s="315"/>
      <c r="G14" s="313"/>
      <c r="H14" s="313"/>
      <c r="I14" s="314"/>
      <c r="J14" s="332"/>
      <c r="K14" s="332"/>
      <c r="L14" s="332"/>
      <c r="M14" s="332"/>
      <c r="N14" s="332"/>
      <c r="O14" s="333"/>
      <c r="P14" s="333"/>
      <c r="Q14" s="316"/>
      <c r="R14" s="317"/>
      <c r="S14" s="318"/>
      <c r="T14" s="319"/>
      <c r="U14" s="320"/>
    </row>
    <row r="15" spans="1:21" ht="15" customHeight="1" thickBot="1">
      <c r="A15" s="334"/>
      <c r="B15" s="335"/>
      <c r="C15" s="335"/>
      <c r="D15" s="335"/>
      <c r="E15" s="336"/>
      <c r="F15" s="337"/>
      <c r="G15" s="335"/>
      <c r="H15" s="335"/>
      <c r="I15" s="336"/>
      <c r="J15" s="343"/>
      <c r="K15" s="343"/>
      <c r="L15" s="343"/>
      <c r="M15" s="343"/>
      <c r="N15" s="343"/>
      <c r="O15" s="344"/>
      <c r="P15" s="344"/>
      <c r="Q15" s="338"/>
      <c r="R15" s="339"/>
      <c r="S15" s="340"/>
      <c r="T15" s="341"/>
      <c r="U15" s="342"/>
    </row>
    <row r="16" spans="1:21" ht="15" customHeight="1" thickTop="1">
      <c r="A16" s="345" t="s">
        <v>2494</v>
      </c>
      <c r="B16" s="346"/>
      <c r="C16" s="346"/>
      <c r="D16" s="346"/>
      <c r="E16" s="347"/>
      <c r="F16" s="354"/>
      <c r="G16" s="355"/>
      <c r="H16" s="355"/>
      <c r="I16" s="355"/>
      <c r="J16" s="355"/>
      <c r="K16" s="355"/>
      <c r="L16" s="355"/>
      <c r="M16" s="355"/>
      <c r="N16" s="355"/>
      <c r="O16" s="355"/>
      <c r="P16" s="355"/>
      <c r="Q16" s="355"/>
      <c r="R16" s="355"/>
      <c r="S16" s="355"/>
      <c r="T16" s="355"/>
      <c r="U16" s="356"/>
    </row>
    <row r="17" spans="1:21" ht="15" customHeight="1">
      <c r="A17" s="348"/>
      <c r="B17" s="349"/>
      <c r="C17" s="349"/>
      <c r="D17" s="349"/>
      <c r="E17" s="350"/>
      <c r="F17" s="357"/>
      <c r="G17" s="358"/>
      <c r="H17" s="358"/>
      <c r="I17" s="358"/>
      <c r="J17" s="358"/>
      <c r="K17" s="358"/>
      <c r="L17" s="358"/>
      <c r="M17" s="358"/>
      <c r="N17" s="358"/>
      <c r="O17" s="358"/>
      <c r="P17" s="358"/>
      <c r="Q17" s="358"/>
      <c r="R17" s="358"/>
      <c r="S17" s="358"/>
      <c r="T17" s="358"/>
      <c r="U17" s="359"/>
    </row>
    <row r="18" spans="1:21" ht="15" customHeight="1">
      <c r="A18" s="348"/>
      <c r="B18" s="349"/>
      <c r="C18" s="349"/>
      <c r="D18" s="349"/>
      <c r="E18" s="350"/>
      <c r="F18" s="357"/>
      <c r="G18" s="358"/>
      <c r="H18" s="358"/>
      <c r="I18" s="358"/>
      <c r="J18" s="358"/>
      <c r="K18" s="358"/>
      <c r="L18" s="358"/>
      <c r="M18" s="358"/>
      <c r="N18" s="358"/>
      <c r="O18" s="358"/>
      <c r="P18" s="358"/>
      <c r="Q18" s="358"/>
      <c r="R18" s="358"/>
      <c r="S18" s="358"/>
      <c r="T18" s="358"/>
      <c r="U18" s="359"/>
    </row>
    <row r="19" spans="1:21" ht="15" customHeight="1">
      <c r="A19" s="351"/>
      <c r="B19" s="352"/>
      <c r="C19" s="352"/>
      <c r="D19" s="352"/>
      <c r="E19" s="353"/>
      <c r="F19" s="360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  <c r="S19" s="361"/>
      <c r="T19" s="361"/>
      <c r="U19" s="362"/>
    </row>
    <row r="20" spans="1:21">
      <c r="A20" s="292" t="s">
        <v>88</v>
      </c>
      <c r="B20" s="293"/>
      <c r="C20" s="293"/>
      <c r="D20" s="293"/>
      <c r="E20" s="293"/>
      <c r="F20" s="369">
        <v>470000</v>
      </c>
      <c r="G20" s="369"/>
      <c r="H20" s="369"/>
      <c r="I20" s="370"/>
      <c r="J20" s="365">
        <f>SUM(J8:N19)</f>
        <v>1200000</v>
      </c>
      <c r="K20" s="366"/>
      <c r="L20" s="366"/>
      <c r="M20" s="366"/>
      <c r="N20" s="367"/>
      <c r="O20" s="402">
        <f>SUM(O8:P19)</f>
        <v>1</v>
      </c>
      <c r="P20" s="402"/>
      <c r="Q20" s="368">
        <f>SUM(Q8:S19)</f>
        <v>0</v>
      </c>
      <c r="R20" s="369"/>
      <c r="S20" s="370"/>
      <c r="T20" s="369">
        <f>SUM(T8:U15)</f>
        <v>1200000</v>
      </c>
      <c r="U20" s="371"/>
    </row>
    <row r="21" spans="1:21" ht="17.25" thickBot="1">
      <c r="A21" s="390" t="s">
        <v>98</v>
      </c>
      <c r="B21" s="391"/>
      <c r="C21" s="391"/>
      <c r="D21" s="391"/>
      <c r="E21" s="391"/>
      <c r="F21" s="392">
        <f>F20+T20+Q20</f>
        <v>1670000</v>
      </c>
      <c r="G21" s="392"/>
      <c r="H21" s="392"/>
      <c r="I21" s="393"/>
      <c r="J21" s="394" t="s">
        <v>973</v>
      </c>
      <c r="K21" s="391"/>
      <c r="L21" s="363" t="str">
        <f>T4</f>
        <v>장효주</v>
      </c>
      <c r="M21" s="363"/>
      <c r="N21" s="363"/>
      <c r="O21" s="394" t="s">
        <v>71</v>
      </c>
      <c r="P21" s="391"/>
      <c r="Q21" s="363" t="str">
        <f>C3</f>
        <v>대륙오토(대구)</v>
      </c>
      <c r="R21" s="363"/>
      <c r="S21" s="363"/>
      <c r="T21" s="363"/>
      <c r="U21" s="364"/>
    </row>
    <row r="22" spans="1:21" ht="9" customHeight="1">
      <c r="A22" s="400" t="s">
        <v>2673</v>
      </c>
      <c r="B22" s="400"/>
      <c r="C22" s="400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</row>
    <row r="23" spans="1:21" ht="11.25" customHeight="1" thickBot="1">
      <c r="A23" s="401"/>
      <c r="B23" s="401"/>
      <c r="C23" s="401"/>
      <c r="D23" s="401"/>
      <c r="E23" s="401"/>
      <c r="F23" s="401"/>
      <c r="G23" s="401"/>
      <c r="H23" s="401"/>
      <c r="I23" s="401"/>
      <c r="J23" s="401"/>
      <c r="K23" s="401"/>
      <c r="L23" s="401"/>
      <c r="M23" s="401"/>
      <c r="N23" s="401"/>
      <c r="O23" s="401"/>
      <c r="P23" s="401"/>
      <c r="Q23" s="401"/>
      <c r="R23" s="401"/>
      <c r="S23" s="401"/>
      <c r="T23" s="401"/>
      <c r="U23" s="401"/>
    </row>
    <row r="24" spans="1:21" ht="24" customHeight="1" thickBot="1">
      <c r="A24" s="274"/>
      <c r="B24" s="275"/>
      <c r="C24" s="275"/>
      <c r="D24" s="275"/>
      <c r="E24" s="275"/>
      <c r="F24" s="275"/>
      <c r="G24" s="275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6" t="s">
        <v>1250</v>
      </c>
      <c r="R24" s="276"/>
      <c r="S24" s="277"/>
      <c r="T24" s="277"/>
      <c r="U24" s="278"/>
    </row>
    <row r="25" spans="1:21">
      <c r="A25" s="279" t="s">
        <v>72</v>
      </c>
      <c r="B25" s="280"/>
      <c r="C25" s="281" t="s">
        <v>2391</v>
      </c>
      <c r="D25" s="282"/>
      <c r="E25" s="282"/>
      <c r="F25" s="282"/>
      <c r="G25" s="283"/>
      <c r="H25" s="281" t="s">
        <v>83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v>45804</v>
      </c>
      <c r="U25" s="287"/>
    </row>
    <row r="26" spans="1:21" ht="27" customHeight="1">
      <c r="A26" s="297" t="s">
        <v>1218</v>
      </c>
      <c r="B26" s="37" t="s">
        <v>66</v>
      </c>
      <c r="C26" s="300" t="str">
        <f>C3</f>
        <v>대륙오토(대구)</v>
      </c>
      <c r="D26" s="301"/>
      <c r="E26" s="301"/>
      <c r="F26" s="301"/>
      <c r="G26" s="301"/>
      <c r="H26" s="301"/>
      <c r="I26" s="301"/>
      <c r="J26" s="302"/>
      <c r="K26" s="303" t="s">
        <v>1219</v>
      </c>
      <c r="L26" s="37" t="s">
        <v>66</v>
      </c>
      <c r="M26" s="306" t="s">
        <v>972</v>
      </c>
      <c r="N26" s="307"/>
      <c r="O26" s="307"/>
      <c r="P26" s="307"/>
      <c r="Q26" s="307"/>
      <c r="R26" s="307"/>
      <c r="S26" s="307"/>
      <c r="T26" s="307"/>
      <c r="U26" s="308"/>
    </row>
    <row r="27" spans="1:21" ht="24.95" customHeight="1">
      <c r="A27" s="298"/>
      <c r="B27" s="37" t="s">
        <v>68</v>
      </c>
      <c r="C27" s="309">
        <f>C4</f>
        <v>0</v>
      </c>
      <c r="D27" s="310"/>
      <c r="E27" s="310"/>
      <c r="F27" s="310"/>
      <c r="G27" s="310"/>
      <c r="H27" s="310"/>
      <c r="I27" s="310"/>
      <c r="J27" s="311"/>
      <c r="K27" s="304"/>
      <c r="L27" s="37" t="s">
        <v>68</v>
      </c>
      <c r="M27" s="288" t="s">
        <v>970</v>
      </c>
      <c r="N27" s="289"/>
      <c r="O27" s="289"/>
      <c r="P27" s="289"/>
      <c r="Q27" s="289"/>
      <c r="R27" s="290"/>
      <c r="S27" s="38" t="s">
        <v>69</v>
      </c>
      <c r="T27" s="288" t="s">
        <v>80</v>
      </c>
      <c r="U27" s="291"/>
    </row>
    <row r="28" spans="1:21" ht="15.75" customHeight="1">
      <c r="A28" s="298"/>
      <c r="B28" s="38" t="s">
        <v>10</v>
      </c>
      <c r="C28" s="288" t="str">
        <f>C5</f>
        <v>대구광역시 북구 산격동 14-149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">
        <v>81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010-2806-9270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">
        <v>73</v>
      </c>
      <c r="N29" s="289"/>
      <c r="O29" s="289"/>
      <c r="P29" s="289"/>
      <c r="Q29" s="289"/>
      <c r="R29" s="290"/>
      <c r="S29" s="38" t="s">
        <v>26</v>
      </c>
      <c r="T29" s="288" t="str">
        <f>T6</f>
        <v>대신(화물)</v>
      </c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47</v>
      </c>
      <c r="K30" s="293"/>
      <c r="L30" s="293"/>
      <c r="M30" s="293"/>
      <c r="N30" s="294"/>
      <c r="O30" s="293" t="s">
        <v>55</v>
      </c>
      <c r="P30" s="294"/>
      <c r="Q30" s="295" t="s">
        <v>76</v>
      </c>
      <c r="R30" s="293"/>
      <c r="S30" s="294"/>
      <c r="T30" s="295" t="s">
        <v>75</v>
      </c>
      <c r="U30" s="296"/>
    </row>
    <row r="31" spans="1:21" ht="15" customHeight="1">
      <c r="A31" s="377" t="str">
        <f>A8</f>
        <v>체로키 작업비</v>
      </c>
      <c r="B31" s="378"/>
      <c r="C31" s="378"/>
      <c r="D31" s="378"/>
      <c r="E31" s="378"/>
      <c r="F31" s="378">
        <f>F8</f>
        <v>0</v>
      </c>
      <c r="G31" s="378"/>
      <c r="H31" s="378"/>
      <c r="I31" s="378"/>
      <c r="J31" s="382">
        <f>J8</f>
        <v>1200000</v>
      </c>
      <c r="K31" s="382"/>
      <c r="L31" s="382"/>
      <c r="M31" s="382"/>
      <c r="N31" s="382"/>
      <c r="O31" s="382">
        <f>O8</f>
        <v>1</v>
      </c>
      <c r="P31" s="382"/>
      <c r="Q31" s="379">
        <f>Q8</f>
        <v>0</v>
      </c>
      <c r="R31" s="379"/>
      <c r="S31" s="379"/>
      <c r="T31" s="380">
        <f>T8</f>
        <v>1200000</v>
      </c>
      <c r="U31" s="381"/>
    </row>
    <row r="32" spans="1:21" ht="15" customHeight="1">
      <c r="A32" s="372">
        <f t="shared" ref="A32:A38" si="0">A9</f>
        <v>0</v>
      </c>
      <c r="B32" s="373"/>
      <c r="C32" s="373"/>
      <c r="D32" s="373"/>
      <c r="E32" s="373"/>
      <c r="F32" s="373">
        <f t="shared" ref="F32:F38" si="1">F9</f>
        <v>0</v>
      </c>
      <c r="G32" s="373"/>
      <c r="H32" s="373"/>
      <c r="I32" s="373"/>
      <c r="J32" s="383">
        <f t="shared" ref="J32:J38" si="2">J9</f>
        <v>0</v>
      </c>
      <c r="K32" s="383"/>
      <c r="L32" s="383"/>
      <c r="M32" s="383"/>
      <c r="N32" s="383"/>
      <c r="O32" s="383">
        <f t="shared" ref="O32:O38" si="3">O9</f>
        <v>0</v>
      </c>
      <c r="P32" s="383"/>
      <c r="Q32" s="374">
        <f t="shared" ref="Q32:Q38" si="4">Q9</f>
        <v>0</v>
      </c>
      <c r="R32" s="374"/>
      <c r="S32" s="374"/>
      <c r="T32" s="375">
        <f t="shared" ref="T32:T38" si="5">T9</f>
        <v>0</v>
      </c>
      <c r="U32" s="376"/>
    </row>
    <row r="33" spans="1:21" ht="15" customHeight="1">
      <c r="A33" s="372">
        <f t="shared" si="0"/>
        <v>0</v>
      </c>
      <c r="B33" s="373"/>
      <c r="C33" s="373"/>
      <c r="D33" s="373"/>
      <c r="E33" s="373"/>
      <c r="F33" s="373">
        <f t="shared" si="1"/>
        <v>0</v>
      </c>
      <c r="G33" s="373"/>
      <c r="H33" s="373"/>
      <c r="I33" s="373"/>
      <c r="J33" s="383">
        <f t="shared" si="2"/>
        <v>0</v>
      </c>
      <c r="K33" s="383"/>
      <c r="L33" s="383"/>
      <c r="M33" s="383"/>
      <c r="N33" s="383"/>
      <c r="O33" s="383">
        <f t="shared" si="3"/>
        <v>0</v>
      </c>
      <c r="P33" s="383"/>
      <c r="Q33" s="374">
        <f t="shared" si="4"/>
        <v>0</v>
      </c>
      <c r="R33" s="374"/>
      <c r="S33" s="374"/>
      <c r="T33" s="375">
        <f t="shared" si="5"/>
        <v>0</v>
      </c>
      <c r="U33" s="376"/>
    </row>
    <row r="34" spans="1:21" ht="15" customHeight="1">
      <c r="A34" s="372">
        <f t="shared" si="0"/>
        <v>0</v>
      </c>
      <c r="B34" s="373"/>
      <c r="C34" s="373"/>
      <c r="D34" s="373"/>
      <c r="E34" s="373"/>
      <c r="F34" s="373">
        <f t="shared" si="1"/>
        <v>0</v>
      </c>
      <c r="G34" s="373"/>
      <c r="H34" s="373"/>
      <c r="I34" s="373"/>
      <c r="J34" s="383">
        <f t="shared" si="2"/>
        <v>0</v>
      </c>
      <c r="K34" s="383"/>
      <c r="L34" s="383"/>
      <c r="M34" s="383"/>
      <c r="N34" s="383"/>
      <c r="O34" s="383">
        <f t="shared" si="3"/>
        <v>0</v>
      </c>
      <c r="P34" s="383"/>
      <c r="Q34" s="374">
        <f t="shared" si="4"/>
        <v>0</v>
      </c>
      <c r="R34" s="374"/>
      <c r="S34" s="374"/>
      <c r="T34" s="375">
        <f t="shared" si="5"/>
        <v>0</v>
      </c>
      <c r="U34" s="376"/>
    </row>
    <row r="35" spans="1:21" ht="15" customHeight="1">
      <c r="A35" s="372">
        <f t="shared" si="0"/>
        <v>0</v>
      </c>
      <c r="B35" s="373"/>
      <c r="C35" s="373"/>
      <c r="D35" s="373"/>
      <c r="E35" s="373"/>
      <c r="F35" s="373">
        <f t="shared" si="1"/>
        <v>0</v>
      </c>
      <c r="G35" s="373"/>
      <c r="H35" s="373"/>
      <c r="I35" s="373"/>
      <c r="J35" s="383">
        <f t="shared" si="2"/>
        <v>0</v>
      </c>
      <c r="K35" s="383"/>
      <c r="L35" s="383"/>
      <c r="M35" s="383"/>
      <c r="N35" s="383"/>
      <c r="O35" s="383">
        <f t="shared" si="3"/>
        <v>0</v>
      </c>
      <c r="P35" s="383"/>
      <c r="Q35" s="374">
        <f t="shared" si="4"/>
        <v>0</v>
      </c>
      <c r="R35" s="374"/>
      <c r="S35" s="374"/>
      <c r="T35" s="375">
        <f t="shared" si="5"/>
        <v>0</v>
      </c>
      <c r="U35" s="376"/>
    </row>
    <row r="36" spans="1:21" ht="15" customHeight="1">
      <c r="A36" s="372">
        <f t="shared" si="0"/>
        <v>0</v>
      </c>
      <c r="B36" s="373"/>
      <c r="C36" s="373"/>
      <c r="D36" s="373"/>
      <c r="E36" s="373"/>
      <c r="F36" s="373">
        <f t="shared" si="1"/>
        <v>0</v>
      </c>
      <c r="G36" s="373"/>
      <c r="H36" s="373"/>
      <c r="I36" s="373"/>
      <c r="J36" s="383">
        <f t="shared" si="2"/>
        <v>0</v>
      </c>
      <c r="K36" s="383"/>
      <c r="L36" s="383"/>
      <c r="M36" s="383"/>
      <c r="N36" s="383"/>
      <c r="O36" s="383">
        <f t="shared" si="3"/>
        <v>0</v>
      </c>
      <c r="P36" s="383"/>
      <c r="Q36" s="374">
        <f t="shared" si="4"/>
        <v>0</v>
      </c>
      <c r="R36" s="374"/>
      <c r="S36" s="374"/>
      <c r="T36" s="375">
        <f t="shared" si="5"/>
        <v>0</v>
      </c>
      <c r="U36" s="376"/>
    </row>
    <row r="37" spans="1:21" ht="15" customHeight="1">
      <c r="A37" s="372">
        <f t="shared" si="0"/>
        <v>0</v>
      </c>
      <c r="B37" s="373"/>
      <c r="C37" s="373"/>
      <c r="D37" s="373"/>
      <c r="E37" s="373"/>
      <c r="F37" s="373">
        <f t="shared" si="1"/>
        <v>0</v>
      </c>
      <c r="G37" s="373"/>
      <c r="H37" s="373"/>
      <c r="I37" s="373"/>
      <c r="J37" s="383">
        <f t="shared" si="2"/>
        <v>0</v>
      </c>
      <c r="K37" s="383"/>
      <c r="L37" s="383"/>
      <c r="M37" s="383"/>
      <c r="N37" s="383"/>
      <c r="O37" s="383">
        <f t="shared" si="3"/>
        <v>0</v>
      </c>
      <c r="P37" s="383"/>
      <c r="Q37" s="374">
        <f t="shared" si="4"/>
        <v>0</v>
      </c>
      <c r="R37" s="374"/>
      <c r="S37" s="374"/>
      <c r="T37" s="375">
        <f t="shared" si="5"/>
        <v>0</v>
      </c>
      <c r="U37" s="376"/>
    </row>
    <row r="38" spans="1:21" ht="15" customHeight="1" thickBot="1">
      <c r="A38" s="384">
        <f t="shared" si="0"/>
        <v>0</v>
      </c>
      <c r="B38" s="385"/>
      <c r="C38" s="385"/>
      <c r="D38" s="385"/>
      <c r="E38" s="385"/>
      <c r="F38" s="385">
        <f t="shared" si="1"/>
        <v>0</v>
      </c>
      <c r="G38" s="385"/>
      <c r="H38" s="385"/>
      <c r="I38" s="385"/>
      <c r="J38" s="389">
        <f t="shared" si="2"/>
        <v>0</v>
      </c>
      <c r="K38" s="389"/>
      <c r="L38" s="389"/>
      <c r="M38" s="389"/>
      <c r="N38" s="389"/>
      <c r="O38" s="389">
        <f t="shared" si="3"/>
        <v>0</v>
      </c>
      <c r="P38" s="389"/>
      <c r="Q38" s="386">
        <f t="shared" si="4"/>
        <v>0</v>
      </c>
      <c r="R38" s="386"/>
      <c r="S38" s="386"/>
      <c r="T38" s="387">
        <f t="shared" si="5"/>
        <v>0</v>
      </c>
      <c r="U38" s="388"/>
    </row>
    <row r="39" spans="1:21" ht="15" customHeight="1" thickTop="1">
      <c r="A39" s="345" t="s">
        <v>2494</v>
      </c>
      <c r="B39" s="346"/>
      <c r="C39" s="346"/>
      <c r="D39" s="346"/>
      <c r="E39" s="347"/>
      <c r="F39" s="354">
        <f>F16</f>
        <v>0</v>
      </c>
      <c r="G39" s="355"/>
      <c r="H39" s="355"/>
      <c r="I39" s="355"/>
      <c r="J39" s="355"/>
      <c r="K39" s="355"/>
      <c r="L39" s="355"/>
      <c r="M39" s="355"/>
      <c r="N39" s="355"/>
      <c r="O39" s="355"/>
      <c r="P39" s="355"/>
      <c r="Q39" s="355"/>
      <c r="R39" s="355"/>
      <c r="S39" s="355"/>
      <c r="T39" s="355"/>
      <c r="U39" s="356"/>
    </row>
    <row r="40" spans="1:21" ht="15" customHeight="1">
      <c r="A40" s="348"/>
      <c r="B40" s="349"/>
      <c r="C40" s="349"/>
      <c r="D40" s="349"/>
      <c r="E40" s="350"/>
      <c r="F40" s="357"/>
      <c r="G40" s="358"/>
      <c r="H40" s="358"/>
      <c r="I40" s="358"/>
      <c r="J40" s="358"/>
      <c r="K40" s="358"/>
      <c r="L40" s="358"/>
      <c r="M40" s="358"/>
      <c r="N40" s="358"/>
      <c r="O40" s="358"/>
      <c r="P40" s="358"/>
      <c r="Q40" s="358"/>
      <c r="R40" s="358"/>
      <c r="S40" s="358"/>
      <c r="T40" s="358"/>
      <c r="U40" s="359"/>
    </row>
    <row r="41" spans="1:21" ht="15" customHeight="1">
      <c r="A41" s="348"/>
      <c r="B41" s="349"/>
      <c r="C41" s="349"/>
      <c r="D41" s="349"/>
      <c r="E41" s="350"/>
      <c r="F41" s="357"/>
      <c r="G41" s="358"/>
      <c r="H41" s="358"/>
      <c r="I41" s="358"/>
      <c r="J41" s="358"/>
      <c r="K41" s="358"/>
      <c r="L41" s="358"/>
      <c r="M41" s="358"/>
      <c r="N41" s="358"/>
      <c r="O41" s="358"/>
      <c r="P41" s="358"/>
      <c r="Q41" s="358"/>
      <c r="R41" s="358"/>
      <c r="S41" s="358"/>
      <c r="T41" s="358"/>
      <c r="U41" s="359"/>
    </row>
    <row r="42" spans="1:21" ht="15" customHeight="1">
      <c r="A42" s="351"/>
      <c r="B42" s="352"/>
      <c r="C42" s="352"/>
      <c r="D42" s="352"/>
      <c r="E42" s="353"/>
      <c r="F42" s="360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2"/>
    </row>
    <row r="43" spans="1:21">
      <c r="A43" s="292" t="s">
        <v>88</v>
      </c>
      <c r="B43" s="293"/>
      <c r="C43" s="293"/>
      <c r="D43" s="293"/>
      <c r="E43" s="293"/>
      <c r="F43" s="369">
        <f>F20</f>
        <v>470000</v>
      </c>
      <c r="G43" s="369"/>
      <c r="H43" s="369"/>
      <c r="I43" s="370"/>
      <c r="J43" s="365">
        <f>J20</f>
        <v>1200000</v>
      </c>
      <c r="K43" s="366"/>
      <c r="L43" s="366"/>
      <c r="M43" s="366"/>
      <c r="N43" s="367"/>
      <c r="O43" s="399">
        <f>O20</f>
        <v>1</v>
      </c>
      <c r="P43" s="399"/>
      <c r="Q43" s="368">
        <f>Q20</f>
        <v>0</v>
      </c>
      <c r="R43" s="369"/>
      <c r="S43" s="369"/>
      <c r="T43" s="369">
        <f>T20</f>
        <v>1200000</v>
      </c>
      <c r="U43" s="371"/>
    </row>
    <row r="44" spans="1:21" ht="17.25" thickBot="1">
      <c r="A44" s="390" t="s">
        <v>98</v>
      </c>
      <c r="B44" s="391"/>
      <c r="C44" s="391"/>
      <c r="D44" s="391"/>
      <c r="E44" s="391"/>
      <c r="F44" s="392">
        <f>F21</f>
        <v>1670000</v>
      </c>
      <c r="G44" s="392"/>
      <c r="H44" s="392"/>
      <c r="I44" s="393"/>
      <c r="J44" s="394" t="s">
        <v>973</v>
      </c>
      <c r="K44" s="391"/>
      <c r="L44" s="363" t="str">
        <f>T27</f>
        <v>장효주</v>
      </c>
      <c r="M44" s="363"/>
      <c r="N44" s="363"/>
      <c r="O44" s="394" t="s">
        <v>71</v>
      </c>
      <c r="P44" s="395"/>
      <c r="Q44" s="396" t="str">
        <f>Q21</f>
        <v>대륙오토(대구)</v>
      </c>
      <c r="R44" s="397"/>
      <c r="S44" s="397"/>
      <c r="T44" s="397"/>
      <c r="U44" s="39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L2" sqref="L2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27" t="s">
        <v>2</v>
      </c>
      <c r="B1" s="268" t="s">
        <v>2499</v>
      </c>
      <c r="C1" s="268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2</v>
      </c>
    </row>
    <row r="2" spans="1:11">
      <c r="I2" s="262"/>
      <c r="J2" s="262"/>
    </row>
    <row r="3" spans="1:11">
      <c r="I3" s="262"/>
      <c r="J3" s="262"/>
    </row>
    <row r="4" spans="1:11">
      <c r="I4" s="262"/>
      <c r="J4" s="262"/>
    </row>
    <row r="5" spans="1:11">
      <c r="I5" s="262"/>
      <c r="J5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77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1699</v>
      </c>
      <c r="D1" s="211" t="s">
        <v>40</v>
      </c>
      <c r="E1" s="211" t="s">
        <v>1700</v>
      </c>
      <c r="F1" s="211" t="s">
        <v>4</v>
      </c>
      <c r="G1" s="117">
        <v>77</v>
      </c>
    </row>
    <row r="2" spans="1:7">
      <c r="A2">
        <v>1</v>
      </c>
      <c r="B2" s="13">
        <v>45748</v>
      </c>
      <c r="C2" t="s">
        <v>2154</v>
      </c>
      <c r="D2" t="s">
        <v>2148</v>
      </c>
      <c r="E2" s="262">
        <v>21000</v>
      </c>
    </row>
    <row r="3" spans="1:7">
      <c r="A3">
        <v>2</v>
      </c>
      <c r="B3" s="13">
        <v>45747</v>
      </c>
      <c r="C3" t="s">
        <v>2155</v>
      </c>
      <c r="D3" t="s">
        <v>2152</v>
      </c>
      <c r="E3" s="262">
        <v>48210</v>
      </c>
    </row>
    <row r="4" spans="1:7">
      <c r="A4">
        <v>3</v>
      </c>
      <c r="B4" s="13">
        <v>45749</v>
      </c>
      <c r="C4" t="s">
        <v>2151</v>
      </c>
      <c r="D4" t="s">
        <v>2151</v>
      </c>
      <c r="E4" s="262">
        <v>16600</v>
      </c>
      <c r="F4" t="s">
        <v>2156</v>
      </c>
    </row>
    <row r="5" spans="1:7">
      <c r="A5">
        <v>4</v>
      </c>
      <c r="B5" s="13">
        <v>45749</v>
      </c>
      <c r="C5" t="s">
        <v>1732</v>
      </c>
      <c r="D5" t="s">
        <v>2149</v>
      </c>
      <c r="E5">
        <v>19500</v>
      </c>
    </row>
    <row r="6" spans="1:7">
      <c r="A6">
        <v>5</v>
      </c>
      <c r="B6" s="13">
        <v>45749</v>
      </c>
      <c r="C6" t="s">
        <v>2151</v>
      </c>
      <c r="D6" t="s">
        <v>1729</v>
      </c>
      <c r="E6">
        <v>8000</v>
      </c>
      <c r="F6" t="s">
        <v>2157</v>
      </c>
    </row>
    <row r="7" spans="1:7">
      <c r="A7">
        <v>6</v>
      </c>
      <c r="B7" s="13">
        <v>45750</v>
      </c>
      <c r="C7" t="s">
        <v>1732</v>
      </c>
      <c r="D7" t="s">
        <v>2149</v>
      </c>
      <c r="E7">
        <v>22000</v>
      </c>
    </row>
    <row r="8" spans="1:7">
      <c r="A8">
        <v>7</v>
      </c>
      <c r="B8" s="13">
        <v>45751</v>
      </c>
      <c r="C8" t="s">
        <v>1806</v>
      </c>
      <c r="D8" t="s">
        <v>2149</v>
      </c>
      <c r="E8">
        <v>7900</v>
      </c>
    </row>
    <row r="9" spans="1:7">
      <c r="A9">
        <v>8</v>
      </c>
      <c r="B9" s="13">
        <v>45751</v>
      </c>
      <c r="C9" t="s">
        <v>1823</v>
      </c>
      <c r="D9" t="s">
        <v>2149</v>
      </c>
      <c r="E9">
        <v>5400</v>
      </c>
      <c r="F9" t="s">
        <v>1824</v>
      </c>
    </row>
    <row r="10" spans="1:7">
      <c r="A10">
        <v>9</v>
      </c>
      <c r="B10" s="13">
        <v>45754</v>
      </c>
      <c r="C10" t="s">
        <v>1586</v>
      </c>
      <c r="D10" t="s">
        <v>2151</v>
      </c>
      <c r="E10">
        <v>8000</v>
      </c>
      <c r="F10" t="s">
        <v>1866</v>
      </c>
    </row>
    <row r="11" spans="1:7">
      <c r="A11">
        <v>10</v>
      </c>
      <c r="B11" s="13">
        <v>45754</v>
      </c>
      <c r="C11" t="s">
        <v>1732</v>
      </c>
      <c r="D11" t="s">
        <v>2149</v>
      </c>
      <c r="E11">
        <v>11000</v>
      </c>
    </row>
    <row r="12" spans="1:7">
      <c r="A12">
        <v>11</v>
      </c>
      <c r="B12" s="13">
        <v>45754</v>
      </c>
      <c r="C12" t="s">
        <v>1698</v>
      </c>
      <c r="D12" t="s">
        <v>2153</v>
      </c>
      <c r="E12">
        <v>47970</v>
      </c>
    </row>
    <row r="13" spans="1:7">
      <c r="A13">
        <v>12</v>
      </c>
      <c r="B13" s="13">
        <v>45755</v>
      </c>
      <c r="C13" t="s">
        <v>1823</v>
      </c>
      <c r="D13" t="s">
        <v>2149</v>
      </c>
      <c r="E13">
        <v>5400</v>
      </c>
      <c r="F13" t="s">
        <v>1925</v>
      </c>
    </row>
    <row r="14" spans="1:7">
      <c r="A14">
        <v>13</v>
      </c>
      <c r="B14" s="13">
        <v>45756</v>
      </c>
      <c r="C14" t="s">
        <v>1958</v>
      </c>
      <c r="D14" t="s">
        <v>2150</v>
      </c>
      <c r="E14">
        <v>44600</v>
      </c>
    </row>
    <row r="15" spans="1:7">
      <c r="A15">
        <v>14</v>
      </c>
      <c r="B15" s="13">
        <v>45756</v>
      </c>
      <c r="C15" t="s">
        <v>1732</v>
      </c>
      <c r="D15" t="s">
        <v>2149</v>
      </c>
      <c r="E15">
        <v>11000</v>
      </c>
    </row>
    <row r="16" spans="1:7">
      <c r="A16">
        <v>15</v>
      </c>
      <c r="B16" s="13">
        <v>45758</v>
      </c>
      <c r="C16" t="s">
        <v>1806</v>
      </c>
      <c r="D16" t="s">
        <v>2149</v>
      </c>
      <c r="E16">
        <v>7900</v>
      </c>
    </row>
    <row r="17" spans="1:6">
      <c r="A17">
        <v>16</v>
      </c>
      <c r="B17" s="13">
        <v>45762</v>
      </c>
      <c r="C17" t="s">
        <v>1698</v>
      </c>
      <c r="D17" t="s">
        <v>2153</v>
      </c>
      <c r="E17">
        <v>47550</v>
      </c>
    </row>
    <row r="18" spans="1:6">
      <c r="A18">
        <v>17</v>
      </c>
      <c r="B18" s="13">
        <v>45762</v>
      </c>
      <c r="C18" t="s">
        <v>1698</v>
      </c>
      <c r="D18" t="s">
        <v>2153</v>
      </c>
      <c r="E18">
        <v>5000</v>
      </c>
      <c r="F18" t="s">
        <v>2023</v>
      </c>
    </row>
    <row r="19" spans="1:6">
      <c r="A19">
        <v>18</v>
      </c>
      <c r="B19" s="13">
        <v>45762</v>
      </c>
      <c r="C19" t="s">
        <v>2024</v>
      </c>
      <c r="D19" t="s">
        <v>2149</v>
      </c>
      <c r="E19">
        <v>40600</v>
      </c>
    </row>
    <row r="20" spans="1:6">
      <c r="A20">
        <v>19</v>
      </c>
      <c r="B20" s="13">
        <v>45771</v>
      </c>
      <c r="C20" t="s">
        <v>1698</v>
      </c>
      <c r="D20" t="s">
        <v>2153</v>
      </c>
      <c r="E20">
        <v>47550</v>
      </c>
    </row>
    <row r="21" spans="1:6">
      <c r="A21">
        <v>20</v>
      </c>
      <c r="B21" s="13">
        <v>45771</v>
      </c>
      <c r="C21" t="s">
        <v>2117</v>
      </c>
      <c r="D21" t="s">
        <v>2153</v>
      </c>
      <c r="E21">
        <v>5000</v>
      </c>
      <c r="F21" t="s">
        <v>2023</v>
      </c>
    </row>
    <row r="22" spans="1:6">
      <c r="A22">
        <v>21</v>
      </c>
      <c r="B22" s="13">
        <v>45772</v>
      </c>
      <c r="C22" t="s">
        <v>1586</v>
      </c>
      <c r="D22" t="s">
        <v>2151</v>
      </c>
      <c r="E22">
        <v>7000</v>
      </c>
      <c r="F22" t="s">
        <v>2136</v>
      </c>
    </row>
    <row r="23" spans="1:6">
      <c r="A23">
        <v>22</v>
      </c>
      <c r="B23" s="13">
        <v>45775</v>
      </c>
      <c r="C23" t="s">
        <v>2144</v>
      </c>
      <c r="D23" t="s">
        <v>2149</v>
      </c>
      <c r="E23">
        <v>8000</v>
      </c>
    </row>
    <row r="24" spans="1:6">
      <c r="A24">
        <v>23</v>
      </c>
      <c r="B24" s="13">
        <v>45775</v>
      </c>
      <c r="C24" t="s">
        <v>1586</v>
      </c>
      <c r="D24" t="s">
        <v>2151</v>
      </c>
      <c r="E24">
        <v>5000</v>
      </c>
      <c r="F24" t="s">
        <v>1198</v>
      </c>
    </row>
    <row r="25" spans="1:6">
      <c r="A25">
        <v>24</v>
      </c>
      <c r="B25" s="13">
        <v>45778</v>
      </c>
      <c r="C25" t="s">
        <v>2208</v>
      </c>
      <c r="D25" t="s">
        <v>1905</v>
      </c>
      <c r="E25">
        <v>2000</v>
      </c>
      <c r="F25" t="s">
        <v>2209</v>
      </c>
    </row>
    <row r="26" spans="1:6">
      <c r="A26">
        <v>25</v>
      </c>
      <c r="B26" s="13">
        <v>45778</v>
      </c>
      <c r="C26" t="s">
        <v>2208</v>
      </c>
      <c r="D26" t="s">
        <v>1905</v>
      </c>
      <c r="E26">
        <v>2000</v>
      </c>
      <c r="F26" t="s">
        <v>2209</v>
      </c>
    </row>
    <row r="27" spans="1:6">
      <c r="A27">
        <v>26</v>
      </c>
      <c r="B27" s="13">
        <v>45777</v>
      </c>
      <c r="C27" t="s">
        <v>2211</v>
      </c>
      <c r="D27" t="s">
        <v>2148</v>
      </c>
      <c r="E27">
        <v>32000</v>
      </c>
    </row>
    <row r="28" spans="1:6">
      <c r="A28">
        <v>27</v>
      </c>
      <c r="B28" s="13">
        <v>45778</v>
      </c>
      <c r="C28" t="s">
        <v>2144</v>
      </c>
      <c r="D28" t="s">
        <v>2148</v>
      </c>
      <c r="E28" s="262">
        <v>8000</v>
      </c>
    </row>
    <row r="29" spans="1:6">
      <c r="A29">
        <v>28</v>
      </c>
      <c r="B29" s="13">
        <v>45779</v>
      </c>
      <c r="C29" t="s">
        <v>2208</v>
      </c>
      <c r="D29" t="s">
        <v>1905</v>
      </c>
      <c r="E29">
        <v>6000</v>
      </c>
      <c r="F29" t="s">
        <v>2214</v>
      </c>
    </row>
    <row r="30" spans="1:6">
      <c r="A30">
        <v>29</v>
      </c>
      <c r="B30" s="13">
        <v>45779</v>
      </c>
      <c r="C30" t="s">
        <v>2225</v>
      </c>
      <c r="D30" t="s">
        <v>2147</v>
      </c>
      <c r="E30">
        <v>74100</v>
      </c>
      <c r="F30" t="s">
        <v>2226</v>
      </c>
    </row>
    <row r="31" spans="1:6">
      <c r="A31">
        <v>30</v>
      </c>
      <c r="B31" s="13">
        <v>45780</v>
      </c>
      <c r="C31" t="s">
        <v>2223</v>
      </c>
      <c r="D31" t="s">
        <v>2147</v>
      </c>
      <c r="E31">
        <v>7000</v>
      </c>
      <c r="F31" t="s">
        <v>2224</v>
      </c>
    </row>
    <row r="32" spans="1:6">
      <c r="A32">
        <v>31</v>
      </c>
      <c r="B32" s="13">
        <v>45780</v>
      </c>
      <c r="C32" t="s">
        <v>2208</v>
      </c>
      <c r="D32" t="s">
        <v>1905</v>
      </c>
      <c r="E32">
        <v>7000</v>
      </c>
      <c r="F32" t="s">
        <v>2034</v>
      </c>
    </row>
    <row r="33" spans="1:6">
      <c r="A33">
        <v>32</v>
      </c>
      <c r="B33" s="13">
        <v>45784</v>
      </c>
      <c r="C33" t="s">
        <v>1732</v>
      </c>
      <c r="D33" t="s">
        <v>2148</v>
      </c>
      <c r="E33">
        <v>9500</v>
      </c>
    </row>
    <row r="34" spans="1:6">
      <c r="A34">
        <v>33</v>
      </c>
      <c r="B34" s="13">
        <v>45785</v>
      </c>
      <c r="C34" t="s">
        <v>2273</v>
      </c>
      <c r="D34" t="s">
        <v>2148</v>
      </c>
      <c r="E34">
        <v>14000</v>
      </c>
    </row>
    <row r="35" spans="1:6">
      <c r="A35">
        <v>34</v>
      </c>
      <c r="B35" s="13">
        <v>45786</v>
      </c>
      <c r="C35" t="s">
        <v>2273</v>
      </c>
      <c r="D35" t="s">
        <v>2148</v>
      </c>
      <c r="E35">
        <v>14000</v>
      </c>
    </row>
    <row r="36" spans="1:6">
      <c r="A36">
        <v>35</v>
      </c>
      <c r="B36" s="13">
        <v>45789</v>
      </c>
      <c r="C36" t="s">
        <v>2208</v>
      </c>
      <c r="D36" t="s">
        <v>1905</v>
      </c>
      <c r="E36">
        <v>2000</v>
      </c>
      <c r="F36" t="s">
        <v>2275</v>
      </c>
    </row>
    <row r="37" spans="1:6">
      <c r="A37">
        <v>36</v>
      </c>
      <c r="B37" s="13">
        <v>45789</v>
      </c>
      <c r="C37" t="s">
        <v>2208</v>
      </c>
      <c r="D37" t="s">
        <v>1905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2273</v>
      </c>
      <c r="D39" t="s">
        <v>2148</v>
      </c>
      <c r="E39">
        <v>14000</v>
      </c>
    </row>
    <row r="40" spans="1:6">
      <c r="A40">
        <v>39</v>
      </c>
      <c r="B40" s="13">
        <v>45790</v>
      </c>
      <c r="C40" t="s">
        <v>1823</v>
      </c>
      <c r="D40" t="s">
        <v>2148</v>
      </c>
      <c r="E40">
        <v>9600</v>
      </c>
    </row>
    <row r="41" spans="1:6">
      <c r="A41">
        <v>40</v>
      </c>
      <c r="B41" s="13">
        <v>45790</v>
      </c>
      <c r="C41" t="s">
        <v>2329</v>
      </c>
      <c r="D41" t="s">
        <v>2151</v>
      </c>
      <c r="E41">
        <v>7000</v>
      </c>
      <c r="F41" t="s">
        <v>2330</v>
      </c>
    </row>
    <row r="42" spans="1:6">
      <c r="A42">
        <v>41</v>
      </c>
      <c r="B42" s="13">
        <v>45790</v>
      </c>
      <c r="C42" t="s">
        <v>2327</v>
      </c>
      <c r="D42" t="s">
        <v>1905</v>
      </c>
      <c r="E42">
        <v>14000</v>
      </c>
      <c r="F42" t="s">
        <v>2328</v>
      </c>
    </row>
    <row r="43" spans="1:6">
      <c r="A43">
        <v>42</v>
      </c>
      <c r="B43" s="13">
        <v>45791</v>
      </c>
      <c r="C43" t="s">
        <v>2208</v>
      </c>
      <c r="D43" t="s">
        <v>1905</v>
      </c>
      <c r="E43">
        <v>6000</v>
      </c>
      <c r="F43" t="s">
        <v>2331</v>
      </c>
    </row>
    <row r="44" spans="1:6">
      <c r="A44">
        <v>43</v>
      </c>
      <c r="B44" s="13">
        <v>45791</v>
      </c>
      <c r="C44" t="s">
        <v>2208</v>
      </c>
      <c r="D44" t="s">
        <v>1905</v>
      </c>
      <c r="E44">
        <v>6000</v>
      </c>
      <c r="F44" t="s">
        <v>2332</v>
      </c>
    </row>
    <row r="45" spans="1:6">
      <c r="A45">
        <v>44</v>
      </c>
      <c r="B45" s="13">
        <v>45791</v>
      </c>
      <c r="C45" t="s">
        <v>2336</v>
      </c>
      <c r="D45" t="s">
        <v>2152</v>
      </c>
      <c r="E45">
        <v>46590</v>
      </c>
    </row>
    <row r="46" spans="1:6">
      <c r="A46">
        <v>45</v>
      </c>
      <c r="B46" s="13">
        <v>45791</v>
      </c>
      <c r="C46" t="s">
        <v>1586</v>
      </c>
      <c r="D46" t="s">
        <v>1729</v>
      </c>
      <c r="E46">
        <v>7000</v>
      </c>
      <c r="F46" t="s">
        <v>2326</v>
      </c>
    </row>
    <row r="47" spans="1:6">
      <c r="A47">
        <v>46</v>
      </c>
      <c r="B47" s="13">
        <v>45791</v>
      </c>
      <c r="C47" t="s">
        <v>2208</v>
      </c>
      <c r="D47" t="s">
        <v>1905</v>
      </c>
      <c r="E47">
        <v>4100</v>
      </c>
      <c r="F47" t="s">
        <v>2331</v>
      </c>
    </row>
    <row r="48" spans="1:6">
      <c r="A48">
        <v>47</v>
      </c>
      <c r="B48" s="13">
        <v>45792</v>
      </c>
      <c r="C48" t="s">
        <v>2208</v>
      </c>
      <c r="D48" t="s">
        <v>1905</v>
      </c>
      <c r="E48">
        <v>6000</v>
      </c>
      <c r="F48" t="s">
        <v>2373</v>
      </c>
    </row>
    <row r="49" spans="1:6">
      <c r="A49">
        <v>48</v>
      </c>
      <c r="B49" s="13">
        <v>45793</v>
      </c>
      <c r="C49" t="s">
        <v>1823</v>
      </c>
      <c r="D49" t="s">
        <v>2148</v>
      </c>
      <c r="E49">
        <v>5400</v>
      </c>
    </row>
    <row r="50" spans="1:6">
      <c r="A50">
        <v>49</v>
      </c>
      <c r="B50" s="13">
        <v>45794</v>
      </c>
      <c r="C50" t="s">
        <v>2402</v>
      </c>
      <c r="D50" t="s">
        <v>1905</v>
      </c>
      <c r="E50">
        <v>8000</v>
      </c>
      <c r="F50" t="s">
        <v>2403</v>
      </c>
    </row>
    <row r="51" spans="1:6">
      <c r="A51">
        <v>50</v>
      </c>
      <c r="B51" s="13">
        <v>45796</v>
      </c>
      <c r="C51" t="s">
        <v>2144</v>
      </c>
      <c r="D51" t="s">
        <v>2148</v>
      </c>
      <c r="E51">
        <v>8000</v>
      </c>
    </row>
    <row r="52" spans="1:6">
      <c r="A52">
        <v>51</v>
      </c>
      <c r="B52" s="13">
        <v>45796</v>
      </c>
      <c r="C52" t="s">
        <v>2336</v>
      </c>
      <c r="D52" t="s">
        <v>2152</v>
      </c>
      <c r="E52">
        <v>46300</v>
      </c>
    </row>
    <row r="53" spans="1:6">
      <c r="A53">
        <v>52</v>
      </c>
      <c r="B53" s="13">
        <v>45796</v>
      </c>
      <c r="C53" t="s">
        <v>2417</v>
      </c>
      <c r="D53" t="s">
        <v>2148</v>
      </c>
      <c r="E53">
        <v>1800</v>
      </c>
    </row>
    <row r="54" spans="1:6">
      <c r="A54">
        <v>53</v>
      </c>
      <c r="B54" s="13">
        <v>45797</v>
      </c>
      <c r="C54" t="s">
        <v>2144</v>
      </c>
      <c r="D54" t="s">
        <v>2148</v>
      </c>
      <c r="E54" s="262">
        <v>8000</v>
      </c>
    </row>
    <row r="55" spans="1:6">
      <c r="A55">
        <v>54</v>
      </c>
      <c r="B55" s="13">
        <v>45798</v>
      </c>
      <c r="C55" t="s">
        <v>2144</v>
      </c>
      <c r="D55" t="s">
        <v>2148</v>
      </c>
      <c r="E55">
        <v>8000</v>
      </c>
    </row>
    <row r="56" spans="1:6">
      <c r="A56">
        <v>55</v>
      </c>
      <c r="B56" s="13">
        <v>45798</v>
      </c>
      <c r="C56" t="s">
        <v>2208</v>
      </c>
      <c r="D56" t="s">
        <v>1905</v>
      </c>
      <c r="E56">
        <v>6500</v>
      </c>
    </row>
    <row r="57" spans="1:6">
      <c r="A57">
        <v>56</v>
      </c>
      <c r="B57" s="13">
        <v>45799</v>
      </c>
      <c r="C57" t="s">
        <v>2479</v>
      </c>
      <c r="D57" t="s">
        <v>2149</v>
      </c>
      <c r="E57">
        <v>9500</v>
      </c>
    </row>
    <row r="58" spans="1:6">
      <c r="A58">
        <v>57</v>
      </c>
      <c r="B58" s="13">
        <v>45800</v>
      </c>
      <c r="C58" t="s">
        <v>2144</v>
      </c>
      <c r="D58" t="s">
        <v>2148</v>
      </c>
      <c r="E58">
        <v>8000</v>
      </c>
    </row>
    <row r="59" spans="1:6">
      <c r="A59">
        <v>58</v>
      </c>
      <c r="B59" s="13">
        <v>45803</v>
      </c>
      <c r="C59" t="s">
        <v>2480</v>
      </c>
      <c r="D59" t="s">
        <v>2148</v>
      </c>
      <c r="E59">
        <v>7500</v>
      </c>
    </row>
    <row r="60" spans="1:6">
      <c r="A60">
        <v>59</v>
      </c>
      <c r="B60" s="13">
        <v>45804</v>
      </c>
      <c r="C60" t="s">
        <v>1732</v>
      </c>
      <c r="D60" t="s">
        <v>2148</v>
      </c>
      <c r="E60">
        <v>10000</v>
      </c>
    </row>
    <row r="61" spans="1:6">
      <c r="A61">
        <v>60</v>
      </c>
      <c r="B61" s="13">
        <v>45805</v>
      </c>
      <c r="C61" t="s">
        <v>2144</v>
      </c>
      <c r="D61" t="s">
        <v>2148</v>
      </c>
      <c r="E61">
        <v>8000</v>
      </c>
    </row>
    <row r="62" spans="1:6">
      <c r="A62">
        <v>61</v>
      </c>
      <c r="B62" s="13">
        <v>45806</v>
      </c>
      <c r="C62" t="s">
        <v>2208</v>
      </c>
      <c r="D62" t="s">
        <v>1905</v>
      </c>
      <c r="E62">
        <v>11000</v>
      </c>
    </row>
    <row r="63" spans="1:6">
      <c r="A63">
        <v>62</v>
      </c>
      <c r="B63" s="13">
        <v>45806</v>
      </c>
      <c r="C63" t="s">
        <v>2144</v>
      </c>
      <c r="D63" t="s">
        <v>2148</v>
      </c>
      <c r="E63">
        <v>8000</v>
      </c>
    </row>
    <row r="64" spans="1:6">
      <c r="A64">
        <v>63</v>
      </c>
      <c r="B64" s="13">
        <v>45807</v>
      </c>
      <c r="C64" t="s">
        <v>1698</v>
      </c>
      <c r="D64" t="s">
        <v>2152</v>
      </c>
      <c r="E64">
        <v>46950</v>
      </c>
    </row>
    <row r="65" spans="1:6">
      <c r="A65">
        <v>64</v>
      </c>
      <c r="B65" s="13">
        <v>45807</v>
      </c>
      <c r="C65" t="s">
        <v>2509</v>
      </c>
      <c r="D65" t="s">
        <v>1905</v>
      </c>
      <c r="E65">
        <v>6000</v>
      </c>
      <c r="F65" t="s">
        <v>2332</v>
      </c>
    </row>
    <row r="66" spans="1:6">
      <c r="A66">
        <v>65</v>
      </c>
      <c r="B66" s="13">
        <v>45807</v>
      </c>
      <c r="C66" t="s">
        <v>2208</v>
      </c>
      <c r="D66" t="s">
        <v>1905</v>
      </c>
      <c r="E66">
        <v>6000</v>
      </c>
      <c r="F66" t="s">
        <v>2100</v>
      </c>
    </row>
    <row r="67" spans="1:6">
      <c r="A67">
        <v>66</v>
      </c>
      <c r="B67" s="13">
        <v>45812</v>
      </c>
      <c r="C67" t="s">
        <v>2208</v>
      </c>
      <c r="D67" t="s">
        <v>1905</v>
      </c>
      <c r="E67">
        <v>6000</v>
      </c>
    </row>
    <row r="68" spans="1:6">
      <c r="A68">
        <v>67</v>
      </c>
      <c r="B68" s="13">
        <v>45811</v>
      </c>
      <c r="C68" t="s">
        <v>2144</v>
      </c>
      <c r="D68" t="s">
        <v>2148</v>
      </c>
      <c r="E68">
        <v>8000</v>
      </c>
    </row>
    <row r="69" spans="1:6">
      <c r="A69">
        <v>68</v>
      </c>
      <c r="B69" s="13">
        <v>45817</v>
      </c>
      <c r="C69" t="s">
        <v>2208</v>
      </c>
      <c r="D69" t="s">
        <v>1905</v>
      </c>
      <c r="E69">
        <v>6000</v>
      </c>
      <c r="F69" t="s">
        <v>2608</v>
      </c>
    </row>
    <row r="70" spans="1:6">
      <c r="A70">
        <v>69</v>
      </c>
      <c r="B70" s="13">
        <v>45815</v>
      </c>
      <c r="C70" t="s">
        <v>2208</v>
      </c>
      <c r="D70" t="s">
        <v>1905</v>
      </c>
      <c r="E70">
        <v>6000</v>
      </c>
      <c r="F70" t="s">
        <v>2608</v>
      </c>
    </row>
    <row r="71" spans="1:6">
      <c r="A71">
        <v>70</v>
      </c>
      <c r="B71" s="13">
        <v>45813</v>
      </c>
      <c r="C71" t="s">
        <v>2208</v>
      </c>
      <c r="D71" t="s">
        <v>1905</v>
      </c>
      <c r="E71">
        <v>4000</v>
      </c>
      <c r="F71" t="s">
        <v>2332</v>
      </c>
    </row>
    <row r="72" spans="1:6">
      <c r="A72">
        <v>71</v>
      </c>
      <c r="B72" s="13">
        <v>45817</v>
      </c>
      <c r="C72" t="s">
        <v>2208</v>
      </c>
      <c r="D72" t="s">
        <v>1905</v>
      </c>
      <c r="E72">
        <v>4600</v>
      </c>
      <c r="F72" t="s">
        <v>2654</v>
      </c>
    </row>
    <row r="73" spans="1:6">
      <c r="A73">
        <v>72</v>
      </c>
      <c r="B73" s="13">
        <v>45817</v>
      </c>
      <c r="C73" t="s">
        <v>2208</v>
      </c>
      <c r="D73" t="s">
        <v>1905</v>
      </c>
      <c r="E73">
        <v>9600</v>
      </c>
      <c r="F73" t="s">
        <v>2655</v>
      </c>
    </row>
    <row r="74" spans="1:6">
      <c r="A74">
        <v>73</v>
      </c>
      <c r="B74" s="13">
        <v>45818</v>
      </c>
      <c r="C74" t="s">
        <v>2208</v>
      </c>
      <c r="D74" t="s">
        <v>1905</v>
      </c>
      <c r="E74">
        <v>6000</v>
      </c>
      <c r="F74" t="s">
        <v>2656</v>
      </c>
    </row>
    <row r="75" spans="1:6">
      <c r="A75">
        <v>74</v>
      </c>
      <c r="B75" s="13">
        <v>45818</v>
      </c>
      <c r="C75" t="s">
        <v>2417</v>
      </c>
      <c r="D75" t="s">
        <v>2148</v>
      </c>
      <c r="E75">
        <v>2200</v>
      </c>
    </row>
    <row r="76" spans="1:6">
      <c r="A76">
        <v>75</v>
      </c>
      <c r="B76" s="13">
        <v>45818</v>
      </c>
      <c r="C76" t="s">
        <v>2402</v>
      </c>
      <c r="D76" t="s">
        <v>1729</v>
      </c>
      <c r="E76">
        <v>10000</v>
      </c>
      <c r="F76" t="s">
        <v>2657</v>
      </c>
    </row>
    <row r="77" spans="1:6">
      <c r="A77">
        <v>76</v>
      </c>
      <c r="B77" s="13">
        <v>45818</v>
      </c>
      <c r="C77" t="s">
        <v>2208</v>
      </c>
      <c r="D77" t="s">
        <v>1905</v>
      </c>
      <c r="E77" s="262">
        <v>6000</v>
      </c>
      <c r="F77" t="s">
        <v>998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3" t="s">
        <v>54</v>
      </c>
      <c r="C4" s="404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2122</v>
      </c>
      <c r="B6" s="200" t="s">
        <v>54</v>
      </c>
      <c r="C6" s="201" t="s">
        <v>1394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2492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2489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2490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1162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1221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1249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1162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1182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5" t="s">
        <v>95</v>
      </c>
      <c r="C28" s="406"/>
      <c r="D28" s="406"/>
      <c r="E28" s="407"/>
      <c r="F28" s="406"/>
      <c r="G28" s="406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1" t="s">
        <v>1625</v>
      </c>
      <c r="F6" s="411"/>
      <c r="G6" s="411"/>
      <c r="H6" s="411"/>
      <c r="I6" s="411"/>
      <c r="J6" s="411"/>
      <c r="K6" s="411"/>
    </row>
    <row r="7" spans="5:11"/>
    <row r="8" spans="5:11"/>
    <row r="9" spans="5:11">
      <c r="G9" s="408"/>
      <c r="H9" s="408"/>
      <c r="I9" s="408"/>
      <c r="J9" s="408"/>
    </row>
    <row r="10" spans="5:11" ht="33" customHeight="1">
      <c r="F10" s="143"/>
      <c r="G10" s="409"/>
      <c r="H10" s="410"/>
      <c r="I10" s="410"/>
      <c r="J10" s="410"/>
    </row>
    <row r="11" spans="5:11"/>
    <row r="12" spans="5:11" ht="32.25" customHeight="1">
      <c r="F12" s="144"/>
      <c r="G12" s="409" t="s">
        <v>1628</v>
      </c>
      <c r="H12" s="410"/>
      <c r="I12" s="410"/>
      <c r="J12" s="41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45818</v>
      </c>
      <c r="B3" s="110" t="s">
        <v>1177</v>
      </c>
      <c r="C3" s="97">
        <f ca="1">SUMIF($B:$B,A3,I:I)</f>
        <v>8680000</v>
      </c>
      <c r="D3" s="265" t="s">
        <v>1163</v>
      </c>
      <c r="E3" s="97">
        <f ca="1">SUMIF($B:$B,TODAY(),E:E)</f>
        <v>0</v>
      </c>
      <c r="F3" s="266" t="s">
        <v>1165</v>
      </c>
      <c r="G3" s="98"/>
      <c r="H3" s="267" t="s">
        <v>1166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1178</v>
      </c>
      <c r="C4" s="99">
        <f>SUMIFS($I:$I,$B:$B,"&gt;="&amp;DATE(A5,A4,1),$B:$B,"&lt;="&amp;EOMONTH(DATE(A5,A4,1),0))</f>
        <v>37133001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1179</v>
      </c>
      <c r="C5" s="101">
        <f>SUMIFS($I:$I,$B:$B,"&gt;="&amp;DATE(A5,A4,1),$B:$B,"&lt;="&amp;EOMONTH(DATE(A5,A4,1),0))</f>
        <v>37133001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1162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1795</v>
      </c>
      <c r="K8" s="84" t="s">
        <v>1163</v>
      </c>
      <c r="L8" s="84" t="s">
        <v>1164</v>
      </c>
      <c r="M8" s="84" t="s">
        <v>1165</v>
      </c>
      <c r="N8" s="84" t="s">
        <v>1170</v>
      </c>
      <c r="O8" s="84" t="s">
        <v>1171</v>
      </c>
      <c r="P8" s="85" t="s">
        <v>1172</v>
      </c>
      <c r="S8" s="54"/>
      <c r="T8" s="54"/>
      <c r="U8" s="54"/>
      <c r="V8" s="54"/>
    </row>
    <row r="9" spans="1:22" ht="18" customHeight="1">
      <c r="A9" s="107">
        <v>567</v>
      </c>
      <c r="B9" s="115">
        <v>45813</v>
      </c>
      <c r="C9" s="93" t="s">
        <v>1608</v>
      </c>
      <c r="D9" s="137" t="s">
        <v>2356</v>
      </c>
      <c r="E9" s="87"/>
      <c r="F9" s="258">
        <v>10000</v>
      </c>
      <c r="G9" s="93">
        <v>2</v>
      </c>
      <c r="H9" s="159"/>
      <c r="I9" s="88">
        <v>20000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532</v>
      </c>
      <c r="B10" s="115">
        <v>45809</v>
      </c>
      <c r="C10" s="93" t="s">
        <v>1546</v>
      </c>
      <c r="D10" s="137" t="s">
        <v>1861</v>
      </c>
      <c r="E10" s="87"/>
      <c r="F10" s="258"/>
      <c r="H10" s="159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533</v>
      </c>
      <c r="B11" s="115">
        <v>45810</v>
      </c>
      <c r="C11" s="93" t="s">
        <v>1367</v>
      </c>
      <c r="D11" s="137" t="s">
        <v>1176</v>
      </c>
      <c r="E11" s="87"/>
      <c r="F11" s="258"/>
      <c r="H11" s="159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534</v>
      </c>
      <c r="B12" s="115">
        <v>45810</v>
      </c>
      <c r="C12" s="93" t="s">
        <v>998</v>
      </c>
      <c r="D12" s="137" t="s">
        <v>1256</v>
      </c>
      <c r="E12" s="87"/>
      <c r="F12" s="258">
        <v>1000000</v>
      </c>
      <c r="G12" s="93">
        <v>1</v>
      </c>
      <c r="H12" s="159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535</v>
      </c>
      <c r="B13" s="115">
        <v>45810</v>
      </c>
      <c r="C13" s="93" t="s">
        <v>1608</v>
      </c>
      <c r="D13" s="137" t="s">
        <v>1325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536</v>
      </c>
      <c r="B14" s="115">
        <v>45810</v>
      </c>
      <c r="C14" s="93" t="s">
        <v>2467</v>
      </c>
      <c r="D14" s="137" t="s">
        <v>2350</v>
      </c>
      <c r="E14" s="87"/>
      <c r="F14" s="258">
        <v>517273</v>
      </c>
      <c r="G14" s="93">
        <v>1</v>
      </c>
      <c r="H14" s="159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537</v>
      </c>
      <c r="B15" s="115">
        <v>45810</v>
      </c>
      <c r="C15" s="93" t="s">
        <v>2467</v>
      </c>
      <c r="D15" s="137" t="s">
        <v>2354</v>
      </c>
      <c r="E15" s="86"/>
      <c r="F15" s="88">
        <v>70000</v>
      </c>
      <c r="G15" s="93">
        <v>1</v>
      </c>
      <c r="H15" s="156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538</v>
      </c>
      <c r="B16" s="114">
        <v>45810</v>
      </c>
      <c r="C16" s="91" t="s">
        <v>2467</v>
      </c>
      <c r="D16" s="138" t="s">
        <v>1176</v>
      </c>
      <c r="J16" s="88">
        <v>-646000</v>
      </c>
      <c r="S16" s="54"/>
      <c r="T16" s="54"/>
      <c r="U16" s="54"/>
      <c r="V16" s="54"/>
    </row>
    <row r="17" spans="1:22" ht="18" customHeight="1">
      <c r="A17" s="107">
        <v>539</v>
      </c>
      <c r="B17" s="115">
        <v>45810</v>
      </c>
      <c r="C17" s="93" t="s">
        <v>1523</v>
      </c>
      <c r="D17" s="137" t="s">
        <v>1830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540</v>
      </c>
      <c r="B18" s="115">
        <v>45810</v>
      </c>
      <c r="C18" s="93" t="s">
        <v>1466</v>
      </c>
      <c r="D18" s="137" t="s">
        <v>1176</v>
      </c>
      <c r="E18" s="87"/>
      <c r="F18" s="258"/>
      <c r="G18" s="93"/>
      <c r="H18" s="159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541</v>
      </c>
      <c r="B19" s="115">
        <v>45810</v>
      </c>
      <c r="C19" s="93" t="s">
        <v>1608</v>
      </c>
      <c r="D19" s="137" t="s">
        <v>1256</v>
      </c>
      <c r="E19" s="86"/>
      <c r="F19" s="88">
        <v>1200000</v>
      </c>
      <c r="G19" s="93">
        <v>1</v>
      </c>
      <c r="H19" s="156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542</v>
      </c>
      <c r="B20" s="115">
        <v>45810</v>
      </c>
      <c r="C20" s="93" t="s">
        <v>1608</v>
      </c>
      <c r="D20" s="137" t="s">
        <v>1563</v>
      </c>
      <c r="E20" s="87"/>
      <c r="F20" s="258">
        <v>350000</v>
      </c>
      <c r="G20" s="93">
        <v>1</v>
      </c>
      <c r="H20" s="159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543</v>
      </c>
      <c r="B21" s="115">
        <v>45810</v>
      </c>
      <c r="C21" s="93" t="s">
        <v>1608</v>
      </c>
      <c r="D21" s="137" t="s">
        <v>1815</v>
      </c>
      <c r="E21" s="87"/>
      <c r="F21" s="258">
        <v>129000</v>
      </c>
      <c r="G21" s="93">
        <v>1</v>
      </c>
      <c r="H21" s="159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544</v>
      </c>
      <c r="B22" s="115">
        <v>45810</v>
      </c>
      <c r="C22" s="93" t="s">
        <v>2428</v>
      </c>
      <c r="D22" s="137" t="s">
        <v>2361</v>
      </c>
      <c r="E22" s="86"/>
      <c r="F22" s="88">
        <v>1500000</v>
      </c>
      <c r="G22" s="93">
        <v>1</v>
      </c>
      <c r="H22" s="156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545</v>
      </c>
      <c r="B23" s="115">
        <v>45811</v>
      </c>
      <c r="C23" s="93" t="s">
        <v>998</v>
      </c>
      <c r="D23" s="137" t="s">
        <v>1176</v>
      </c>
      <c r="E23" s="86"/>
      <c r="F23" s="88"/>
      <c r="G23" s="93"/>
      <c r="H23" s="156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546</v>
      </c>
      <c r="B24" s="115">
        <v>45811</v>
      </c>
      <c r="C24" s="93" t="s">
        <v>1669</v>
      </c>
      <c r="D24" s="137" t="s">
        <v>2552</v>
      </c>
      <c r="E24" s="86"/>
      <c r="F24" s="88">
        <v>700000</v>
      </c>
      <c r="G24" s="93">
        <v>1</v>
      </c>
      <c r="H24" s="156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547</v>
      </c>
      <c r="B25" s="115">
        <v>45811</v>
      </c>
      <c r="C25" s="93" t="s">
        <v>1516</v>
      </c>
      <c r="D25" s="137" t="s">
        <v>2554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107">
        <v>548</v>
      </c>
      <c r="B26" s="115">
        <v>45811</v>
      </c>
      <c r="C26" s="93" t="s">
        <v>2580</v>
      </c>
      <c r="D26" s="137" t="s">
        <v>1602</v>
      </c>
      <c r="E26" s="86"/>
      <c r="F26" s="88">
        <v>1818182</v>
      </c>
      <c r="G26" s="93">
        <v>1</v>
      </c>
      <c r="H26" s="156">
        <v>181818</v>
      </c>
      <c r="I26" s="88">
        <v>2000000</v>
      </c>
      <c r="M26" s="89"/>
      <c r="N26" s="89"/>
    </row>
    <row r="27" spans="1:22" ht="18" customHeight="1">
      <c r="A27" s="107">
        <v>549</v>
      </c>
      <c r="B27" s="115">
        <v>45812</v>
      </c>
      <c r="C27" s="93" t="s">
        <v>1516</v>
      </c>
      <c r="D27" s="137" t="s">
        <v>1176</v>
      </c>
      <c r="E27" s="86"/>
      <c r="F27" s="88"/>
      <c r="J27" s="88">
        <v>-200000</v>
      </c>
      <c r="M27" s="89"/>
      <c r="N27" s="89"/>
    </row>
    <row r="28" spans="1:22" ht="18" customHeight="1">
      <c r="A28" s="107">
        <v>551</v>
      </c>
      <c r="B28" s="115">
        <v>45812</v>
      </c>
      <c r="C28" s="93" t="s">
        <v>1032</v>
      </c>
      <c r="D28" s="137" t="s">
        <v>1176</v>
      </c>
      <c r="E28" s="86"/>
      <c r="F28" s="88"/>
      <c r="J28" s="88">
        <v>-990000</v>
      </c>
      <c r="M28" s="89"/>
      <c r="N28" s="89"/>
    </row>
    <row r="29" spans="1:22" ht="18" customHeight="1">
      <c r="A29" s="107">
        <v>552</v>
      </c>
      <c r="B29" s="115">
        <v>45812</v>
      </c>
      <c r="C29" s="93" t="s">
        <v>1671</v>
      </c>
      <c r="D29" s="137" t="s">
        <v>2361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107">
        <v>553</v>
      </c>
      <c r="B30" s="115">
        <v>45812</v>
      </c>
      <c r="C30" s="93" t="s">
        <v>2572</v>
      </c>
      <c r="D30" s="137" t="s">
        <v>2576</v>
      </c>
      <c r="E30" s="86"/>
      <c r="F30" s="88">
        <v>700000</v>
      </c>
      <c r="G30" s="93">
        <v>1</v>
      </c>
      <c r="H30" s="156">
        <v>70000</v>
      </c>
      <c r="I30" s="88">
        <v>770000</v>
      </c>
      <c r="M30" s="89"/>
      <c r="N30" s="89"/>
    </row>
    <row r="31" spans="1:22" ht="18" customHeight="1">
      <c r="A31" s="107">
        <v>554</v>
      </c>
      <c r="B31" s="115">
        <v>45812</v>
      </c>
      <c r="C31" s="93" t="s">
        <v>1523</v>
      </c>
      <c r="D31" s="137" t="s">
        <v>1176</v>
      </c>
      <c r="E31" s="86"/>
      <c r="F31" s="88"/>
      <c r="J31" s="88">
        <v>-150000</v>
      </c>
      <c r="M31" s="89"/>
      <c r="N31" s="89"/>
    </row>
    <row r="32" spans="1:22" ht="18" customHeight="1">
      <c r="A32" s="107">
        <v>555</v>
      </c>
      <c r="B32" s="115">
        <v>45812</v>
      </c>
      <c r="C32" s="93" t="s">
        <v>2580</v>
      </c>
      <c r="D32" s="137" t="s">
        <v>1176</v>
      </c>
      <c r="E32" s="86"/>
      <c r="F32" s="88"/>
      <c r="J32" s="88">
        <v>-2000000</v>
      </c>
      <c r="M32" s="89"/>
      <c r="N32" s="89"/>
    </row>
    <row r="33" spans="1:14" ht="18" customHeight="1">
      <c r="A33" s="107">
        <v>557</v>
      </c>
      <c r="B33" s="115">
        <v>45812</v>
      </c>
      <c r="C33" s="93" t="s">
        <v>2572</v>
      </c>
      <c r="D33" s="137" t="s">
        <v>1176</v>
      </c>
      <c r="E33" s="87"/>
      <c r="F33" s="258"/>
      <c r="H33" s="159"/>
      <c r="J33" s="88">
        <v>-770000</v>
      </c>
      <c r="K33" s="88"/>
      <c r="L33" s="89"/>
      <c r="M33" s="89"/>
      <c r="N33" s="89"/>
    </row>
    <row r="34" spans="1:14" ht="18" customHeight="1">
      <c r="A34" s="90">
        <v>558</v>
      </c>
      <c r="B34" s="114">
        <v>45812</v>
      </c>
      <c r="C34" s="91" t="s">
        <v>1652</v>
      </c>
      <c r="D34" s="138" t="s">
        <v>1602</v>
      </c>
      <c r="F34" s="146">
        <v>450000</v>
      </c>
      <c r="G34" s="93">
        <v>1</v>
      </c>
      <c r="H34" s="156">
        <v>45000</v>
      </c>
      <c r="I34" s="88">
        <v>495000</v>
      </c>
    </row>
    <row r="35" spans="1:14" ht="18" customHeight="1">
      <c r="A35" s="90">
        <v>559</v>
      </c>
      <c r="B35" s="114">
        <v>45812</v>
      </c>
      <c r="C35" s="91" t="s">
        <v>1652</v>
      </c>
      <c r="D35" s="138" t="s">
        <v>1616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560</v>
      </c>
      <c r="B36" s="114">
        <v>45812</v>
      </c>
      <c r="C36" s="91" t="s">
        <v>1835</v>
      </c>
      <c r="D36" s="138" t="s">
        <v>1176</v>
      </c>
      <c r="J36" s="88">
        <v>-7000000</v>
      </c>
      <c r="M36" s="89"/>
      <c r="N36" s="89"/>
    </row>
    <row r="37" spans="1:14" ht="18" customHeight="1">
      <c r="A37" s="90">
        <v>561</v>
      </c>
      <c r="B37" s="114">
        <v>45812</v>
      </c>
      <c r="C37" s="91" t="s">
        <v>1835</v>
      </c>
      <c r="D37" s="138" t="s">
        <v>2585</v>
      </c>
      <c r="J37" s="88">
        <v>-805000</v>
      </c>
    </row>
    <row r="38" spans="1:14" ht="18" customHeight="1">
      <c r="A38" s="90">
        <v>568</v>
      </c>
      <c r="B38" s="114">
        <v>45813</v>
      </c>
      <c r="C38" s="91" t="s">
        <v>1608</v>
      </c>
      <c r="D38" s="138" t="s">
        <v>2350</v>
      </c>
      <c r="F38" s="146">
        <v>569000</v>
      </c>
      <c r="G38" s="93">
        <v>1</v>
      </c>
      <c r="I38" s="88">
        <v>569000</v>
      </c>
    </row>
    <row r="39" spans="1:14" ht="18" customHeight="1">
      <c r="A39" s="90">
        <v>569</v>
      </c>
      <c r="B39" s="114">
        <v>45813</v>
      </c>
      <c r="C39" s="91" t="s">
        <v>1608</v>
      </c>
      <c r="D39" s="138" t="s">
        <v>2354</v>
      </c>
      <c r="F39" s="146">
        <v>77000</v>
      </c>
      <c r="G39" s="93">
        <v>1</v>
      </c>
      <c r="I39" s="88">
        <v>77000</v>
      </c>
    </row>
    <row r="40" spans="1:14" ht="18" customHeight="1">
      <c r="A40" s="90">
        <v>570</v>
      </c>
      <c r="B40" s="114">
        <v>45813</v>
      </c>
      <c r="C40" s="91" t="s">
        <v>1608</v>
      </c>
      <c r="D40" s="138" t="s">
        <v>2351</v>
      </c>
      <c r="F40" s="146">
        <v>130000</v>
      </c>
      <c r="G40" s="93">
        <v>1</v>
      </c>
      <c r="I40" s="88">
        <v>130000</v>
      </c>
    </row>
    <row r="41" spans="1:14" ht="18" customHeight="1">
      <c r="A41" s="90">
        <v>571</v>
      </c>
      <c r="B41" s="114">
        <v>45813</v>
      </c>
      <c r="C41" s="91" t="s">
        <v>1608</v>
      </c>
      <c r="D41" s="138" t="s">
        <v>2356</v>
      </c>
      <c r="F41" s="146">
        <v>10000</v>
      </c>
      <c r="G41" s="93">
        <v>2</v>
      </c>
      <c r="I41" s="88">
        <v>20000</v>
      </c>
    </row>
    <row r="42" spans="1:14" ht="18" customHeight="1">
      <c r="A42" s="90">
        <v>572</v>
      </c>
      <c r="B42" s="115">
        <v>45813</v>
      </c>
      <c r="C42" s="93" t="s">
        <v>1608</v>
      </c>
      <c r="D42" s="137" t="s">
        <v>2355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107">
        <v>573</v>
      </c>
      <c r="B43" s="115">
        <v>45813</v>
      </c>
      <c r="C43" s="93" t="s">
        <v>1671</v>
      </c>
      <c r="D43" s="137" t="s">
        <v>1176</v>
      </c>
      <c r="E43" s="87"/>
      <c r="F43" s="258"/>
      <c r="H43" s="159"/>
      <c r="J43" s="88">
        <v>-1500000</v>
      </c>
      <c r="K43" s="88"/>
      <c r="L43" s="89"/>
      <c r="M43" s="89"/>
      <c r="N43" s="89"/>
    </row>
    <row r="44" spans="1:14" ht="18" customHeight="1">
      <c r="A44" s="90">
        <v>574</v>
      </c>
      <c r="B44" s="115">
        <v>45813</v>
      </c>
      <c r="C44" s="93" t="s">
        <v>1523</v>
      </c>
      <c r="D44" s="137" t="s">
        <v>1830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575</v>
      </c>
      <c r="B45" s="115">
        <v>45813</v>
      </c>
      <c r="C45" s="93" t="s">
        <v>1198</v>
      </c>
      <c r="D45" s="137" t="s">
        <v>2595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107">
        <v>576</v>
      </c>
      <c r="B46" s="115">
        <v>45813</v>
      </c>
      <c r="C46" s="93" t="s">
        <v>1198</v>
      </c>
      <c r="D46" s="137" t="s">
        <v>2355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577</v>
      </c>
      <c r="B47" s="114">
        <v>45813</v>
      </c>
      <c r="C47" s="91" t="s">
        <v>1198</v>
      </c>
      <c r="D47" s="138" t="s">
        <v>2358</v>
      </c>
      <c r="F47" s="146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578</v>
      </c>
      <c r="B48" s="114">
        <v>45813</v>
      </c>
      <c r="C48" s="91" t="s">
        <v>1198</v>
      </c>
      <c r="D48" s="138" t="s">
        <v>2596</v>
      </c>
      <c r="F48" s="146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579</v>
      </c>
      <c r="B49" s="114">
        <v>45813</v>
      </c>
      <c r="C49" s="91" t="s">
        <v>1652</v>
      </c>
      <c r="D49" s="138" t="s">
        <v>1176</v>
      </c>
      <c r="J49" s="88">
        <v>-550000</v>
      </c>
      <c r="M49" s="89"/>
      <c r="N49" s="89"/>
    </row>
    <row r="50" spans="1:14" ht="18" customHeight="1">
      <c r="A50" s="90">
        <v>580</v>
      </c>
      <c r="B50" s="114">
        <v>45813</v>
      </c>
      <c r="C50" s="91" t="s">
        <v>2604</v>
      </c>
      <c r="D50" s="138" t="s">
        <v>2603</v>
      </c>
      <c r="F50" s="146">
        <v>200000</v>
      </c>
      <c r="G50" s="93">
        <v>1</v>
      </c>
      <c r="I50" s="88">
        <v>200000</v>
      </c>
      <c r="M50" s="89"/>
      <c r="N50" s="89"/>
    </row>
    <row r="51" spans="1:14" ht="18" customHeight="1">
      <c r="A51" s="90">
        <v>581</v>
      </c>
      <c r="B51" s="114">
        <v>45814</v>
      </c>
      <c r="C51" s="91" t="s">
        <v>1835</v>
      </c>
      <c r="D51" s="138" t="s">
        <v>2350</v>
      </c>
      <c r="F51" s="146">
        <v>500000</v>
      </c>
      <c r="G51" s="93">
        <v>5</v>
      </c>
      <c r="I51" s="88">
        <v>2500000</v>
      </c>
    </row>
    <row r="52" spans="1:14" ht="18" customHeight="1">
      <c r="A52" s="90">
        <v>582</v>
      </c>
      <c r="B52" s="114">
        <v>45817</v>
      </c>
      <c r="C52" s="91" t="s">
        <v>2609</v>
      </c>
      <c r="D52" s="138" t="s">
        <v>2341</v>
      </c>
      <c r="F52" s="146">
        <v>2200000</v>
      </c>
      <c r="G52" s="93">
        <v>1</v>
      </c>
      <c r="H52" s="156">
        <v>220000</v>
      </c>
      <c r="I52" s="88">
        <v>2420000</v>
      </c>
    </row>
    <row r="53" spans="1:14" ht="18" customHeight="1">
      <c r="A53" s="90">
        <v>583</v>
      </c>
      <c r="B53" s="114">
        <v>45817</v>
      </c>
      <c r="C53" s="91" t="s">
        <v>998</v>
      </c>
      <c r="D53" s="138" t="s">
        <v>2343</v>
      </c>
      <c r="F53" s="146">
        <v>1550000</v>
      </c>
      <c r="G53" s="93">
        <v>1</v>
      </c>
      <c r="I53" s="88">
        <v>1550000</v>
      </c>
    </row>
    <row r="54" spans="1:14" ht="18" customHeight="1">
      <c r="A54" s="90">
        <v>585</v>
      </c>
      <c r="B54" s="114">
        <v>45817</v>
      </c>
      <c r="C54" s="91" t="s">
        <v>998</v>
      </c>
      <c r="D54" s="138" t="s">
        <v>2061</v>
      </c>
      <c r="F54" s="146">
        <v>650000</v>
      </c>
      <c r="G54" s="93">
        <v>1</v>
      </c>
      <c r="I54" s="88">
        <v>650000</v>
      </c>
    </row>
    <row r="55" spans="1:14" ht="18" customHeight="1">
      <c r="A55" s="90">
        <v>586</v>
      </c>
      <c r="B55" s="114">
        <v>45817</v>
      </c>
      <c r="C55" s="91" t="s">
        <v>1198</v>
      </c>
      <c r="D55" s="138" t="s">
        <v>2612</v>
      </c>
      <c r="F55" s="146">
        <v>35000</v>
      </c>
      <c r="G55" s="93">
        <v>1</v>
      </c>
      <c r="I55" s="88">
        <v>35000</v>
      </c>
    </row>
    <row r="56" spans="1:14" ht="18" customHeight="1">
      <c r="A56" s="90">
        <v>587</v>
      </c>
      <c r="B56" s="114">
        <v>45817</v>
      </c>
      <c r="C56" s="91" t="s">
        <v>1198</v>
      </c>
      <c r="D56" s="138" t="s">
        <v>2016</v>
      </c>
      <c r="F56" s="146">
        <v>20000</v>
      </c>
      <c r="G56" s="93">
        <v>1</v>
      </c>
      <c r="I56" s="88">
        <v>20000</v>
      </c>
    </row>
    <row r="57" spans="1:14" ht="18" customHeight="1">
      <c r="A57" s="90">
        <v>588</v>
      </c>
      <c r="B57" s="114">
        <v>45817</v>
      </c>
      <c r="C57" s="91" t="s">
        <v>1835</v>
      </c>
      <c r="D57" s="138" t="s">
        <v>1858</v>
      </c>
      <c r="F57" s="146">
        <v>1100000</v>
      </c>
      <c r="G57" s="93">
        <v>1</v>
      </c>
      <c r="I57" s="88">
        <v>1100000</v>
      </c>
    </row>
    <row r="58" spans="1:14" ht="18" customHeight="1">
      <c r="A58" s="90">
        <v>589</v>
      </c>
      <c r="B58" s="114">
        <v>45817</v>
      </c>
      <c r="C58" s="91" t="s">
        <v>1037</v>
      </c>
      <c r="D58" s="138" t="s">
        <v>2617</v>
      </c>
      <c r="F58" s="146">
        <v>1100000</v>
      </c>
      <c r="G58" s="93">
        <v>1</v>
      </c>
      <c r="I58" s="88">
        <v>1100000</v>
      </c>
    </row>
    <row r="59" spans="1:14" ht="18" customHeight="1">
      <c r="A59" s="90">
        <v>590</v>
      </c>
      <c r="B59" s="114">
        <v>45817</v>
      </c>
      <c r="C59" s="91" t="s">
        <v>1511</v>
      </c>
      <c r="D59" s="138" t="s">
        <v>2361</v>
      </c>
      <c r="F59" s="146">
        <v>1500000</v>
      </c>
      <c r="G59" s="93">
        <v>1</v>
      </c>
      <c r="I59" s="88">
        <v>1500000</v>
      </c>
    </row>
    <row r="60" spans="1:14" ht="18" customHeight="1">
      <c r="A60" s="90">
        <v>591</v>
      </c>
      <c r="B60" s="114">
        <v>45817</v>
      </c>
      <c r="C60" s="91" t="s">
        <v>1466</v>
      </c>
      <c r="D60" s="138" t="s">
        <v>2361</v>
      </c>
      <c r="F60" s="146">
        <v>1500000</v>
      </c>
      <c r="G60" s="93">
        <v>1</v>
      </c>
      <c r="I60" s="88">
        <v>1500000</v>
      </c>
    </row>
    <row r="61" spans="1:14" ht="18" customHeight="1">
      <c r="A61" s="90">
        <v>592</v>
      </c>
      <c r="B61" s="114">
        <v>45817</v>
      </c>
      <c r="C61" s="91" t="s">
        <v>1652</v>
      </c>
      <c r="D61" s="138" t="s">
        <v>2350</v>
      </c>
      <c r="F61" s="146">
        <v>517273</v>
      </c>
      <c r="G61" s="93">
        <v>1</v>
      </c>
      <c r="H61" s="156">
        <v>51727</v>
      </c>
      <c r="I61" s="88">
        <v>569000</v>
      </c>
    </row>
    <row r="62" spans="1:14" ht="18" customHeight="1">
      <c r="A62" s="90">
        <v>593</v>
      </c>
      <c r="B62" s="114">
        <v>45817</v>
      </c>
      <c r="C62" s="91" t="s">
        <v>1652</v>
      </c>
      <c r="D62" s="138" t="s">
        <v>2351</v>
      </c>
      <c r="F62" s="146">
        <v>130000</v>
      </c>
      <c r="G62" s="93">
        <v>2</v>
      </c>
      <c r="H62" s="156">
        <v>26000</v>
      </c>
      <c r="I62" s="88">
        <v>286000</v>
      </c>
    </row>
    <row r="63" spans="1:14" ht="18" customHeight="1">
      <c r="A63" s="90">
        <v>594</v>
      </c>
      <c r="B63" s="114">
        <v>45817</v>
      </c>
      <c r="C63" s="91" t="s">
        <v>1649</v>
      </c>
      <c r="D63" s="138" t="s">
        <v>2358</v>
      </c>
      <c r="F63" s="146">
        <v>600000</v>
      </c>
      <c r="G63" s="93">
        <v>1</v>
      </c>
      <c r="H63" s="156">
        <v>60000</v>
      </c>
      <c r="I63" s="88">
        <v>660000</v>
      </c>
    </row>
    <row r="64" spans="1:14" ht="18" customHeight="1">
      <c r="A64" s="90">
        <v>595</v>
      </c>
      <c r="B64" s="114">
        <v>45817</v>
      </c>
      <c r="C64" s="91" t="s">
        <v>1649</v>
      </c>
      <c r="D64" s="138" t="s">
        <v>2622</v>
      </c>
      <c r="G64" s="93">
        <v>1</v>
      </c>
      <c r="I64" s="88">
        <v>0</v>
      </c>
    </row>
    <row r="65" spans="1:10" ht="18" customHeight="1">
      <c r="A65" s="90">
        <v>596</v>
      </c>
      <c r="B65" s="114">
        <v>45817</v>
      </c>
      <c r="C65" s="91" t="s">
        <v>1649</v>
      </c>
      <c r="D65" s="138" t="s">
        <v>2624</v>
      </c>
      <c r="F65" s="146">
        <v>590910</v>
      </c>
      <c r="G65" s="93">
        <v>1</v>
      </c>
      <c r="H65" s="156">
        <v>59091</v>
      </c>
      <c r="I65" s="88">
        <v>650001</v>
      </c>
    </row>
    <row r="66" spans="1:10" ht="18" customHeight="1">
      <c r="A66" s="90">
        <v>597</v>
      </c>
      <c r="B66" s="114">
        <v>45817</v>
      </c>
      <c r="C66" s="91" t="s">
        <v>1649</v>
      </c>
      <c r="D66" s="138" t="s">
        <v>2626</v>
      </c>
      <c r="F66" s="146">
        <v>100000</v>
      </c>
      <c r="G66" s="93">
        <v>1</v>
      </c>
      <c r="H66" s="156">
        <v>10000</v>
      </c>
      <c r="I66" s="88">
        <v>110000</v>
      </c>
    </row>
    <row r="67" spans="1:10" ht="18" customHeight="1">
      <c r="A67" s="90">
        <v>598</v>
      </c>
      <c r="B67" s="114">
        <v>45817</v>
      </c>
      <c r="C67" s="91" t="s">
        <v>1649</v>
      </c>
      <c r="D67" s="138" t="s">
        <v>2356</v>
      </c>
      <c r="F67" s="146">
        <v>20000</v>
      </c>
      <c r="G67" s="93">
        <v>1</v>
      </c>
      <c r="H67" s="156">
        <v>2000</v>
      </c>
      <c r="I67" s="88">
        <v>22000</v>
      </c>
    </row>
    <row r="68" spans="1:10" ht="18" customHeight="1">
      <c r="A68" s="90">
        <v>599</v>
      </c>
      <c r="B68" s="114">
        <v>45817</v>
      </c>
      <c r="C68" s="91" t="s">
        <v>2609</v>
      </c>
      <c r="D68" s="138" t="s">
        <v>1176</v>
      </c>
      <c r="J68" s="88">
        <v>-2420000</v>
      </c>
    </row>
    <row r="69" spans="1:10" ht="18" customHeight="1">
      <c r="A69" s="90">
        <v>600</v>
      </c>
      <c r="B69" s="114">
        <v>45817</v>
      </c>
      <c r="C69" s="91" t="s">
        <v>1511</v>
      </c>
      <c r="D69" s="138" t="s">
        <v>2631</v>
      </c>
      <c r="J69" s="88">
        <v>-500000</v>
      </c>
    </row>
    <row r="70" spans="1:10" ht="18" customHeight="1">
      <c r="A70" s="90">
        <v>601</v>
      </c>
      <c r="B70" s="114">
        <v>45817</v>
      </c>
      <c r="C70" s="91" t="s">
        <v>1511</v>
      </c>
      <c r="D70" s="138" t="s">
        <v>2632</v>
      </c>
      <c r="J70" s="88">
        <v>-300000</v>
      </c>
    </row>
    <row r="71" spans="1:10" ht="18" customHeight="1">
      <c r="A71" s="90">
        <v>602</v>
      </c>
      <c r="B71" s="114">
        <v>45817</v>
      </c>
      <c r="C71" s="91" t="s">
        <v>1511</v>
      </c>
      <c r="D71" s="138" t="s">
        <v>2633</v>
      </c>
      <c r="J71" s="88">
        <v>-300000</v>
      </c>
    </row>
    <row r="72" spans="1:10" ht="18" customHeight="1">
      <c r="A72" s="90">
        <v>603</v>
      </c>
      <c r="B72" s="114">
        <v>45817</v>
      </c>
      <c r="C72" s="91" t="s">
        <v>1511</v>
      </c>
      <c r="D72" s="138" t="s">
        <v>2634</v>
      </c>
      <c r="J72" s="88">
        <v>-380000</v>
      </c>
    </row>
    <row r="73" spans="1:10" ht="18" customHeight="1">
      <c r="A73" s="90">
        <v>605</v>
      </c>
      <c r="B73" s="114">
        <v>45817</v>
      </c>
      <c r="C73" s="91" t="s">
        <v>998</v>
      </c>
      <c r="D73" s="138" t="s">
        <v>1176</v>
      </c>
      <c r="J73" s="88">
        <v>-2200000</v>
      </c>
    </row>
    <row r="74" spans="1:10" ht="18" customHeight="1">
      <c r="A74" s="90">
        <v>606</v>
      </c>
      <c r="B74" s="114">
        <v>45817</v>
      </c>
      <c r="C74" s="91" t="s">
        <v>2428</v>
      </c>
      <c r="D74" s="138" t="s">
        <v>1176</v>
      </c>
      <c r="J74" s="88">
        <v>-1500000</v>
      </c>
    </row>
    <row r="75" spans="1:10" ht="18" customHeight="1">
      <c r="A75" s="90">
        <v>608</v>
      </c>
      <c r="B75" s="114">
        <v>45817</v>
      </c>
      <c r="C75" s="91" t="s">
        <v>1466</v>
      </c>
      <c r="D75" s="138" t="s">
        <v>2518</v>
      </c>
      <c r="F75" s="146">
        <v>80000</v>
      </c>
      <c r="G75" s="93">
        <v>1</v>
      </c>
      <c r="I75" s="88">
        <v>80000</v>
      </c>
    </row>
    <row r="76" spans="1:10" ht="18" customHeight="1">
      <c r="A76" s="90">
        <v>609</v>
      </c>
      <c r="B76" s="114">
        <v>45818</v>
      </c>
      <c r="C76" s="91" t="s">
        <v>2257</v>
      </c>
      <c r="D76" s="138" t="s">
        <v>1176</v>
      </c>
      <c r="J76" s="88">
        <v>-1550000</v>
      </c>
    </row>
    <row r="77" spans="1:10" ht="18" customHeight="1">
      <c r="A77" s="90">
        <v>610</v>
      </c>
      <c r="B77" s="114">
        <v>45818</v>
      </c>
      <c r="C77" s="91" t="s">
        <v>1669</v>
      </c>
      <c r="D77" s="138" t="s">
        <v>1176</v>
      </c>
      <c r="J77" s="88">
        <v>-700000</v>
      </c>
    </row>
    <row r="78" spans="1:10" ht="18" customHeight="1">
      <c r="A78" s="90">
        <v>611</v>
      </c>
      <c r="B78" s="114">
        <v>45818</v>
      </c>
      <c r="C78" s="91" t="s">
        <v>2556</v>
      </c>
      <c r="D78" s="138" t="s">
        <v>2659</v>
      </c>
      <c r="F78" s="146">
        <v>3000000</v>
      </c>
      <c r="G78" s="93">
        <v>1</v>
      </c>
      <c r="I78" s="88">
        <v>3000000</v>
      </c>
    </row>
    <row r="79" spans="1:10" ht="18" customHeight="1">
      <c r="A79" s="90">
        <v>612</v>
      </c>
      <c r="B79" s="114">
        <v>45818</v>
      </c>
      <c r="C79" s="91" t="s">
        <v>1862</v>
      </c>
      <c r="D79" s="138" t="s">
        <v>2354</v>
      </c>
      <c r="F79" s="146">
        <v>75000</v>
      </c>
      <c r="G79" s="93">
        <v>2</v>
      </c>
      <c r="H79" s="156">
        <v>15000</v>
      </c>
      <c r="I79" s="88">
        <v>165000</v>
      </c>
    </row>
    <row r="80" spans="1:10" ht="18" customHeight="1">
      <c r="A80" s="90">
        <v>613</v>
      </c>
      <c r="B80" s="114">
        <v>45818</v>
      </c>
      <c r="C80" s="91" t="s">
        <v>1862</v>
      </c>
      <c r="D80" s="138" t="s">
        <v>2351</v>
      </c>
      <c r="F80" s="146">
        <v>130000</v>
      </c>
      <c r="G80" s="93">
        <v>1</v>
      </c>
      <c r="H80" s="156">
        <v>13000</v>
      </c>
      <c r="I80" s="88">
        <v>143000</v>
      </c>
    </row>
    <row r="81" spans="1:12" ht="18" customHeight="1">
      <c r="A81" s="90">
        <v>614</v>
      </c>
      <c r="B81" s="114">
        <v>45818</v>
      </c>
      <c r="C81" s="91" t="s">
        <v>1466</v>
      </c>
      <c r="D81" s="138" t="s">
        <v>2360</v>
      </c>
      <c r="F81" s="146">
        <v>340000</v>
      </c>
      <c r="G81" s="93">
        <v>1</v>
      </c>
      <c r="I81" s="88">
        <v>340000</v>
      </c>
    </row>
    <row r="82" spans="1:12" ht="18" customHeight="1">
      <c r="A82" s="90">
        <v>615</v>
      </c>
      <c r="B82" s="114">
        <v>45818</v>
      </c>
      <c r="C82" s="91" t="s">
        <v>1367</v>
      </c>
      <c r="D82" s="138" t="s">
        <v>2663</v>
      </c>
      <c r="F82" s="146">
        <v>850000</v>
      </c>
      <c r="G82" s="93">
        <v>1</v>
      </c>
      <c r="I82" s="88">
        <v>850000</v>
      </c>
    </row>
    <row r="83" spans="1:12" ht="18" customHeight="1">
      <c r="A83" s="90">
        <v>616</v>
      </c>
      <c r="B83" s="114">
        <v>45818</v>
      </c>
      <c r="C83" s="91" t="s">
        <v>1367</v>
      </c>
      <c r="D83" s="138" t="s">
        <v>2260</v>
      </c>
      <c r="F83" s="146">
        <v>1000000</v>
      </c>
      <c r="G83" s="93">
        <v>1</v>
      </c>
      <c r="I83" s="88">
        <v>1000000</v>
      </c>
    </row>
    <row r="84" spans="1:12" ht="18" customHeight="1">
      <c r="A84" s="90">
        <v>617</v>
      </c>
      <c r="B84" s="114">
        <v>45818</v>
      </c>
      <c r="C84" s="91" t="s">
        <v>1649</v>
      </c>
      <c r="D84" s="138" t="s">
        <v>2371</v>
      </c>
      <c r="F84" s="146">
        <v>1600000</v>
      </c>
      <c r="G84" s="93">
        <v>1</v>
      </c>
      <c r="H84" s="156">
        <v>160000</v>
      </c>
      <c r="I84" s="88">
        <v>1760000</v>
      </c>
    </row>
    <row r="85" spans="1:12" ht="18" customHeight="1">
      <c r="A85" s="90">
        <v>618</v>
      </c>
      <c r="B85" s="114">
        <v>45818</v>
      </c>
      <c r="C85" s="91" t="s">
        <v>1649</v>
      </c>
      <c r="D85" s="138" t="s">
        <v>1586</v>
      </c>
      <c r="F85" s="146">
        <v>20000</v>
      </c>
      <c r="G85" s="93">
        <v>1</v>
      </c>
      <c r="H85" s="156">
        <v>2000</v>
      </c>
      <c r="I85" s="88">
        <v>22000</v>
      </c>
    </row>
    <row r="86" spans="1:12" ht="18" customHeight="1">
      <c r="A86" s="90">
        <v>619</v>
      </c>
      <c r="B86" s="114">
        <v>45818</v>
      </c>
      <c r="C86" s="91" t="s">
        <v>1511</v>
      </c>
      <c r="D86" s="138" t="s">
        <v>2666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620</v>
      </c>
      <c r="B87" s="114">
        <v>45818</v>
      </c>
      <c r="C87" s="91" t="s">
        <v>2496</v>
      </c>
      <c r="D87" s="138" t="s">
        <v>2670</v>
      </c>
      <c r="F87" s="146">
        <v>100000</v>
      </c>
      <c r="G87" s="93">
        <v>1</v>
      </c>
      <c r="I87" s="88">
        <v>100000</v>
      </c>
    </row>
    <row r="88" spans="1:12" ht="18" customHeight="1">
      <c r="A88" s="90">
        <v>621</v>
      </c>
      <c r="B88" s="114">
        <v>45818</v>
      </c>
      <c r="C88" s="91" t="s">
        <v>2039</v>
      </c>
      <c r="D88" s="138" t="s">
        <v>1256</v>
      </c>
      <c r="F88" s="88">
        <v>1200000</v>
      </c>
      <c r="G88" s="93">
        <v>1</v>
      </c>
      <c r="I88" s="88">
        <v>1200000</v>
      </c>
    </row>
    <row r="89" spans="1:12" ht="18" customHeight="1">
      <c r="A89" s="90">
        <v>622</v>
      </c>
      <c r="B89" s="114">
        <v>45818</v>
      </c>
      <c r="C89" s="91" t="s">
        <v>1511</v>
      </c>
      <c r="D89" s="138" t="s">
        <v>2674</v>
      </c>
      <c r="J89" s="88">
        <v>-1200000</v>
      </c>
    </row>
    <row r="90" spans="1:12" ht="18" customHeight="1">
      <c r="F90" s="88"/>
    </row>
    <row r="92" spans="1:12" ht="18" customHeight="1">
      <c r="F92" s="88"/>
      <c r="G92" s="146"/>
      <c r="L92" s="146"/>
    </row>
    <row r="93" spans="1:12" ht="18" customHeight="1">
      <c r="F93" s="88"/>
      <c r="G93" s="146"/>
      <c r="L93" s="146"/>
    </row>
    <row r="94" spans="1:12" ht="18" customHeight="1">
      <c r="F94" s="88"/>
      <c r="G94" s="146"/>
      <c r="L94" s="146"/>
    </row>
    <row r="95" spans="1:12" ht="18" customHeight="1">
      <c r="F95" s="88"/>
      <c r="G95" s="146"/>
      <c r="L95" s="146"/>
    </row>
    <row r="96" spans="1:12" ht="18" customHeight="1">
      <c r="F96" s="88"/>
      <c r="G96" s="146"/>
      <c r="L96" s="146"/>
    </row>
    <row r="97" spans="6:13" ht="18" customHeight="1">
      <c r="F97" s="88"/>
      <c r="G97" s="146"/>
      <c r="L97" s="146"/>
    </row>
    <row r="98" spans="6:13" ht="18" customHeight="1">
      <c r="F98" s="88"/>
      <c r="G98" s="146"/>
      <c r="L98" s="146"/>
    </row>
    <row r="99" spans="6:13" ht="18" customHeight="1">
      <c r="F99" s="88"/>
      <c r="G99" s="146"/>
      <c r="L99" s="146"/>
    </row>
    <row r="100" spans="6:13" ht="18" customHeight="1">
      <c r="F100" s="88"/>
      <c r="G100" s="146"/>
      <c r="L100" s="146"/>
    </row>
    <row r="101" spans="6:13" ht="18" customHeight="1">
      <c r="F101" s="88"/>
      <c r="G101" s="146"/>
      <c r="L101" s="146"/>
    </row>
    <row r="102" spans="6:13" ht="18" customHeight="1">
      <c r="F102" s="88"/>
      <c r="G102" s="146"/>
      <c r="L102" s="146"/>
    </row>
    <row r="103" spans="6:13" ht="18" customHeight="1">
      <c r="F103" s="88"/>
      <c r="G103" s="146"/>
      <c r="L103" s="146"/>
    </row>
    <row r="104" spans="6:13" ht="18" customHeight="1">
      <c r="F104" s="88"/>
      <c r="G104" s="146"/>
      <c r="L104" s="146"/>
    </row>
    <row r="105" spans="6:13" ht="18" customHeight="1">
      <c r="F105" s="88"/>
      <c r="G105" s="146"/>
      <c r="L105" s="146"/>
    </row>
    <row r="106" spans="6:13" ht="18" customHeight="1">
      <c r="F106" s="88"/>
      <c r="G106" s="146"/>
      <c r="L106" s="146"/>
    </row>
    <row r="107" spans="6:13" ht="18" customHeight="1">
      <c r="F107" s="88"/>
      <c r="G107" s="146"/>
      <c r="L107" s="146"/>
    </row>
    <row r="108" spans="6:13" ht="18" customHeight="1">
      <c r="F108" s="88"/>
      <c r="G108" s="146"/>
      <c r="L108" s="146"/>
    </row>
    <row r="109" spans="6:13" ht="18" customHeight="1">
      <c r="F109" s="88"/>
      <c r="G109" s="146"/>
      <c r="L109" s="146"/>
    </row>
    <row r="110" spans="6:13" ht="18" customHeight="1">
      <c r="F110" s="88"/>
      <c r="G110" s="146"/>
      <c r="L110" s="146"/>
    </row>
    <row r="111" spans="6:13" ht="18" customHeight="1">
      <c r="F111" s="88"/>
      <c r="G111" s="146"/>
      <c r="L111" s="146"/>
      <c r="M111" s="88"/>
    </row>
    <row r="112" spans="6:13" ht="18" customHeight="1">
      <c r="F112" s="88"/>
      <c r="G112" s="146"/>
      <c r="L112" s="146"/>
    </row>
    <row r="113" spans="6:14" ht="18" customHeight="1">
      <c r="F113" s="88"/>
      <c r="G113" s="146"/>
      <c r="L113" s="146"/>
      <c r="N113" s="88"/>
    </row>
    <row r="114" spans="6:14" ht="18" customHeight="1">
      <c r="F114" s="88"/>
      <c r="G114" s="146"/>
      <c r="L114" s="146"/>
    </row>
    <row r="115" spans="6:14" ht="18" customHeight="1">
      <c r="F115" s="88"/>
      <c r="G115" s="146"/>
      <c r="L115" s="146"/>
    </row>
    <row r="116" spans="6:14" ht="18" customHeight="1">
      <c r="F116" s="88"/>
      <c r="G116" s="146"/>
      <c r="L116" s="146"/>
    </row>
    <row r="117" spans="6:14" ht="18" customHeight="1">
      <c r="F117" s="88"/>
      <c r="G117" s="146"/>
      <c r="L117" s="146"/>
    </row>
    <row r="118" spans="6:14" ht="18" customHeight="1">
      <c r="F118" s="88"/>
      <c r="G118" s="146"/>
      <c r="L118" s="146"/>
    </row>
    <row r="119" spans="6:14" ht="18" customHeight="1">
      <c r="F119" s="88"/>
      <c r="G119" s="146"/>
      <c r="L119" s="146"/>
    </row>
    <row r="120" spans="6:14" ht="18" customHeight="1">
      <c r="F120" s="88"/>
      <c r="G120" s="146"/>
      <c r="L120" s="146"/>
    </row>
    <row r="121" spans="6:14" ht="18" customHeight="1">
      <c r="F121" s="88"/>
      <c r="G121" s="146"/>
      <c r="L121" s="146"/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2147</v>
      </c>
    </row>
    <row r="3" spans="1:2">
      <c r="A3" t="s">
        <v>2149</v>
      </c>
    </row>
    <row r="4" spans="1:2">
      <c r="A4" t="s">
        <v>2150</v>
      </c>
    </row>
    <row r="5" spans="1:2">
      <c r="A5" t="s">
        <v>2151</v>
      </c>
    </row>
    <row r="6" spans="1:2">
      <c r="A6" t="s">
        <v>2153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1452</v>
      </c>
      <c r="E1" s="128" t="s">
        <v>1304</v>
      </c>
      <c r="F1" s="129" t="s">
        <v>1455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1726</v>
      </c>
      <c r="D2" s="52">
        <v>6000</v>
      </c>
      <c r="E2" t="s">
        <v>1727</v>
      </c>
      <c r="F2" t="s">
        <v>1728</v>
      </c>
    </row>
    <row r="3" spans="1:8">
      <c r="A3">
        <v>2</v>
      </c>
      <c r="B3" s="13">
        <v>45742</v>
      </c>
      <c r="C3" t="s">
        <v>1453</v>
      </c>
      <c r="D3" s="52">
        <v>3500</v>
      </c>
      <c r="E3" s="121" t="s">
        <v>1451</v>
      </c>
      <c r="F3" t="s">
        <v>1465</v>
      </c>
    </row>
    <row r="4" spans="1:8">
      <c r="A4">
        <v>3</v>
      </c>
      <c r="B4" s="13">
        <v>45743</v>
      </c>
      <c r="D4" s="52">
        <v>6000</v>
      </c>
      <c r="E4" t="s">
        <v>1449</v>
      </c>
      <c r="F4" t="s">
        <v>1464</v>
      </c>
    </row>
    <row r="5" spans="1:8">
      <c r="A5">
        <v>4</v>
      </c>
      <c r="B5" s="13">
        <v>45744</v>
      </c>
      <c r="C5" t="s">
        <v>1626</v>
      </c>
      <c r="D5" s="52">
        <v>6000</v>
      </c>
      <c r="E5" t="s">
        <v>1627</v>
      </c>
    </row>
    <row r="6" spans="1:8">
      <c r="A6">
        <v>1</v>
      </c>
      <c r="B6" s="13">
        <v>45749</v>
      </c>
      <c r="C6" t="s">
        <v>1725</v>
      </c>
      <c r="D6" s="52">
        <v>6000</v>
      </c>
    </row>
    <row r="7" spans="1:8">
      <c r="A7">
        <v>2</v>
      </c>
      <c r="B7" s="13">
        <v>45750</v>
      </c>
      <c r="C7" t="s">
        <v>1785</v>
      </c>
      <c r="D7" s="52">
        <v>2000</v>
      </c>
    </row>
    <row r="8" spans="1:8">
      <c r="A8">
        <v>3</v>
      </c>
      <c r="B8" s="13">
        <v>45754</v>
      </c>
      <c r="C8" t="s">
        <v>1905</v>
      </c>
      <c r="D8" s="52">
        <v>4600</v>
      </c>
    </row>
    <row r="9" spans="1:8">
      <c r="A9">
        <v>4</v>
      </c>
      <c r="B9" s="13">
        <v>45755</v>
      </c>
      <c r="C9" t="s">
        <v>1926</v>
      </c>
      <c r="D9" s="52">
        <v>6000</v>
      </c>
    </row>
    <row r="10" spans="1:8">
      <c r="A10">
        <v>5</v>
      </c>
      <c r="B10" s="13">
        <v>45756</v>
      </c>
      <c r="C10" t="s">
        <v>1951</v>
      </c>
      <c r="D10" s="52">
        <v>4500</v>
      </c>
      <c r="E10" t="s">
        <v>1952</v>
      </c>
    </row>
    <row r="11" spans="1:8">
      <c r="A11">
        <v>6</v>
      </c>
      <c r="B11" s="13">
        <v>45756</v>
      </c>
      <c r="C11" t="s">
        <v>1949</v>
      </c>
      <c r="D11" s="52">
        <v>5000</v>
      </c>
      <c r="E11" t="s">
        <v>1950</v>
      </c>
    </row>
    <row r="12" spans="1:8">
      <c r="A12">
        <v>7</v>
      </c>
      <c r="B12" s="13">
        <v>45756</v>
      </c>
      <c r="C12" t="s">
        <v>1953</v>
      </c>
      <c r="D12" s="52">
        <v>7500</v>
      </c>
      <c r="E12" t="s">
        <v>1954</v>
      </c>
    </row>
    <row r="13" spans="1:8">
      <c r="A13">
        <v>8</v>
      </c>
      <c r="B13" s="13">
        <v>45759</v>
      </c>
      <c r="C13" t="s">
        <v>1983</v>
      </c>
      <c r="D13" s="52">
        <v>6000</v>
      </c>
      <c r="E13" t="s">
        <v>1984</v>
      </c>
    </row>
    <row r="14" spans="1:8">
      <c r="A14">
        <v>9</v>
      </c>
      <c r="B14" s="13">
        <v>45762</v>
      </c>
      <c r="C14" t="s">
        <v>1949</v>
      </c>
      <c r="D14" s="52">
        <v>4000</v>
      </c>
      <c r="E14" t="s">
        <v>2025</v>
      </c>
    </row>
    <row r="15" spans="1:8">
      <c r="A15">
        <v>10</v>
      </c>
      <c r="B15" s="13">
        <v>45762</v>
      </c>
      <c r="C15" t="s">
        <v>2026</v>
      </c>
      <c r="D15" s="52">
        <v>4000</v>
      </c>
    </row>
    <row r="16" spans="1:8">
      <c r="A16">
        <v>11</v>
      </c>
      <c r="B16" s="13">
        <v>45762</v>
      </c>
      <c r="C16" t="s">
        <v>2027</v>
      </c>
      <c r="D16" s="52">
        <v>4000</v>
      </c>
      <c r="E16" t="s">
        <v>1863</v>
      </c>
    </row>
    <row r="17" spans="1:5">
      <c r="A17">
        <v>12</v>
      </c>
      <c r="B17" s="13">
        <v>45763</v>
      </c>
      <c r="C17" t="s">
        <v>2034</v>
      </c>
      <c r="D17" s="52">
        <v>4000</v>
      </c>
    </row>
    <row r="18" spans="1:5">
      <c r="A18">
        <v>13</v>
      </c>
      <c r="B18" s="13">
        <v>45769</v>
      </c>
      <c r="C18" t="s">
        <v>2100</v>
      </c>
      <c r="D18" s="52">
        <v>6000</v>
      </c>
      <c r="E18" t="s">
        <v>2101</v>
      </c>
    </row>
    <row r="19" spans="1:5">
      <c r="A19">
        <v>14</v>
      </c>
      <c r="B19" s="261">
        <v>45769</v>
      </c>
      <c r="C19" t="s">
        <v>1725</v>
      </c>
      <c r="D19" s="52">
        <v>6000</v>
      </c>
    </row>
    <row r="20" spans="1:5">
      <c r="A20">
        <v>15</v>
      </c>
      <c r="B20" s="13">
        <v>45771</v>
      </c>
      <c r="C20" t="s">
        <v>1949</v>
      </c>
      <c r="D20" s="52">
        <v>2000</v>
      </c>
    </row>
    <row r="21" spans="1:5">
      <c r="A21">
        <v>16</v>
      </c>
      <c r="B21" s="13">
        <v>45771</v>
      </c>
      <c r="C21" t="s">
        <v>2128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1250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2391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45804</v>
      </c>
      <c r="U2" s="287"/>
    </row>
    <row r="3" spans="1:21" ht="24" customHeight="1">
      <c r="A3" s="297" t="s">
        <v>1218</v>
      </c>
      <c r="B3" s="37" t="s">
        <v>66</v>
      </c>
      <c r="C3" s="440" t="s">
        <v>1608</v>
      </c>
      <c r="D3" s="441"/>
      <c r="E3" s="441"/>
      <c r="F3" s="441"/>
      <c r="G3" s="441"/>
      <c r="H3" s="441"/>
      <c r="I3" s="441"/>
      <c r="J3" s="442"/>
      <c r="K3" s="303" t="s">
        <v>1219</v>
      </c>
      <c r="L3" s="37" t="s">
        <v>66</v>
      </c>
      <c r="M3" s="437" t="s">
        <v>972</v>
      </c>
      <c r="N3" s="438"/>
      <c r="O3" s="438"/>
      <c r="P3" s="438"/>
      <c r="Q3" s="438"/>
      <c r="R3" s="438"/>
      <c r="S3" s="438"/>
      <c r="T3" s="438"/>
      <c r="U3" s="439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443" t="s">
        <v>80</v>
      </c>
      <c r="U4" s="444"/>
    </row>
    <row r="5" spans="1:21" ht="15.75" customHeight="1">
      <c r="A5" s="298"/>
      <c r="B5" s="38" t="s">
        <v>67</v>
      </c>
      <c r="C5" s="288" t="s">
        <v>1131</v>
      </c>
      <c r="D5" s="289"/>
      <c r="E5" s="289"/>
      <c r="F5" s="289"/>
      <c r="G5" s="289"/>
      <c r="H5" s="289"/>
      <c r="I5" s="289"/>
      <c r="J5" s="290"/>
      <c r="K5" s="304"/>
      <c r="L5" s="38" t="s">
        <v>67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1130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982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85</v>
      </c>
      <c r="G7" s="293"/>
      <c r="H7" s="293"/>
      <c r="I7" s="294"/>
      <c r="J7" s="295" t="s">
        <v>74</v>
      </c>
      <c r="K7" s="294"/>
      <c r="L7" s="295" t="s">
        <v>47</v>
      </c>
      <c r="M7" s="293"/>
      <c r="N7" s="293"/>
      <c r="O7" s="293"/>
      <c r="P7" s="294"/>
      <c r="Q7" s="295" t="s">
        <v>75</v>
      </c>
      <c r="R7" s="293"/>
      <c r="S7" s="294"/>
      <c r="T7" s="295" t="s">
        <v>76</v>
      </c>
      <c r="U7" s="296"/>
    </row>
    <row r="8" spans="1:21" ht="15" customHeight="1">
      <c r="A8" s="445" t="s">
        <v>1182</v>
      </c>
      <c r="B8" s="446"/>
      <c r="C8" s="446"/>
      <c r="D8" s="446"/>
      <c r="E8" s="447"/>
      <c r="F8" s="448"/>
      <c r="G8" s="446"/>
      <c r="H8" s="446"/>
      <c r="I8" s="447"/>
      <c r="J8" s="324">
        <v>1</v>
      </c>
      <c r="K8" s="323"/>
      <c r="L8" s="427">
        <v>1000000</v>
      </c>
      <c r="M8" s="428"/>
      <c r="N8" s="428"/>
      <c r="O8" s="428"/>
      <c r="P8" s="429"/>
      <c r="Q8" s="427">
        <v>1000000</v>
      </c>
      <c r="R8" s="428"/>
      <c r="S8" s="429"/>
      <c r="T8" s="328"/>
      <c r="U8" s="329"/>
    </row>
    <row r="9" spans="1:21" ht="15" customHeight="1">
      <c r="A9" s="430"/>
      <c r="B9" s="431"/>
      <c r="C9" s="431"/>
      <c r="D9" s="431"/>
      <c r="E9" s="432"/>
      <c r="F9" s="433"/>
      <c r="G9" s="431"/>
      <c r="H9" s="431"/>
      <c r="I9" s="432"/>
      <c r="J9" s="315"/>
      <c r="K9" s="314"/>
      <c r="L9" s="434"/>
      <c r="M9" s="435"/>
      <c r="N9" s="435"/>
      <c r="O9" s="435"/>
      <c r="P9" s="436"/>
      <c r="Q9" s="434"/>
      <c r="R9" s="435"/>
      <c r="S9" s="436"/>
      <c r="T9" s="319"/>
      <c r="U9" s="320"/>
    </row>
    <row r="10" spans="1:21" ht="15" customHeight="1">
      <c r="A10" s="430"/>
      <c r="B10" s="431"/>
      <c r="C10" s="431"/>
      <c r="D10" s="431"/>
      <c r="E10" s="432"/>
      <c r="F10" s="433"/>
      <c r="G10" s="431"/>
      <c r="H10" s="431"/>
      <c r="I10" s="432"/>
      <c r="J10" s="315"/>
      <c r="K10" s="314"/>
      <c r="L10" s="434"/>
      <c r="M10" s="435"/>
      <c r="N10" s="435"/>
      <c r="O10" s="435"/>
      <c r="P10" s="436"/>
      <c r="Q10" s="434"/>
      <c r="R10" s="435"/>
      <c r="S10" s="436"/>
      <c r="T10" s="319"/>
      <c r="U10" s="320"/>
    </row>
    <row r="11" spans="1:21" ht="15" customHeight="1">
      <c r="A11" s="430"/>
      <c r="B11" s="431"/>
      <c r="C11" s="431"/>
      <c r="D11" s="431"/>
      <c r="E11" s="432"/>
      <c r="F11" s="433"/>
      <c r="G11" s="431"/>
      <c r="H11" s="431"/>
      <c r="I11" s="432"/>
      <c r="J11" s="315"/>
      <c r="K11" s="314"/>
      <c r="L11" s="434"/>
      <c r="M11" s="435"/>
      <c r="N11" s="435"/>
      <c r="O11" s="435"/>
      <c r="P11" s="436"/>
      <c r="Q11" s="434"/>
      <c r="R11" s="435"/>
      <c r="S11" s="436"/>
      <c r="T11" s="319"/>
      <c r="U11" s="320"/>
    </row>
    <row r="12" spans="1:21" ht="15" customHeight="1">
      <c r="A12" s="430"/>
      <c r="B12" s="431"/>
      <c r="C12" s="431"/>
      <c r="D12" s="431"/>
      <c r="E12" s="432"/>
      <c r="F12" s="433"/>
      <c r="G12" s="431"/>
      <c r="H12" s="431"/>
      <c r="I12" s="432"/>
      <c r="J12" s="315"/>
      <c r="K12" s="314"/>
      <c r="L12" s="434"/>
      <c r="M12" s="435"/>
      <c r="N12" s="435"/>
      <c r="O12" s="435"/>
      <c r="P12" s="436"/>
      <c r="Q12" s="434"/>
      <c r="R12" s="435"/>
      <c r="S12" s="436"/>
      <c r="T12" s="319"/>
      <c r="U12" s="320"/>
    </row>
    <row r="13" spans="1:21" ht="15" customHeight="1">
      <c r="A13" s="430"/>
      <c r="B13" s="431"/>
      <c r="C13" s="431"/>
      <c r="D13" s="431"/>
      <c r="E13" s="432"/>
      <c r="F13" s="449"/>
      <c r="G13" s="450"/>
      <c r="H13" s="450"/>
      <c r="I13" s="451"/>
      <c r="J13" s="315"/>
      <c r="K13" s="314"/>
      <c r="L13" s="434"/>
      <c r="M13" s="435"/>
      <c r="N13" s="435"/>
      <c r="O13" s="435"/>
      <c r="P13" s="436"/>
      <c r="Q13" s="434"/>
      <c r="R13" s="435"/>
      <c r="S13" s="436"/>
      <c r="T13" s="319"/>
      <c r="U13" s="320"/>
    </row>
    <row r="14" spans="1:21" ht="15" customHeight="1">
      <c r="A14" s="430"/>
      <c r="B14" s="431"/>
      <c r="C14" s="431"/>
      <c r="D14" s="431"/>
      <c r="E14" s="432"/>
      <c r="F14" s="433"/>
      <c r="G14" s="431"/>
      <c r="H14" s="431"/>
      <c r="I14" s="432"/>
      <c r="J14" s="315"/>
      <c r="K14" s="314"/>
      <c r="L14" s="434"/>
      <c r="M14" s="435"/>
      <c r="N14" s="435"/>
      <c r="O14" s="435"/>
      <c r="P14" s="436"/>
      <c r="Q14" s="434"/>
      <c r="R14" s="435"/>
      <c r="S14" s="436"/>
      <c r="T14" s="319"/>
      <c r="U14" s="320"/>
    </row>
    <row r="15" spans="1:21" ht="15" customHeight="1">
      <c r="A15" s="312"/>
      <c r="B15" s="313"/>
      <c r="C15" s="313"/>
      <c r="D15" s="313"/>
      <c r="E15" s="314"/>
      <c r="F15" s="315"/>
      <c r="G15" s="313"/>
      <c r="H15" s="313"/>
      <c r="I15" s="314"/>
      <c r="J15" s="315"/>
      <c r="K15" s="314"/>
      <c r="L15" s="452"/>
      <c r="M15" s="453"/>
      <c r="N15" s="453"/>
      <c r="O15" s="453"/>
      <c r="P15" s="454"/>
      <c r="Q15" s="452"/>
      <c r="R15" s="453"/>
      <c r="S15" s="454"/>
      <c r="T15" s="319"/>
      <c r="U15" s="320"/>
    </row>
    <row r="16" spans="1:21" ht="15" customHeight="1">
      <c r="A16" s="312"/>
      <c r="B16" s="313"/>
      <c r="C16" s="313"/>
      <c r="D16" s="313"/>
      <c r="E16" s="314"/>
      <c r="F16" s="315"/>
      <c r="G16" s="313"/>
      <c r="H16" s="313"/>
      <c r="I16" s="314"/>
      <c r="J16" s="315"/>
      <c r="K16" s="314"/>
      <c r="L16" s="452"/>
      <c r="M16" s="453"/>
      <c r="N16" s="453"/>
      <c r="O16" s="453"/>
      <c r="P16" s="454"/>
      <c r="Q16" s="452"/>
      <c r="R16" s="453"/>
      <c r="S16" s="454"/>
      <c r="T16" s="319"/>
      <c r="U16" s="320"/>
    </row>
    <row r="17" spans="1:21" ht="15" customHeight="1">
      <c r="A17" s="312"/>
      <c r="B17" s="313"/>
      <c r="C17" s="313"/>
      <c r="D17" s="313"/>
      <c r="E17" s="314"/>
      <c r="F17" s="315"/>
      <c r="G17" s="313"/>
      <c r="H17" s="313"/>
      <c r="I17" s="314"/>
      <c r="J17" s="315"/>
      <c r="K17" s="314"/>
      <c r="L17" s="452"/>
      <c r="M17" s="453"/>
      <c r="N17" s="453"/>
      <c r="O17" s="453"/>
      <c r="P17" s="454"/>
      <c r="Q17" s="452"/>
      <c r="R17" s="453"/>
      <c r="S17" s="454"/>
      <c r="T17" s="319"/>
      <c r="U17" s="320"/>
    </row>
    <row r="18" spans="1:21" ht="15" customHeight="1">
      <c r="A18" s="312"/>
      <c r="B18" s="313"/>
      <c r="C18" s="313"/>
      <c r="D18" s="313"/>
      <c r="E18" s="314"/>
      <c r="F18" s="315"/>
      <c r="G18" s="313"/>
      <c r="H18" s="313"/>
      <c r="I18" s="314"/>
      <c r="J18" s="315"/>
      <c r="K18" s="314"/>
      <c r="L18" s="452"/>
      <c r="M18" s="453"/>
      <c r="N18" s="453"/>
      <c r="O18" s="453"/>
      <c r="P18" s="454"/>
      <c r="Q18" s="452"/>
      <c r="R18" s="453"/>
      <c r="S18" s="454"/>
      <c r="T18" s="319"/>
      <c r="U18" s="320"/>
    </row>
    <row r="19" spans="1:21" ht="15" customHeight="1">
      <c r="A19" s="475"/>
      <c r="B19" s="476"/>
      <c r="C19" s="476"/>
      <c r="D19" s="476"/>
      <c r="E19" s="472"/>
      <c r="F19" s="471"/>
      <c r="G19" s="476"/>
      <c r="H19" s="476"/>
      <c r="I19" s="472"/>
      <c r="J19" s="471"/>
      <c r="K19" s="472"/>
      <c r="L19" s="423"/>
      <c r="M19" s="424"/>
      <c r="N19" s="424"/>
      <c r="O19" s="424"/>
      <c r="P19" s="425"/>
      <c r="Q19" s="423"/>
      <c r="R19" s="424"/>
      <c r="S19" s="425"/>
      <c r="T19" s="473"/>
      <c r="U19" s="474"/>
    </row>
    <row r="20" spans="1:21">
      <c r="A20" s="292" t="s">
        <v>88</v>
      </c>
      <c r="B20" s="293"/>
      <c r="C20" s="293"/>
      <c r="D20" s="293"/>
      <c r="E20" s="293"/>
      <c r="F20" s="369">
        <v>2450000</v>
      </c>
      <c r="G20" s="369"/>
      <c r="H20" s="369"/>
      <c r="I20" s="370"/>
      <c r="J20" s="426">
        <f>SUM(J8:K19)</f>
        <v>1</v>
      </c>
      <c r="K20" s="426"/>
      <c r="L20" s="412" t="s">
        <v>967</v>
      </c>
      <c r="M20" s="413"/>
      <c r="N20" s="413"/>
      <c r="O20" s="413"/>
      <c r="P20" s="414"/>
      <c r="Q20" s="368">
        <f>SUM(Q8:S19)</f>
        <v>1000000</v>
      </c>
      <c r="R20" s="369"/>
      <c r="S20" s="369"/>
      <c r="T20" s="369"/>
      <c r="U20" s="371"/>
    </row>
    <row r="21" spans="1:21" ht="17.25" thickBot="1">
      <c r="A21" s="390" t="s">
        <v>98</v>
      </c>
      <c r="B21" s="391"/>
      <c r="C21" s="391"/>
      <c r="D21" s="391"/>
      <c r="E21" s="391"/>
      <c r="F21" s="392">
        <f>F20+Q20</f>
        <v>3450000</v>
      </c>
      <c r="G21" s="392"/>
      <c r="H21" s="392"/>
      <c r="I21" s="393"/>
      <c r="J21" s="394" t="s">
        <v>973</v>
      </c>
      <c r="K21" s="391"/>
      <c r="L21" s="363" t="str">
        <f>T4</f>
        <v>장효주</v>
      </c>
      <c r="M21" s="363"/>
      <c r="N21" s="363"/>
      <c r="O21" s="394" t="s">
        <v>71</v>
      </c>
      <c r="P21" s="395"/>
      <c r="Q21" s="396" t="str">
        <f>C3</f>
        <v>제이오토(대구)</v>
      </c>
      <c r="R21" s="397"/>
      <c r="S21" s="397"/>
      <c r="T21" s="397"/>
      <c r="U21" s="398"/>
    </row>
    <row r="22" spans="1:21" ht="9" customHeight="1">
      <c r="A22" s="408"/>
      <c r="B22" s="408"/>
      <c r="C22" s="408"/>
      <c r="D22" s="408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8"/>
      <c r="T22" s="408"/>
      <c r="U22" s="408"/>
    </row>
    <row r="23" spans="1:21" ht="11.25" customHeight="1" thickBot="1">
      <c r="A23" s="401"/>
      <c r="B23" s="401"/>
      <c r="C23" s="401"/>
      <c r="D23" s="401"/>
      <c r="E23" s="401"/>
      <c r="F23" s="401"/>
      <c r="G23" s="401"/>
      <c r="H23" s="401"/>
      <c r="I23" s="401"/>
      <c r="J23" s="401"/>
      <c r="K23" s="401"/>
      <c r="L23" s="401"/>
      <c r="M23" s="401"/>
      <c r="N23" s="401"/>
      <c r="O23" s="401"/>
      <c r="P23" s="401"/>
      <c r="Q23" s="401"/>
      <c r="R23" s="401"/>
      <c r="S23" s="401"/>
      <c r="T23" s="401"/>
      <c r="U23" s="401"/>
    </row>
    <row r="24" spans="1:21" ht="24" customHeight="1" thickBot="1">
      <c r="A24" s="468" t="s">
        <v>78</v>
      </c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70"/>
    </row>
    <row r="25" spans="1:21">
      <c r="A25" s="279" t="s">
        <v>72</v>
      </c>
      <c r="B25" s="280"/>
      <c r="C25" s="281" t="str">
        <f>C2</f>
        <v>카카오뱅크 3333181865047</v>
      </c>
      <c r="D25" s="282"/>
      <c r="E25" s="282"/>
      <c r="F25" s="282"/>
      <c r="G25" s="283"/>
      <c r="H25" s="281" t="s">
        <v>84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f>T2</f>
        <v>45804</v>
      </c>
      <c r="U25" s="287"/>
    </row>
    <row r="26" spans="1:21" ht="27" customHeight="1">
      <c r="A26" s="297" t="s">
        <v>1218</v>
      </c>
      <c r="B26" s="37" t="s">
        <v>66</v>
      </c>
      <c r="C26" s="458" t="str">
        <f>C3</f>
        <v>제이오토(대구)</v>
      </c>
      <c r="D26" s="459"/>
      <c r="E26" s="459"/>
      <c r="F26" s="459"/>
      <c r="G26" s="459"/>
      <c r="H26" s="459"/>
      <c r="I26" s="459"/>
      <c r="J26" s="460"/>
      <c r="K26" s="303" t="s">
        <v>1219</v>
      </c>
      <c r="L26" s="37" t="s">
        <v>66</v>
      </c>
      <c r="M26" s="437" t="str">
        <f>M3</f>
        <v>BTS&amp;P</v>
      </c>
      <c r="N26" s="438"/>
      <c r="O26" s="438"/>
      <c r="P26" s="438"/>
      <c r="Q26" s="438"/>
      <c r="R26" s="438"/>
      <c r="S26" s="438"/>
      <c r="T26" s="438"/>
      <c r="U26" s="439"/>
    </row>
    <row r="27" spans="1:21" ht="24.95" customHeight="1">
      <c r="A27" s="298"/>
      <c r="B27" s="37" t="s">
        <v>68</v>
      </c>
      <c r="C27" s="420">
        <f>C4</f>
        <v>0</v>
      </c>
      <c r="D27" s="421"/>
      <c r="E27" s="421"/>
      <c r="F27" s="421"/>
      <c r="G27" s="421"/>
      <c r="H27" s="421"/>
      <c r="I27" s="421"/>
      <c r="J27" s="422"/>
      <c r="K27" s="304"/>
      <c r="L27" s="37" t="s">
        <v>68</v>
      </c>
      <c r="M27" s="288" t="str">
        <f>M4</f>
        <v>259-12-01768</v>
      </c>
      <c r="N27" s="289"/>
      <c r="O27" s="289"/>
      <c r="P27" s="289"/>
      <c r="Q27" s="289"/>
      <c r="R27" s="290"/>
      <c r="S27" s="38" t="s">
        <v>69</v>
      </c>
      <c r="T27" s="443" t="str">
        <f>T4</f>
        <v>장효주</v>
      </c>
      <c r="U27" s="444"/>
    </row>
    <row r="28" spans="1:21" ht="15.75" customHeight="1">
      <c r="A28" s="298"/>
      <c r="B28" s="38" t="s">
        <v>10</v>
      </c>
      <c r="C28" s="288" t="str">
        <f>C5</f>
        <v>대구광역시 서구 가르뱅이로 53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tr">
        <f>M5</f>
        <v>대구 달서구 용산로 28(본리동)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010-5102-8176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tr">
        <f>M6</f>
        <v>010-5168-3542</v>
      </c>
      <c r="N29" s="289"/>
      <c r="O29" s="289"/>
      <c r="P29" s="289"/>
      <c r="Q29" s="289"/>
      <c r="R29" s="290"/>
      <c r="S29" s="38" t="s">
        <v>26</v>
      </c>
      <c r="T29" s="288"/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74</v>
      </c>
      <c r="K30" s="294"/>
      <c r="L30" s="295" t="s">
        <v>47</v>
      </c>
      <c r="M30" s="293"/>
      <c r="N30" s="293"/>
      <c r="O30" s="293"/>
      <c r="P30" s="294"/>
      <c r="Q30" s="295" t="s">
        <v>75</v>
      </c>
      <c r="R30" s="293"/>
      <c r="S30" s="294"/>
      <c r="T30" s="295" t="s">
        <v>76</v>
      </c>
      <c r="U30" s="296"/>
    </row>
    <row r="31" spans="1:21" ht="15" customHeight="1">
      <c r="A31" s="463" t="str">
        <f>A8</f>
        <v>8HP70 VALBEBODY</v>
      </c>
      <c r="B31" s="461"/>
      <c r="C31" s="461"/>
      <c r="D31" s="461"/>
      <c r="E31" s="461"/>
      <c r="F31" s="461">
        <f>F8</f>
        <v>0</v>
      </c>
      <c r="G31" s="461"/>
      <c r="H31" s="461"/>
      <c r="I31" s="461"/>
      <c r="J31" s="461">
        <f>J8</f>
        <v>1</v>
      </c>
      <c r="K31" s="461"/>
      <c r="L31" s="418">
        <f>L8</f>
        <v>1000000</v>
      </c>
      <c r="M31" s="418"/>
      <c r="N31" s="418"/>
      <c r="O31" s="418"/>
      <c r="P31" s="418"/>
      <c r="Q31" s="418">
        <f>Q8</f>
        <v>1000000</v>
      </c>
      <c r="R31" s="418"/>
      <c r="S31" s="418"/>
      <c r="T31" s="461">
        <f>T8</f>
        <v>0</v>
      </c>
      <c r="U31" s="462"/>
    </row>
    <row r="32" spans="1:21" ht="15" customHeight="1">
      <c r="A32" s="457">
        <f t="shared" ref="A32:A42" si="0">A9</f>
        <v>0</v>
      </c>
      <c r="B32" s="455"/>
      <c r="C32" s="455"/>
      <c r="D32" s="455"/>
      <c r="E32" s="455"/>
      <c r="F32" s="455">
        <f t="shared" ref="F32:F42" si="1">F9</f>
        <v>0</v>
      </c>
      <c r="G32" s="455"/>
      <c r="H32" s="455"/>
      <c r="I32" s="455"/>
      <c r="J32" s="455">
        <f t="shared" ref="J32:J42" si="2">J9</f>
        <v>0</v>
      </c>
      <c r="K32" s="455"/>
      <c r="L32" s="419">
        <f t="shared" ref="L32:L42" si="3">L9</f>
        <v>0</v>
      </c>
      <c r="M32" s="419"/>
      <c r="N32" s="419"/>
      <c r="O32" s="419"/>
      <c r="P32" s="419"/>
      <c r="Q32" s="419">
        <f t="shared" ref="Q32:Q42" si="4">Q9</f>
        <v>0</v>
      </c>
      <c r="R32" s="419"/>
      <c r="S32" s="419"/>
      <c r="T32" s="455">
        <f t="shared" ref="T32:T42" si="5">T9</f>
        <v>0</v>
      </c>
      <c r="U32" s="456"/>
    </row>
    <row r="33" spans="1:21" ht="15" customHeight="1">
      <c r="A33" s="457">
        <f t="shared" si="0"/>
        <v>0</v>
      </c>
      <c r="B33" s="455"/>
      <c r="C33" s="455"/>
      <c r="D33" s="455"/>
      <c r="E33" s="455"/>
      <c r="F33" s="455">
        <f t="shared" si="1"/>
        <v>0</v>
      </c>
      <c r="G33" s="455"/>
      <c r="H33" s="455"/>
      <c r="I33" s="455"/>
      <c r="J33" s="455">
        <f t="shared" si="2"/>
        <v>0</v>
      </c>
      <c r="K33" s="455"/>
      <c r="L33" s="419">
        <f t="shared" si="3"/>
        <v>0</v>
      </c>
      <c r="M33" s="419"/>
      <c r="N33" s="419"/>
      <c r="O33" s="419"/>
      <c r="P33" s="419"/>
      <c r="Q33" s="419">
        <f t="shared" si="4"/>
        <v>0</v>
      </c>
      <c r="R33" s="419"/>
      <c r="S33" s="419"/>
      <c r="T33" s="455">
        <f t="shared" si="5"/>
        <v>0</v>
      </c>
      <c r="U33" s="456"/>
    </row>
    <row r="34" spans="1:21" ht="15" customHeight="1">
      <c r="A34" s="457">
        <f t="shared" si="0"/>
        <v>0</v>
      </c>
      <c r="B34" s="455"/>
      <c r="C34" s="455"/>
      <c r="D34" s="455"/>
      <c r="E34" s="455"/>
      <c r="F34" s="455">
        <f t="shared" si="1"/>
        <v>0</v>
      </c>
      <c r="G34" s="455"/>
      <c r="H34" s="455"/>
      <c r="I34" s="455"/>
      <c r="J34" s="455">
        <v>1</v>
      </c>
      <c r="K34" s="455"/>
      <c r="L34" s="419">
        <f t="shared" si="3"/>
        <v>0</v>
      </c>
      <c r="M34" s="419"/>
      <c r="N34" s="419"/>
      <c r="O34" s="419"/>
      <c r="P34" s="419"/>
      <c r="Q34" s="419">
        <f t="shared" si="4"/>
        <v>0</v>
      </c>
      <c r="R34" s="419"/>
      <c r="S34" s="419"/>
      <c r="T34" s="455">
        <f t="shared" si="5"/>
        <v>0</v>
      </c>
      <c r="U34" s="456"/>
    </row>
    <row r="35" spans="1:21" ht="15" customHeight="1">
      <c r="A35" s="457">
        <f t="shared" si="0"/>
        <v>0</v>
      </c>
      <c r="B35" s="455"/>
      <c r="C35" s="455"/>
      <c r="D35" s="455"/>
      <c r="E35" s="455"/>
      <c r="F35" s="455">
        <f t="shared" si="1"/>
        <v>0</v>
      </c>
      <c r="G35" s="455"/>
      <c r="H35" s="455"/>
      <c r="I35" s="455"/>
      <c r="J35" s="455">
        <f t="shared" si="2"/>
        <v>0</v>
      </c>
      <c r="K35" s="455"/>
      <c r="L35" s="419">
        <f t="shared" si="3"/>
        <v>0</v>
      </c>
      <c r="M35" s="419"/>
      <c r="N35" s="419"/>
      <c r="O35" s="419"/>
      <c r="P35" s="419"/>
      <c r="Q35" s="419">
        <f t="shared" si="4"/>
        <v>0</v>
      </c>
      <c r="R35" s="419"/>
      <c r="S35" s="419"/>
      <c r="T35" s="455">
        <f t="shared" si="5"/>
        <v>0</v>
      </c>
      <c r="U35" s="456"/>
    </row>
    <row r="36" spans="1:21" ht="15" customHeight="1">
      <c r="A36" s="457">
        <f t="shared" si="0"/>
        <v>0</v>
      </c>
      <c r="B36" s="455"/>
      <c r="C36" s="455"/>
      <c r="D36" s="455"/>
      <c r="E36" s="455"/>
      <c r="F36" s="455">
        <f t="shared" si="1"/>
        <v>0</v>
      </c>
      <c r="G36" s="455"/>
      <c r="H36" s="455"/>
      <c r="I36" s="455"/>
      <c r="J36" s="455">
        <f t="shared" si="2"/>
        <v>0</v>
      </c>
      <c r="K36" s="455"/>
      <c r="L36" s="419">
        <f t="shared" si="3"/>
        <v>0</v>
      </c>
      <c r="M36" s="419"/>
      <c r="N36" s="419"/>
      <c r="O36" s="419"/>
      <c r="P36" s="419"/>
      <c r="Q36" s="419">
        <f t="shared" si="4"/>
        <v>0</v>
      </c>
      <c r="R36" s="419"/>
      <c r="S36" s="419"/>
      <c r="T36" s="455">
        <f t="shared" si="5"/>
        <v>0</v>
      </c>
      <c r="U36" s="456"/>
    </row>
    <row r="37" spans="1:21" ht="15" customHeight="1">
      <c r="A37" s="457">
        <f t="shared" si="0"/>
        <v>0</v>
      </c>
      <c r="B37" s="455"/>
      <c r="C37" s="455"/>
      <c r="D37" s="455"/>
      <c r="E37" s="455"/>
      <c r="F37" s="455">
        <f t="shared" si="1"/>
        <v>0</v>
      </c>
      <c r="G37" s="455"/>
      <c r="H37" s="455"/>
      <c r="I37" s="455"/>
      <c r="J37" s="455">
        <f t="shared" si="2"/>
        <v>0</v>
      </c>
      <c r="K37" s="455"/>
      <c r="L37" s="419">
        <f t="shared" si="3"/>
        <v>0</v>
      </c>
      <c r="M37" s="419"/>
      <c r="N37" s="419"/>
      <c r="O37" s="419"/>
      <c r="P37" s="419"/>
      <c r="Q37" s="419">
        <f t="shared" si="4"/>
        <v>0</v>
      </c>
      <c r="R37" s="419"/>
      <c r="S37" s="419"/>
      <c r="T37" s="455">
        <f t="shared" si="5"/>
        <v>0</v>
      </c>
      <c r="U37" s="456"/>
    </row>
    <row r="38" spans="1:21" ht="15" customHeight="1">
      <c r="A38" s="457">
        <f t="shared" si="0"/>
        <v>0</v>
      </c>
      <c r="B38" s="455"/>
      <c r="C38" s="455"/>
      <c r="D38" s="455"/>
      <c r="E38" s="455"/>
      <c r="F38" s="455">
        <f t="shared" si="1"/>
        <v>0</v>
      </c>
      <c r="G38" s="455"/>
      <c r="H38" s="455"/>
      <c r="I38" s="455"/>
      <c r="J38" s="455">
        <f t="shared" si="2"/>
        <v>0</v>
      </c>
      <c r="K38" s="455"/>
      <c r="L38" s="419">
        <f t="shared" si="3"/>
        <v>0</v>
      </c>
      <c r="M38" s="419"/>
      <c r="N38" s="419"/>
      <c r="O38" s="419"/>
      <c r="P38" s="419"/>
      <c r="Q38" s="419">
        <f t="shared" si="4"/>
        <v>0</v>
      </c>
      <c r="R38" s="419"/>
      <c r="S38" s="419"/>
      <c r="T38" s="455">
        <f t="shared" si="5"/>
        <v>0</v>
      </c>
      <c r="U38" s="456"/>
    </row>
    <row r="39" spans="1:21" ht="15" customHeight="1">
      <c r="A39" s="457">
        <f t="shared" si="0"/>
        <v>0</v>
      </c>
      <c r="B39" s="455"/>
      <c r="C39" s="455"/>
      <c r="D39" s="455"/>
      <c r="E39" s="455"/>
      <c r="F39" s="455">
        <f t="shared" si="1"/>
        <v>0</v>
      </c>
      <c r="G39" s="455"/>
      <c r="H39" s="455"/>
      <c r="I39" s="455"/>
      <c r="J39" s="455">
        <f t="shared" si="2"/>
        <v>0</v>
      </c>
      <c r="K39" s="455"/>
      <c r="L39" s="419">
        <f t="shared" si="3"/>
        <v>0</v>
      </c>
      <c r="M39" s="419"/>
      <c r="N39" s="419"/>
      <c r="O39" s="419"/>
      <c r="P39" s="419"/>
      <c r="Q39" s="419">
        <f t="shared" si="4"/>
        <v>0</v>
      </c>
      <c r="R39" s="419"/>
      <c r="S39" s="419"/>
      <c r="T39" s="455">
        <f t="shared" si="5"/>
        <v>0</v>
      </c>
      <c r="U39" s="456"/>
    </row>
    <row r="40" spans="1:21" ht="15" customHeight="1">
      <c r="A40" s="457">
        <f t="shared" si="0"/>
        <v>0</v>
      </c>
      <c r="B40" s="455"/>
      <c r="C40" s="455"/>
      <c r="D40" s="455"/>
      <c r="E40" s="455"/>
      <c r="F40" s="455">
        <f t="shared" si="1"/>
        <v>0</v>
      </c>
      <c r="G40" s="455"/>
      <c r="H40" s="455"/>
      <c r="I40" s="455"/>
      <c r="J40" s="455">
        <f t="shared" si="2"/>
        <v>0</v>
      </c>
      <c r="K40" s="455"/>
      <c r="L40" s="419">
        <f t="shared" si="3"/>
        <v>0</v>
      </c>
      <c r="M40" s="419"/>
      <c r="N40" s="419"/>
      <c r="O40" s="419"/>
      <c r="P40" s="419"/>
      <c r="Q40" s="419">
        <f t="shared" si="4"/>
        <v>0</v>
      </c>
      <c r="R40" s="419"/>
      <c r="S40" s="419"/>
      <c r="T40" s="455">
        <f t="shared" si="5"/>
        <v>0</v>
      </c>
      <c r="U40" s="456"/>
    </row>
    <row r="41" spans="1:21" ht="15" customHeight="1">
      <c r="A41" s="457">
        <f t="shared" si="0"/>
        <v>0</v>
      </c>
      <c r="B41" s="455"/>
      <c r="C41" s="455"/>
      <c r="D41" s="455"/>
      <c r="E41" s="455"/>
      <c r="F41" s="455">
        <f t="shared" si="1"/>
        <v>0</v>
      </c>
      <c r="G41" s="455"/>
      <c r="H41" s="455"/>
      <c r="I41" s="455"/>
      <c r="J41" s="455">
        <f t="shared" si="2"/>
        <v>0</v>
      </c>
      <c r="K41" s="455"/>
      <c r="L41" s="419">
        <f t="shared" si="3"/>
        <v>0</v>
      </c>
      <c r="M41" s="419"/>
      <c r="N41" s="419"/>
      <c r="O41" s="419"/>
      <c r="P41" s="419"/>
      <c r="Q41" s="419">
        <f t="shared" si="4"/>
        <v>0</v>
      </c>
      <c r="R41" s="419"/>
      <c r="S41" s="419"/>
      <c r="T41" s="455">
        <f t="shared" si="5"/>
        <v>0</v>
      </c>
      <c r="U41" s="456"/>
    </row>
    <row r="42" spans="1:21" ht="15" customHeight="1">
      <c r="A42" s="464">
        <f t="shared" si="0"/>
        <v>0</v>
      </c>
      <c r="B42" s="465"/>
      <c r="C42" s="465"/>
      <c r="D42" s="465"/>
      <c r="E42" s="465"/>
      <c r="F42" s="465">
        <f t="shared" si="1"/>
        <v>0</v>
      </c>
      <c r="G42" s="465"/>
      <c r="H42" s="465"/>
      <c r="I42" s="465"/>
      <c r="J42" s="465">
        <f t="shared" si="2"/>
        <v>0</v>
      </c>
      <c r="K42" s="465"/>
      <c r="L42" s="466">
        <f t="shared" si="3"/>
        <v>0</v>
      </c>
      <c r="M42" s="466"/>
      <c r="N42" s="466"/>
      <c r="O42" s="466"/>
      <c r="P42" s="466"/>
      <c r="Q42" s="466">
        <f t="shared" si="4"/>
        <v>0</v>
      </c>
      <c r="R42" s="466"/>
      <c r="S42" s="466"/>
      <c r="T42" s="465">
        <f t="shared" si="5"/>
        <v>0</v>
      </c>
      <c r="U42" s="467"/>
    </row>
    <row r="43" spans="1:21">
      <c r="A43" s="292" t="s">
        <v>88</v>
      </c>
      <c r="B43" s="293"/>
      <c r="C43" s="293"/>
      <c r="D43" s="293"/>
      <c r="E43" s="293"/>
      <c r="F43" s="369">
        <f>F20</f>
        <v>2450000</v>
      </c>
      <c r="G43" s="369"/>
      <c r="H43" s="369"/>
      <c r="I43" s="370"/>
      <c r="J43" s="426">
        <f>J20</f>
        <v>1</v>
      </c>
      <c r="K43" s="426"/>
      <c r="L43" s="412" t="s">
        <v>967</v>
      </c>
      <c r="M43" s="413"/>
      <c r="N43" s="413"/>
      <c r="O43" s="413"/>
      <c r="P43" s="414"/>
      <c r="Q43" s="415">
        <f>Q20</f>
        <v>1000000</v>
      </c>
      <c r="R43" s="416"/>
      <c r="S43" s="416"/>
      <c r="T43" s="416"/>
      <c r="U43" s="417"/>
    </row>
    <row r="44" spans="1:21" ht="17.25" thickBot="1">
      <c r="A44" s="390" t="s">
        <v>98</v>
      </c>
      <c r="B44" s="391"/>
      <c r="C44" s="391"/>
      <c r="D44" s="391"/>
      <c r="E44" s="391"/>
      <c r="F44" s="392">
        <f>F21</f>
        <v>3450000</v>
      </c>
      <c r="G44" s="392"/>
      <c r="H44" s="392"/>
      <c r="I44" s="393"/>
      <c r="J44" s="394" t="s">
        <v>973</v>
      </c>
      <c r="K44" s="391"/>
      <c r="L44" s="363" t="str">
        <f>L21</f>
        <v>장효주</v>
      </c>
      <c r="M44" s="363"/>
      <c r="N44" s="363"/>
      <c r="O44" s="394" t="s">
        <v>71</v>
      </c>
      <c r="P44" s="395"/>
      <c r="Q44" s="396" t="str">
        <f>Q21</f>
        <v>제이오토(대구)</v>
      </c>
      <c r="R44" s="397"/>
      <c r="S44" s="397"/>
      <c r="T44" s="397"/>
      <c r="U44" s="3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71"/>
  <sheetViews>
    <sheetView topLeftCell="A303" workbookViewId="0">
      <selection activeCell="E333" sqref="E332:E333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1222</v>
      </c>
      <c r="E1" s="31" t="s">
        <v>1221</v>
      </c>
      <c r="F1" s="31" t="s">
        <v>1220</v>
      </c>
      <c r="G1" s="117">
        <v>396</v>
      </c>
    </row>
    <row r="2" spans="1:7">
      <c r="A2">
        <v>1</v>
      </c>
      <c r="B2" s="13">
        <v>45735</v>
      </c>
      <c r="C2" t="s">
        <v>1197</v>
      </c>
      <c r="D2" t="s">
        <v>1275</v>
      </c>
    </row>
    <row r="3" spans="1:7">
      <c r="A3">
        <v>2</v>
      </c>
      <c r="B3" s="13">
        <v>45736</v>
      </c>
      <c r="C3" t="s">
        <v>1059</v>
      </c>
      <c r="D3" t="s">
        <v>1277</v>
      </c>
    </row>
    <row r="4" spans="1:7">
      <c r="A4">
        <v>3</v>
      </c>
      <c r="B4" s="13">
        <v>45736</v>
      </c>
      <c r="C4" t="s">
        <v>986</v>
      </c>
      <c r="D4" t="s">
        <v>1279</v>
      </c>
    </row>
    <row r="5" spans="1:7">
      <c r="A5">
        <v>4</v>
      </c>
      <c r="B5" s="13">
        <v>45736</v>
      </c>
      <c r="C5" t="s">
        <v>1296</v>
      </c>
      <c r="D5" t="s">
        <v>1299</v>
      </c>
    </row>
    <row r="6" spans="1:7">
      <c r="A6">
        <v>5</v>
      </c>
      <c r="B6" s="13">
        <v>45737</v>
      </c>
      <c r="C6" t="s">
        <v>1015</v>
      </c>
      <c r="D6" t="s">
        <v>1323</v>
      </c>
    </row>
    <row r="7" spans="1:7">
      <c r="A7">
        <v>6</v>
      </c>
      <c r="B7" s="13">
        <v>45740</v>
      </c>
      <c r="C7" t="s">
        <v>1296</v>
      </c>
      <c r="D7" t="s">
        <v>1424</v>
      </c>
      <c r="E7" t="s">
        <v>1423</v>
      </c>
    </row>
    <row r="8" spans="1:7">
      <c r="A8">
        <v>6</v>
      </c>
      <c r="B8" s="13">
        <v>45740</v>
      </c>
      <c r="C8" t="s">
        <v>1367</v>
      </c>
      <c r="D8" t="s">
        <v>1430</v>
      </c>
      <c r="E8" t="s">
        <v>1429</v>
      </c>
    </row>
    <row r="9" spans="1:7">
      <c r="A9">
        <v>7</v>
      </c>
      <c r="B9" s="13">
        <v>45740</v>
      </c>
      <c r="C9" t="s">
        <v>1434</v>
      </c>
      <c r="D9" t="s">
        <v>1439</v>
      </c>
    </row>
    <row r="10" spans="1:7">
      <c r="A10">
        <v>8</v>
      </c>
      <c r="B10" s="13">
        <v>45740</v>
      </c>
      <c r="C10" t="s">
        <v>1440</v>
      </c>
      <c r="D10" t="s">
        <v>1441</v>
      </c>
    </row>
    <row r="11" spans="1:7">
      <c r="A11">
        <v>9</v>
      </c>
      <c r="B11" s="13">
        <v>45740</v>
      </c>
      <c r="C11" t="s">
        <v>1022</v>
      </c>
      <c r="D11" t="s">
        <v>1445</v>
      </c>
    </row>
    <row r="12" spans="1:7">
      <c r="A12">
        <v>10</v>
      </c>
      <c r="B12" s="13">
        <v>45723</v>
      </c>
      <c r="C12" t="s">
        <v>1466</v>
      </c>
      <c r="D12" t="s">
        <v>1503</v>
      </c>
    </row>
    <row r="13" spans="1:7">
      <c r="A13">
        <v>11</v>
      </c>
      <c r="B13" s="13">
        <v>45723</v>
      </c>
      <c r="C13" t="s">
        <v>1504</v>
      </c>
      <c r="D13" t="s">
        <v>1505</v>
      </c>
    </row>
    <row r="14" spans="1:7">
      <c r="A14">
        <v>12</v>
      </c>
      <c r="B14" s="13">
        <v>45723</v>
      </c>
      <c r="C14" t="s">
        <v>1456</v>
      </c>
      <c r="D14" t="s">
        <v>1506</v>
      </c>
    </row>
    <row r="15" spans="1:7">
      <c r="A15">
        <v>13</v>
      </c>
      <c r="B15" s="13">
        <v>45722</v>
      </c>
      <c r="C15" t="s">
        <v>1466</v>
      </c>
      <c r="D15" t="s">
        <v>1507</v>
      </c>
    </row>
    <row r="16" spans="1:7">
      <c r="A16">
        <v>14</v>
      </c>
      <c r="B16" s="13">
        <v>45722</v>
      </c>
      <c r="C16" t="s">
        <v>1198</v>
      </c>
      <c r="D16" t="s">
        <v>1508</v>
      </c>
    </row>
    <row r="17" spans="1:4">
      <c r="A17">
        <v>15</v>
      </c>
      <c r="B17" s="13">
        <v>45722</v>
      </c>
      <c r="C17" t="s">
        <v>1509</v>
      </c>
      <c r="D17" t="s">
        <v>1510</v>
      </c>
    </row>
    <row r="18" spans="1:4">
      <c r="A18">
        <v>16</v>
      </c>
      <c r="B18" s="13">
        <v>45721</v>
      </c>
      <c r="C18" t="s">
        <v>1511</v>
      </c>
      <c r="D18" t="s">
        <v>1512</v>
      </c>
    </row>
    <row r="19" spans="1:4">
      <c r="A19">
        <v>17</v>
      </c>
      <c r="B19" s="13">
        <v>45720</v>
      </c>
      <c r="C19" t="s">
        <v>1466</v>
      </c>
      <c r="D19" t="s">
        <v>1513</v>
      </c>
    </row>
    <row r="20" spans="1:4">
      <c r="A20">
        <v>17</v>
      </c>
      <c r="B20" s="13">
        <v>45720</v>
      </c>
      <c r="C20" t="s">
        <v>1511</v>
      </c>
      <c r="D20" t="s">
        <v>1514</v>
      </c>
    </row>
    <row r="21" spans="1:4">
      <c r="A21">
        <v>18</v>
      </c>
      <c r="B21" s="13">
        <v>45720</v>
      </c>
      <c r="C21" t="s">
        <v>1198</v>
      </c>
      <c r="D21" t="s">
        <v>1515</v>
      </c>
    </row>
    <row r="22" spans="1:4">
      <c r="A22">
        <v>19</v>
      </c>
      <c r="B22" s="13">
        <v>45720</v>
      </c>
      <c r="C22" t="s">
        <v>1516</v>
      </c>
      <c r="D22" t="s">
        <v>1517</v>
      </c>
    </row>
    <row r="23" spans="1:4">
      <c r="A23">
        <v>20</v>
      </c>
      <c r="B23" s="13">
        <v>45717</v>
      </c>
      <c r="C23" t="s">
        <v>1466</v>
      </c>
      <c r="D23" t="s">
        <v>1518</v>
      </c>
    </row>
    <row r="24" spans="1:4">
      <c r="A24">
        <v>21</v>
      </c>
      <c r="B24" s="13">
        <v>45717</v>
      </c>
      <c r="C24" t="s">
        <v>1519</v>
      </c>
      <c r="D24" t="s">
        <v>1520</v>
      </c>
    </row>
    <row r="25" spans="1:4">
      <c r="A25">
        <v>22</v>
      </c>
      <c r="B25" s="13">
        <v>45723</v>
      </c>
      <c r="C25" t="s">
        <v>1521</v>
      </c>
      <c r="D25" t="s">
        <v>1522</v>
      </c>
    </row>
    <row r="26" spans="1:4">
      <c r="A26">
        <v>23</v>
      </c>
      <c r="B26" s="13">
        <v>45723</v>
      </c>
      <c r="C26" t="s">
        <v>1523</v>
      </c>
      <c r="D26" t="s">
        <v>1524</v>
      </c>
    </row>
    <row r="27" spans="1:4">
      <c r="A27">
        <v>24</v>
      </c>
      <c r="B27" s="13">
        <v>45723</v>
      </c>
      <c r="C27" t="s">
        <v>1525</v>
      </c>
      <c r="D27" t="s">
        <v>1526</v>
      </c>
    </row>
    <row r="28" spans="1:4">
      <c r="A28">
        <v>25</v>
      </c>
      <c r="B28" s="13">
        <v>45724</v>
      </c>
      <c r="C28" t="s">
        <v>1466</v>
      </c>
      <c r="D28" t="s">
        <v>1527</v>
      </c>
    </row>
    <row r="29" spans="1:4">
      <c r="A29">
        <v>26</v>
      </c>
      <c r="B29" s="13">
        <v>45726</v>
      </c>
      <c r="C29" t="s">
        <v>1511</v>
      </c>
      <c r="D29" t="s">
        <v>1528</v>
      </c>
    </row>
    <row r="30" spans="1:4">
      <c r="A30">
        <v>27</v>
      </c>
      <c r="B30" s="13">
        <v>45726</v>
      </c>
      <c r="C30" t="s">
        <v>1080</v>
      </c>
      <c r="D30" t="s">
        <v>1529</v>
      </c>
    </row>
    <row r="31" spans="1:4">
      <c r="A31">
        <v>28</v>
      </c>
      <c r="B31" s="13">
        <v>45727</v>
      </c>
      <c r="C31" t="s">
        <v>1116</v>
      </c>
      <c r="D31" t="s">
        <v>1530</v>
      </c>
    </row>
    <row r="32" spans="1:4">
      <c r="A32">
        <v>29</v>
      </c>
      <c r="B32" s="13">
        <v>45727</v>
      </c>
      <c r="C32" t="s">
        <v>1466</v>
      </c>
      <c r="D32" t="s">
        <v>1532</v>
      </c>
    </row>
    <row r="33" spans="1:4">
      <c r="A33">
        <v>30</v>
      </c>
      <c r="B33" s="13">
        <v>45727</v>
      </c>
      <c r="C33" t="s">
        <v>1207</v>
      </c>
      <c r="D33" t="s">
        <v>1533</v>
      </c>
    </row>
    <row r="34" spans="1:4">
      <c r="A34">
        <v>31</v>
      </c>
      <c r="B34" s="13">
        <v>45727</v>
      </c>
      <c r="C34" t="s">
        <v>1534</v>
      </c>
      <c r="D34" t="s">
        <v>1535</v>
      </c>
    </row>
    <row r="35" spans="1:4">
      <c r="A35">
        <v>32</v>
      </c>
      <c r="B35" s="13">
        <v>45729</v>
      </c>
      <c r="C35" t="s">
        <v>1536</v>
      </c>
      <c r="D35" t="s">
        <v>1538</v>
      </c>
    </row>
    <row r="36" spans="1:4">
      <c r="A36">
        <v>33</v>
      </c>
      <c r="B36" s="13">
        <v>45729</v>
      </c>
      <c r="C36" t="s">
        <v>1022</v>
      </c>
      <c r="D36" t="s">
        <v>1539</v>
      </c>
    </row>
    <row r="37" spans="1:4">
      <c r="A37">
        <v>34</v>
      </c>
      <c r="B37" s="13">
        <v>45730</v>
      </c>
      <c r="C37" t="s">
        <v>1540</v>
      </c>
      <c r="D37" t="s">
        <v>1541</v>
      </c>
    </row>
    <row r="38" spans="1:4">
      <c r="A38">
        <v>35</v>
      </c>
      <c r="B38" s="13">
        <v>45730</v>
      </c>
      <c r="C38" t="s">
        <v>1466</v>
      </c>
      <c r="D38" t="s">
        <v>1544</v>
      </c>
    </row>
    <row r="39" spans="1:4">
      <c r="A39">
        <v>36</v>
      </c>
      <c r="B39" s="13">
        <v>45731</v>
      </c>
      <c r="C39" t="s">
        <v>1225</v>
      </c>
      <c r="D39" t="s">
        <v>1545</v>
      </c>
    </row>
    <row r="40" spans="1:4">
      <c r="A40">
        <v>37</v>
      </c>
      <c r="B40" s="13">
        <v>45731</v>
      </c>
      <c r="C40" t="s">
        <v>1546</v>
      </c>
      <c r="D40" t="s">
        <v>1548</v>
      </c>
    </row>
    <row r="41" spans="1:4">
      <c r="A41">
        <v>38</v>
      </c>
      <c r="B41" s="13">
        <v>45731</v>
      </c>
      <c r="C41" t="s">
        <v>1045</v>
      </c>
      <c r="D41" t="s">
        <v>1550</v>
      </c>
    </row>
    <row r="42" spans="1:4">
      <c r="A42">
        <v>39</v>
      </c>
      <c r="B42" s="13">
        <v>45733</v>
      </c>
      <c r="C42" t="s">
        <v>1198</v>
      </c>
      <c r="D42" t="s">
        <v>1551</v>
      </c>
    </row>
    <row r="43" spans="1:4">
      <c r="A43">
        <v>40</v>
      </c>
      <c r="B43" s="13">
        <v>45733</v>
      </c>
      <c r="C43" t="s">
        <v>1552</v>
      </c>
      <c r="D43" t="s">
        <v>1554</v>
      </c>
    </row>
    <row r="44" spans="1:4">
      <c r="A44">
        <v>41</v>
      </c>
      <c r="B44" s="13">
        <v>45733</v>
      </c>
      <c r="C44" t="s">
        <v>1071</v>
      </c>
      <c r="D44" t="s">
        <v>1558</v>
      </c>
    </row>
    <row r="45" spans="1:4">
      <c r="A45">
        <v>42</v>
      </c>
      <c r="B45" s="13">
        <v>45733</v>
      </c>
      <c r="C45" t="s">
        <v>1536</v>
      </c>
      <c r="D45" t="s">
        <v>1560</v>
      </c>
    </row>
    <row r="46" spans="1:4">
      <c r="A46">
        <v>43</v>
      </c>
      <c r="B46" s="13">
        <v>45733</v>
      </c>
      <c r="C46" t="s">
        <v>1561</v>
      </c>
      <c r="D46" t="s">
        <v>1564</v>
      </c>
    </row>
    <row r="47" spans="1:4">
      <c r="A47">
        <v>44</v>
      </c>
      <c r="B47" s="13">
        <v>45734</v>
      </c>
      <c r="C47" t="s">
        <v>1565</v>
      </c>
      <c r="D47" t="s">
        <v>1566</v>
      </c>
    </row>
    <row r="48" spans="1:4">
      <c r="A48">
        <v>45</v>
      </c>
      <c r="B48" s="13">
        <v>45735</v>
      </c>
      <c r="C48" t="s">
        <v>1466</v>
      </c>
      <c r="D48" t="s">
        <v>1567</v>
      </c>
    </row>
    <row r="49" spans="1:5">
      <c r="A49">
        <v>46</v>
      </c>
      <c r="B49" s="13">
        <v>45735</v>
      </c>
      <c r="C49" t="s">
        <v>1466</v>
      </c>
      <c r="D49" t="s">
        <v>1569</v>
      </c>
    </row>
    <row r="50" spans="1:5">
      <c r="A50">
        <v>47</v>
      </c>
      <c r="B50" s="13">
        <v>45735</v>
      </c>
      <c r="C50" t="s">
        <v>1080</v>
      </c>
      <c r="D50" t="s">
        <v>1571</v>
      </c>
    </row>
    <row r="51" spans="1:5">
      <c r="A51">
        <v>48</v>
      </c>
      <c r="B51" s="13">
        <v>45735</v>
      </c>
      <c r="C51" t="s">
        <v>1440</v>
      </c>
      <c r="D51" t="s">
        <v>1574</v>
      </c>
    </row>
    <row r="52" spans="1:5">
      <c r="A52">
        <v>49</v>
      </c>
      <c r="B52" s="13">
        <v>45736</v>
      </c>
      <c r="C52" t="s">
        <v>1511</v>
      </c>
      <c r="D52" t="s">
        <v>1578</v>
      </c>
    </row>
    <row r="53" spans="1:5">
      <c r="A53">
        <v>50</v>
      </c>
      <c r="B53" s="13">
        <v>45736</v>
      </c>
      <c r="C53" t="s">
        <v>1296</v>
      </c>
      <c r="D53" t="s">
        <v>1579</v>
      </c>
    </row>
    <row r="54" spans="1:5">
      <c r="A54">
        <v>51</v>
      </c>
      <c r="B54" s="13">
        <v>45736</v>
      </c>
      <c r="C54" t="s">
        <v>1536</v>
      </c>
      <c r="D54" t="s">
        <v>1580</v>
      </c>
    </row>
    <row r="55" spans="1:5">
      <c r="A55">
        <v>52</v>
      </c>
      <c r="B55" s="13">
        <v>45736</v>
      </c>
      <c r="C55" t="s">
        <v>1285</v>
      </c>
      <c r="D55" t="s">
        <v>1581</v>
      </c>
    </row>
    <row r="56" spans="1:5">
      <c r="A56">
        <v>53</v>
      </c>
      <c r="B56" s="13">
        <v>45736</v>
      </c>
      <c r="C56" t="s">
        <v>1582</v>
      </c>
      <c r="D56" t="s">
        <v>1583</v>
      </c>
    </row>
    <row r="57" spans="1:5">
      <c r="A57">
        <v>54</v>
      </c>
      <c r="B57" s="13">
        <v>45741</v>
      </c>
      <c r="C57" t="s">
        <v>1584</v>
      </c>
      <c r="D57" t="s">
        <v>1587</v>
      </c>
    </row>
    <row r="58" spans="1:5">
      <c r="A58">
        <v>55</v>
      </c>
      <c r="B58" s="13">
        <v>45737</v>
      </c>
      <c r="C58" t="s">
        <v>1588</v>
      </c>
      <c r="D58" t="s">
        <v>1592</v>
      </c>
    </row>
    <row r="59" spans="1:5">
      <c r="A59">
        <v>56</v>
      </c>
      <c r="B59" s="13">
        <v>45737</v>
      </c>
      <c r="C59" t="s">
        <v>1511</v>
      </c>
      <c r="D59" t="s">
        <v>1593</v>
      </c>
    </row>
    <row r="60" spans="1:5">
      <c r="A60">
        <v>57</v>
      </c>
      <c r="B60" s="13">
        <v>45740</v>
      </c>
      <c r="C60" t="s">
        <v>1367</v>
      </c>
      <c r="D60" t="s">
        <v>1594</v>
      </c>
      <c r="E60" t="s">
        <v>1429</v>
      </c>
    </row>
    <row r="61" spans="1:5">
      <c r="A61">
        <v>58</v>
      </c>
      <c r="B61" s="13">
        <v>45740</v>
      </c>
      <c r="C61" t="s">
        <v>1296</v>
      </c>
      <c r="D61" t="s">
        <v>1595</v>
      </c>
    </row>
    <row r="62" spans="1:5">
      <c r="A62">
        <v>59</v>
      </c>
      <c r="B62" s="13">
        <v>45740</v>
      </c>
      <c r="C62" t="s">
        <v>1434</v>
      </c>
      <c r="D62" t="s">
        <v>1596</v>
      </c>
    </row>
    <row r="63" spans="1:5">
      <c r="A63">
        <v>60</v>
      </c>
      <c r="B63" s="13">
        <v>45740</v>
      </c>
      <c r="C63" t="s">
        <v>1225</v>
      </c>
      <c r="D63" t="s">
        <v>1597</v>
      </c>
    </row>
    <row r="64" spans="1:5">
      <c r="A64">
        <v>61</v>
      </c>
      <c r="B64" s="13">
        <v>45740</v>
      </c>
      <c r="C64" t="s">
        <v>1022</v>
      </c>
      <c r="D64" t="s">
        <v>1598</v>
      </c>
    </row>
    <row r="65" spans="1:6">
      <c r="A65">
        <v>62</v>
      </c>
      <c r="B65" s="13">
        <v>45740</v>
      </c>
      <c r="C65" t="s">
        <v>1599</v>
      </c>
      <c r="D65" t="s">
        <v>1601</v>
      </c>
      <c r="E65" t="s">
        <v>1600</v>
      </c>
    </row>
    <row r="66" spans="1:6">
      <c r="A66">
        <v>63</v>
      </c>
      <c r="B66" s="13">
        <v>45741</v>
      </c>
      <c r="C66" t="s">
        <v>1516</v>
      </c>
      <c r="D66" t="s">
        <v>1603</v>
      </c>
    </row>
    <row r="67" spans="1:6">
      <c r="A67">
        <v>64</v>
      </c>
      <c r="B67" s="13">
        <v>45741</v>
      </c>
      <c r="C67" t="s">
        <v>1198</v>
      </c>
      <c r="D67" t="s">
        <v>1604</v>
      </c>
    </row>
    <row r="68" spans="1:6">
      <c r="A68">
        <v>65</v>
      </c>
      <c r="B68" s="13">
        <v>45741</v>
      </c>
      <c r="C68" t="s">
        <v>1037</v>
      </c>
      <c r="D68" t="s">
        <v>1606</v>
      </c>
    </row>
    <row r="69" spans="1:6">
      <c r="A69">
        <v>66</v>
      </c>
      <c r="B69" s="13">
        <v>45741</v>
      </c>
      <c r="C69" t="s">
        <v>1511</v>
      </c>
      <c r="D69" t="s">
        <v>1607</v>
      </c>
    </row>
    <row r="70" spans="1:6">
      <c r="A70">
        <v>67</v>
      </c>
      <c r="B70" s="13">
        <v>45741</v>
      </c>
      <c r="C70" t="s">
        <v>1608</v>
      </c>
      <c r="D70" t="s">
        <v>1610</v>
      </c>
    </row>
    <row r="71" spans="1:6">
      <c r="A71">
        <v>68</v>
      </c>
      <c r="B71" s="13">
        <v>45741</v>
      </c>
      <c r="C71" t="s">
        <v>1611</v>
      </c>
      <c r="D71" t="s">
        <v>1612</v>
      </c>
    </row>
    <row r="72" spans="1:6">
      <c r="A72">
        <v>69</v>
      </c>
      <c r="B72" s="13">
        <v>45742</v>
      </c>
      <c r="C72" t="s">
        <v>1037</v>
      </c>
      <c r="D72" t="s">
        <v>1613</v>
      </c>
    </row>
    <row r="73" spans="1:6">
      <c r="A73">
        <v>70</v>
      </c>
      <c r="B73" s="13">
        <v>45742</v>
      </c>
      <c r="C73" t="s">
        <v>1456</v>
      </c>
      <c r="D73" t="s">
        <v>1614</v>
      </c>
    </row>
    <row r="74" spans="1:6">
      <c r="A74">
        <v>71</v>
      </c>
      <c r="B74" s="13">
        <v>45742</v>
      </c>
      <c r="C74" t="s">
        <v>1460</v>
      </c>
      <c r="D74" t="s">
        <v>1615</v>
      </c>
    </row>
    <row r="75" spans="1:6">
      <c r="A75">
        <v>72</v>
      </c>
      <c r="B75" s="13">
        <v>45742</v>
      </c>
      <c r="C75" t="s">
        <v>1022</v>
      </c>
      <c r="D75" t="s">
        <v>1617</v>
      </c>
      <c r="E75" s="49">
        <v>6725030166635</v>
      </c>
    </row>
    <row r="76" spans="1:6">
      <c r="A76">
        <v>73</v>
      </c>
      <c r="B76" s="13">
        <v>45743</v>
      </c>
      <c r="C76" t="s">
        <v>1637</v>
      </c>
      <c r="D76" t="s">
        <v>1638</v>
      </c>
      <c r="F76" t="s">
        <v>1639</v>
      </c>
    </row>
    <row r="77" spans="1:6">
      <c r="A77">
        <v>74</v>
      </c>
      <c r="B77" s="13">
        <v>45743</v>
      </c>
      <c r="C77" t="s">
        <v>1621</v>
      </c>
      <c r="D77" t="s">
        <v>1624</v>
      </c>
      <c r="E77" t="s">
        <v>1623</v>
      </c>
    </row>
    <row r="78" spans="1:6">
      <c r="A78">
        <v>75</v>
      </c>
      <c r="B78" s="13">
        <v>45744</v>
      </c>
      <c r="C78" t="s">
        <v>1621</v>
      </c>
      <c r="D78" t="s">
        <v>1629</v>
      </c>
    </row>
    <row r="79" spans="1:6">
      <c r="A79">
        <v>76</v>
      </c>
      <c r="B79" s="13">
        <v>45745</v>
      </c>
      <c r="C79" t="s">
        <v>987</v>
      </c>
      <c r="D79" t="s">
        <v>1631</v>
      </c>
    </row>
    <row r="80" spans="1:6">
      <c r="A80">
        <v>77</v>
      </c>
      <c r="B80" s="13">
        <v>45747</v>
      </c>
      <c r="C80" t="s">
        <v>1608</v>
      </c>
      <c r="D80" t="s">
        <v>1645</v>
      </c>
      <c r="E80" t="s">
        <v>1644</v>
      </c>
    </row>
    <row r="81" spans="1:4">
      <c r="A81">
        <v>78</v>
      </c>
      <c r="B81" s="13">
        <v>45747</v>
      </c>
      <c r="C81" t="s">
        <v>1116</v>
      </c>
      <c r="D81" t="s">
        <v>1646</v>
      </c>
    </row>
    <row r="82" spans="1:4">
      <c r="A82">
        <v>79</v>
      </c>
      <c r="B82" s="13">
        <v>45747</v>
      </c>
      <c r="C82" t="s">
        <v>988</v>
      </c>
      <c r="D82" t="s">
        <v>1648</v>
      </c>
    </row>
    <row r="83" spans="1:4">
      <c r="A83">
        <v>80</v>
      </c>
      <c r="B83" s="13">
        <v>45734</v>
      </c>
      <c r="C83" t="s">
        <v>1649</v>
      </c>
      <c r="D83" t="s">
        <v>1651</v>
      </c>
    </row>
    <row r="84" spans="1:4">
      <c r="A84">
        <v>81</v>
      </c>
      <c r="B84" s="13">
        <v>45723</v>
      </c>
      <c r="C84" t="s">
        <v>1652</v>
      </c>
      <c r="D84" t="s">
        <v>1654</v>
      </c>
    </row>
    <row r="85" spans="1:4">
      <c r="A85">
        <v>82</v>
      </c>
      <c r="B85" s="13">
        <v>45723</v>
      </c>
      <c r="C85" t="s">
        <v>1652</v>
      </c>
      <c r="D85" t="s">
        <v>1655</v>
      </c>
    </row>
    <row r="86" spans="1:4">
      <c r="A86">
        <v>83</v>
      </c>
      <c r="B86" s="13">
        <v>45723</v>
      </c>
      <c r="C86" t="s">
        <v>1652</v>
      </c>
      <c r="D86" t="s">
        <v>1656</v>
      </c>
    </row>
    <row r="87" spans="1:4">
      <c r="A87">
        <v>84</v>
      </c>
      <c r="B87" s="13">
        <v>45718</v>
      </c>
      <c r="C87" t="s">
        <v>1032</v>
      </c>
      <c r="D87" t="s">
        <v>1657</v>
      </c>
    </row>
    <row r="88" spans="1:4">
      <c r="A88">
        <v>85</v>
      </c>
      <c r="B88" s="13">
        <v>45729</v>
      </c>
      <c r="C88" t="s">
        <v>1658</v>
      </c>
      <c r="D88" t="s">
        <v>1663</v>
      </c>
    </row>
    <row r="89" spans="1:4">
      <c r="A89">
        <v>86</v>
      </c>
      <c r="B89" s="13">
        <v>45716</v>
      </c>
      <c r="C89" t="s">
        <v>1658</v>
      </c>
      <c r="D89" t="s">
        <v>1664</v>
      </c>
    </row>
    <row r="90" spans="1:4">
      <c r="A90">
        <v>87</v>
      </c>
      <c r="B90" s="13">
        <v>45722</v>
      </c>
      <c r="C90" t="s">
        <v>1534</v>
      </c>
      <c r="D90" t="s">
        <v>1666</v>
      </c>
    </row>
    <row r="91" spans="1:4">
      <c r="A91">
        <v>88</v>
      </c>
      <c r="B91" s="13">
        <v>45722</v>
      </c>
      <c r="C91" t="s">
        <v>998</v>
      </c>
      <c r="D91" t="s">
        <v>1667</v>
      </c>
    </row>
    <row r="92" spans="1:4">
      <c r="A92">
        <v>89</v>
      </c>
      <c r="B92" s="13">
        <v>45726</v>
      </c>
      <c r="C92" t="s">
        <v>998</v>
      </c>
      <c r="D92" t="s">
        <v>1668</v>
      </c>
    </row>
    <row r="93" spans="1:4">
      <c r="A93">
        <v>90</v>
      </c>
      <c r="B93" s="13">
        <v>45735</v>
      </c>
      <c r="C93" t="s">
        <v>1669</v>
      </c>
      <c r="D93" t="s">
        <v>1670</v>
      </c>
    </row>
    <row r="94" spans="1:4">
      <c r="A94">
        <v>91</v>
      </c>
      <c r="B94" s="13">
        <v>45736</v>
      </c>
      <c r="C94" t="s">
        <v>1671</v>
      </c>
      <c r="D94" t="s">
        <v>1672</v>
      </c>
    </row>
    <row r="95" spans="1:4">
      <c r="A95">
        <v>92</v>
      </c>
      <c r="B95" s="13">
        <v>45721</v>
      </c>
      <c r="C95" t="s">
        <v>1519</v>
      </c>
      <c r="D95" t="s">
        <v>1674</v>
      </c>
    </row>
    <row r="96" spans="1:4">
      <c r="A96">
        <v>93</v>
      </c>
      <c r="B96" s="13">
        <v>45736</v>
      </c>
      <c r="C96" t="s">
        <v>1675</v>
      </c>
      <c r="D96" t="s">
        <v>1677</v>
      </c>
    </row>
    <row r="97" spans="1:4">
      <c r="A97">
        <v>94</v>
      </c>
      <c r="B97" s="13">
        <v>45735</v>
      </c>
      <c r="D97" t="s">
        <v>1678</v>
      </c>
    </row>
    <row r="98" spans="1:4">
      <c r="A98">
        <v>95</v>
      </c>
      <c r="B98" s="13">
        <v>45744</v>
      </c>
      <c r="D98" t="s">
        <v>1680</v>
      </c>
    </row>
    <row r="99" spans="1:4">
      <c r="A99">
        <v>96</v>
      </c>
      <c r="B99" s="13">
        <v>45748</v>
      </c>
      <c r="C99" t="s">
        <v>1588</v>
      </c>
      <c r="D99" t="s">
        <v>1684</v>
      </c>
    </row>
    <row r="100" spans="1:4">
      <c r="A100">
        <v>97</v>
      </c>
      <c r="B100" s="13">
        <v>45748</v>
      </c>
      <c r="C100" t="s">
        <v>1584</v>
      </c>
      <c r="D100" t="s">
        <v>1696</v>
      </c>
    </row>
    <row r="101" spans="1:4">
      <c r="A101">
        <v>98</v>
      </c>
      <c r="B101" s="13">
        <v>45748</v>
      </c>
      <c r="C101" t="s">
        <v>1649</v>
      </c>
      <c r="D101" t="s">
        <v>1704</v>
      </c>
    </row>
    <row r="102" spans="1:4">
      <c r="A102">
        <v>99</v>
      </c>
      <c r="B102" s="13">
        <v>45748</v>
      </c>
      <c r="C102" t="s">
        <v>1649</v>
      </c>
      <c r="D102" t="s">
        <v>1706</v>
      </c>
    </row>
    <row r="103" spans="1:4">
      <c r="A103">
        <v>100</v>
      </c>
      <c r="B103" s="13">
        <v>45749</v>
      </c>
      <c r="C103" t="s">
        <v>1516</v>
      </c>
      <c r="D103" t="s">
        <v>1731</v>
      </c>
    </row>
    <row r="104" spans="1:4">
      <c r="A104">
        <v>101</v>
      </c>
      <c r="B104" s="13">
        <v>45749</v>
      </c>
      <c r="C104" t="s">
        <v>1608</v>
      </c>
      <c r="D104" t="s">
        <v>1760</v>
      </c>
    </row>
    <row r="105" spans="1:4">
      <c r="A105">
        <v>102</v>
      </c>
      <c r="B105" s="13">
        <v>45749</v>
      </c>
      <c r="C105" t="s">
        <v>1466</v>
      </c>
      <c r="D105" t="s">
        <v>1761</v>
      </c>
    </row>
    <row r="106" spans="1:4">
      <c r="A106">
        <v>103</v>
      </c>
      <c r="B106" s="13">
        <v>45749</v>
      </c>
      <c r="C106" t="s">
        <v>1037</v>
      </c>
      <c r="D106" t="s">
        <v>1762</v>
      </c>
    </row>
    <row r="107" spans="1:4">
      <c r="A107">
        <v>104</v>
      </c>
      <c r="B107" s="13">
        <v>45749</v>
      </c>
      <c r="C107" t="s">
        <v>1763</v>
      </c>
      <c r="D107" t="s">
        <v>1767</v>
      </c>
    </row>
    <row r="108" spans="1:4">
      <c r="A108">
        <v>105</v>
      </c>
      <c r="B108" s="13">
        <v>45749</v>
      </c>
      <c r="C108" t="s">
        <v>1768</v>
      </c>
      <c r="D108" t="s">
        <v>1770</v>
      </c>
    </row>
    <row r="109" spans="1:4">
      <c r="A109">
        <v>106</v>
      </c>
      <c r="B109" s="13">
        <v>45749</v>
      </c>
      <c r="C109" t="s">
        <v>1608</v>
      </c>
      <c r="D109" t="s">
        <v>1772</v>
      </c>
    </row>
    <row r="110" spans="1:4">
      <c r="A110">
        <v>107</v>
      </c>
      <c r="B110" s="13">
        <v>45750</v>
      </c>
      <c r="C110" t="s">
        <v>1516</v>
      </c>
      <c r="D110" t="s">
        <v>1774</v>
      </c>
    </row>
    <row r="111" spans="1:4">
      <c r="A111">
        <v>108</v>
      </c>
      <c r="B111" s="13">
        <v>45750</v>
      </c>
      <c r="C111" t="s">
        <v>1778</v>
      </c>
      <c r="D111" t="s">
        <v>1782</v>
      </c>
    </row>
    <row r="112" spans="1:4">
      <c r="A112">
        <v>109</v>
      </c>
      <c r="B112" s="13">
        <v>45750</v>
      </c>
      <c r="C112" t="s">
        <v>1783</v>
      </c>
      <c r="D112" t="s">
        <v>1784</v>
      </c>
    </row>
    <row r="113" spans="1:4">
      <c r="A113">
        <v>110</v>
      </c>
      <c r="B113" s="13">
        <v>45750</v>
      </c>
      <c r="C113" t="s">
        <v>1511</v>
      </c>
      <c r="D113" t="s">
        <v>1798</v>
      </c>
    </row>
    <row r="114" spans="1:4">
      <c r="A114">
        <v>111</v>
      </c>
      <c r="B114" s="13">
        <v>45751</v>
      </c>
      <c r="C114" t="s">
        <v>1440</v>
      </c>
      <c r="D114" t="s">
        <v>1804</v>
      </c>
    </row>
    <row r="115" spans="1:4">
      <c r="A115">
        <v>112</v>
      </c>
      <c r="B115" s="13">
        <v>45751</v>
      </c>
      <c r="C115" t="s">
        <v>1536</v>
      </c>
      <c r="D115" t="s">
        <v>1808</v>
      </c>
    </row>
    <row r="116" spans="1:4">
      <c r="A116">
        <v>113</v>
      </c>
      <c r="B116" s="13">
        <v>45751</v>
      </c>
      <c r="C116" t="s">
        <v>1835</v>
      </c>
      <c r="D116" t="s">
        <v>1838</v>
      </c>
    </row>
    <row r="117" spans="1:4">
      <c r="A117">
        <v>114</v>
      </c>
      <c r="B117" s="13">
        <v>45751</v>
      </c>
      <c r="C117" t="s">
        <v>1835</v>
      </c>
      <c r="D117" t="s">
        <v>1839</v>
      </c>
    </row>
    <row r="118" spans="1:4">
      <c r="A118">
        <v>115</v>
      </c>
      <c r="B118" s="13">
        <v>45751</v>
      </c>
      <c r="C118" t="s">
        <v>1835</v>
      </c>
      <c r="D118" t="s">
        <v>1842</v>
      </c>
    </row>
    <row r="119" spans="1:4">
      <c r="A119">
        <v>116</v>
      </c>
      <c r="B119" s="13">
        <v>45752</v>
      </c>
      <c r="C119" t="s">
        <v>1608</v>
      </c>
      <c r="D119" t="s">
        <v>1860</v>
      </c>
    </row>
    <row r="120" spans="1:4">
      <c r="A120">
        <v>117</v>
      </c>
      <c r="B120" s="13">
        <v>45752</v>
      </c>
      <c r="C120" t="s">
        <v>1466</v>
      </c>
      <c r="D120" t="s">
        <v>1864</v>
      </c>
    </row>
    <row r="121" spans="1:4">
      <c r="A121">
        <v>118</v>
      </c>
      <c r="B121" s="13">
        <v>45754</v>
      </c>
      <c r="C121" t="s">
        <v>1862</v>
      </c>
      <c r="D121" t="s">
        <v>1865</v>
      </c>
    </row>
    <row r="122" spans="1:4">
      <c r="A122">
        <v>118</v>
      </c>
      <c r="B122" s="13">
        <v>45754</v>
      </c>
      <c r="C122" t="s">
        <v>1198</v>
      </c>
      <c r="D122" t="s">
        <v>1879</v>
      </c>
    </row>
    <row r="123" spans="1:4">
      <c r="A123">
        <v>119</v>
      </c>
      <c r="B123" s="13">
        <v>45754</v>
      </c>
      <c r="C123" t="s">
        <v>1835</v>
      </c>
      <c r="D123" t="s">
        <v>1892</v>
      </c>
    </row>
    <row r="124" spans="1:4">
      <c r="A124">
        <v>120</v>
      </c>
      <c r="B124" s="13">
        <v>45754</v>
      </c>
      <c r="C124" t="s">
        <v>1080</v>
      </c>
      <c r="D124" t="s">
        <v>1917</v>
      </c>
    </row>
    <row r="125" spans="1:4">
      <c r="A125">
        <v>121</v>
      </c>
      <c r="B125" s="13">
        <v>45754</v>
      </c>
      <c r="C125" t="s">
        <v>1914</v>
      </c>
      <c r="D125" t="s">
        <v>1921</v>
      </c>
    </row>
    <row r="126" spans="1:4">
      <c r="A126">
        <v>122</v>
      </c>
      <c r="B126" s="13">
        <v>45754</v>
      </c>
      <c r="C126" t="s">
        <v>1835</v>
      </c>
      <c r="D126" t="s">
        <v>1922</v>
      </c>
    </row>
    <row r="127" spans="1:4">
      <c r="A127">
        <v>123</v>
      </c>
      <c r="B127" s="13">
        <v>45754</v>
      </c>
      <c r="C127" t="s">
        <v>1466</v>
      </c>
      <c r="D127" t="s">
        <v>1923</v>
      </c>
    </row>
    <row r="128" spans="1:4">
      <c r="A128">
        <v>124</v>
      </c>
      <c r="B128" s="13">
        <v>45755</v>
      </c>
      <c r="C128" t="s">
        <v>1516</v>
      </c>
      <c r="D128" t="s">
        <v>1929</v>
      </c>
    </row>
    <row r="129" spans="1:5">
      <c r="A129">
        <v>125</v>
      </c>
      <c r="B129" s="13">
        <v>45755</v>
      </c>
      <c r="C129" t="s">
        <v>1930</v>
      </c>
      <c r="D129" t="s">
        <v>1932</v>
      </c>
      <c r="E129" t="s">
        <v>1931</v>
      </c>
    </row>
    <row r="130" spans="1:5">
      <c r="A130">
        <v>126</v>
      </c>
      <c r="B130" s="13">
        <v>45755</v>
      </c>
      <c r="C130" t="s">
        <v>1037</v>
      </c>
      <c r="D130" t="s">
        <v>1933</v>
      </c>
    </row>
    <row r="131" spans="1:5">
      <c r="A131">
        <v>127</v>
      </c>
      <c r="B131" s="13">
        <v>45755</v>
      </c>
      <c r="C131" t="s">
        <v>1934</v>
      </c>
      <c r="D131" t="s">
        <v>1935</v>
      </c>
    </row>
    <row r="132" spans="1:5">
      <c r="A132">
        <v>128</v>
      </c>
      <c r="B132" s="13">
        <v>45755</v>
      </c>
      <c r="C132" t="s">
        <v>1652</v>
      </c>
      <c r="D132" t="s">
        <v>1936</v>
      </c>
    </row>
    <row r="133" spans="1:5">
      <c r="A133">
        <v>129</v>
      </c>
      <c r="B133" s="13">
        <v>45755</v>
      </c>
      <c r="C133" t="s">
        <v>1937</v>
      </c>
      <c r="D133" t="s">
        <v>1941</v>
      </c>
    </row>
    <row r="134" spans="1:5">
      <c r="A134">
        <v>130</v>
      </c>
      <c r="B134" s="13">
        <v>45756</v>
      </c>
      <c r="C134" t="s">
        <v>1835</v>
      </c>
      <c r="D134" t="s">
        <v>1957</v>
      </c>
    </row>
    <row r="135" spans="1:5">
      <c r="A135">
        <v>131</v>
      </c>
      <c r="B135" s="13">
        <v>45757</v>
      </c>
      <c r="C135" t="s">
        <v>1525</v>
      </c>
      <c r="D135" t="s">
        <v>1959</v>
      </c>
    </row>
    <row r="136" spans="1:5">
      <c r="A136">
        <v>132</v>
      </c>
      <c r="B136" s="13">
        <v>45757</v>
      </c>
      <c r="C136" t="s">
        <v>1608</v>
      </c>
      <c r="D136" t="s">
        <v>1961</v>
      </c>
    </row>
    <row r="137" spans="1:5">
      <c r="A137">
        <v>133</v>
      </c>
      <c r="B137" s="13">
        <v>45757</v>
      </c>
      <c r="C137" t="s">
        <v>1608</v>
      </c>
      <c r="D137" t="s">
        <v>1965</v>
      </c>
    </row>
    <row r="138" spans="1:5">
      <c r="A138">
        <v>134</v>
      </c>
      <c r="B138" s="13">
        <v>45757</v>
      </c>
      <c r="C138" t="s">
        <v>1525</v>
      </c>
      <c r="D138" t="s">
        <v>1966</v>
      </c>
    </row>
    <row r="139" spans="1:5">
      <c r="A139">
        <v>135</v>
      </c>
      <c r="B139" s="13">
        <v>45757</v>
      </c>
      <c r="C139" t="s">
        <v>1930</v>
      </c>
      <c r="D139" t="s">
        <v>1967</v>
      </c>
    </row>
    <row r="140" spans="1:5">
      <c r="A140">
        <v>136</v>
      </c>
      <c r="B140" s="13">
        <v>45758</v>
      </c>
      <c r="C140" t="s">
        <v>1536</v>
      </c>
      <c r="D140" t="s">
        <v>1979</v>
      </c>
    </row>
    <row r="141" spans="1:5">
      <c r="A141">
        <v>137</v>
      </c>
      <c r="B141" s="13">
        <v>45758</v>
      </c>
      <c r="C141" t="s">
        <v>1974</v>
      </c>
      <c r="D141" t="s">
        <v>1981</v>
      </c>
    </row>
    <row r="142" spans="1:5">
      <c r="A142">
        <v>138</v>
      </c>
      <c r="B142" s="13">
        <v>45759</v>
      </c>
      <c r="C142" t="s">
        <v>1037</v>
      </c>
      <c r="D142" t="s">
        <v>1982</v>
      </c>
    </row>
    <row r="143" spans="1:5">
      <c r="A143">
        <v>139</v>
      </c>
      <c r="B143" s="13">
        <v>45759</v>
      </c>
      <c r="C143" t="s">
        <v>1649</v>
      </c>
      <c r="D143" t="s">
        <v>1986</v>
      </c>
      <c r="E143" t="s">
        <v>1985</v>
      </c>
    </row>
    <row r="144" spans="1:5">
      <c r="A144">
        <v>140</v>
      </c>
      <c r="B144" s="13">
        <v>45759</v>
      </c>
      <c r="C144" t="s">
        <v>1037</v>
      </c>
      <c r="D144" t="s">
        <v>1987</v>
      </c>
    </row>
    <row r="145" spans="1:4">
      <c r="A145">
        <v>141</v>
      </c>
      <c r="B145" s="13">
        <v>45761</v>
      </c>
      <c r="C145" t="s">
        <v>1037</v>
      </c>
      <c r="D145" t="s">
        <v>1989</v>
      </c>
    </row>
    <row r="146" spans="1:4">
      <c r="A146">
        <v>142</v>
      </c>
      <c r="B146" s="13">
        <v>45759</v>
      </c>
      <c r="C146" t="s">
        <v>1988</v>
      </c>
      <c r="D146" t="s">
        <v>1994</v>
      </c>
    </row>
    <row r="147" spans="1:4">
      <c r="A147">
        <v>143</v>
      </c>
      <c r="B147" s="13">
        <v>45761</v>
      </c>
      <c r="C147" t="s">
        <v>1198</v>
      </c>
      <c r="D147" t="s">
        <v>1997</v>
      </c>
    </row>
    <row r="148" spans="1:4">
      <c r="A148">
        <v>144</v>
      </c>
      <c r="B148" s="13">
        <v>45761</v>
      </c>
      <c r="C148" t="s">
        <v>1080</v>
      </c>
      <c r="D148" t="s">
        <v>1998</v>
      </c>
    </row>
    <row r="149" spans="1:4">
      <c r="A149">
        <v>145</v>
      </c>
      <c r="B149" s="13">
        <v>45761</v>
      </c>
      <c r="C149" t="s">
        <v>1037</v>
      </c>
      <c r="D149" t="s">
        <v>2000</v>
      </c>
    </row>
    <row r="150" spans="1:4">
      <c r="A150">
        <v>146</v>
      </c>
      <c r="B150" s="13">
        <v>45761</v>
      </c>
      <c r="C150" t="s">
        <v>1934</v>
      </c>
      <c r="D150" t="s">
        <v>2002</v>
      </c>
    </row>
    <row r="151" spans="1:4">
      <c r="A151">
        <v>147</v>
      </c>
      <c r="B151" s="13">
        <v>45761</v>
      </c>
      <c r="C151" t="s">
        <v>2003</v>
      </c>
      <c r="D151" t="s">
        <v>2005</v>
      </c>
    </row>
    <row r="152" spans="1:4">
      <c r="A152">
        <v>148</v>
      </c>
      <c r="B152" s="13">
        <v>45691</v>
      </c>
      <c r="C152" t="s">
        <v>1835</v>
      </c>
      <c r="D152" t="s">
        <v>2007</v>
      </c>
    </row>
    <row r="153" spans="1:4">
      <c r="A153">
        <v>149</v>
      </c>
      <c r="B153" s="13">
        <v>45761</v>
      </c>
      <c r="C153" t="s">
        <v>1835</v>
      </c>
      <c r="D153" t="s">
        <v>2008</v>
      </c>
    </row>
    <row r="154" spans="1:4">
      <c r="A154">
        <v>150</v>
      </c>
      <c r="B154" s="13">
        <v>45761</v>
      </c>
      <c r="C154" t="s">
        <v>2009</v>
      </c>
      <c r="D154" t="s">
        <v>2010</v>
      </c>
    </row>
    <row r="155" spans="1:4">
      <c r="A155">
        <v>151</v>
      </c>
      <c r="B155" s="13">
        <v>45761</v>
      </c>
      <c r="C155" t="s">
        <v>2012</v>
      </c>
      <c r="D155" t="s">
        <v>2013</v>
      </c>
    </row>
    <row r="156" spans="1:4">
      <c r="A156">
        <v>152</v>
      </c>
      <c r="B156" s="13">
        <v>45762</v>
      </c>
      <c r="C156" t="s">
        <v>2018</v>
      </c>
      <c r="D156" t="s">
        <v>2019</v>
      </c>
    </row>
    <row r="157" spans="1:4">
      <c r="A157">
        <v>153</v>
      </c>
      <c r="B157" s="13">
        <v>45762</v>
      </c>
      <c r="C157" t="s">
        <v>1835</v>
      </c>
      <c r="D157" t="s">
        <v>2020</v>
      </c>
    </row>
    <row r="158" spans="1:4">
      <c r="A158">
        <v>154</v>
      </c>
      <c r="B158" s="13">
        <v>45762</v>
      </c>
      <c r="C158" t="s">
        <v>1071</v>
      </c>
      <c r="D158" t="s">
        <v>2021</v>
      </c>
    </row>
    <row r="159" spans="1:4">
      <c r="A159">
        <v>155</v>
      </c>
      <c r="B159" s="13">
        <v>45762</v>
      </c>
      <c r="C159" t="s">
        <v>1071</v>
      </c>
      <c r="D159" t="s">
        <v>2022</v>
      </c>
    </row>
    <row r="160" spans="1:4">
      <c r="A160">
        <v>156</v>
      </c>
      <c r="B160" s="13">
        <v>45762</v>
      </c>
      <c r="C160" t="s">
        <v>1509</v>
      </c>
      <c r="D160" t="s">
        <v>2031</v>
      </c>
    </row>
    <row r="161" spans="1:5">
      <c r="A161">
        <v>157</v>
      </c>
      <c r="B161" s="13">
        <v>45762</v>
      </c>
      <c r="C161" t="s">
        <v>1778</v>
      </c>
      <c r="D161" t="s">
        <v>2032</v>
      </c>
    </row>
    <row r="162" spans="1:5">
      <c r="A162">
        <v>158</v>
      </c>
      <c r="B162" s="13">
        <v>45762</v>
      </c>
      <c r="C162" t="s">
        <v>1934</v>
      </c>
      <c r="D162" t="s">
        <v>2033</v>
      </c>
    </row>
    <row r="163" spans="1:5">
      <c r="A163">
        <v>159</v>
      </c>
      <c r="B163" s="13">
        <v>45763</v>
      </c>
      <c r="C163" t="s">
        <v>2035</v>
      </c>
      <c r="D163" t="s">
        <v>2274</v>
      </c>
    </row>
    <row r="164" spans="1:5">
      <c r="A164">
        <v>160</v>
      </c>
      <c r="B164" s="13">
        <v>45763</v>
      </c>
      <c r="C164" t="s">
        <v>2039</v>
      </c>
      <c r="D164" t="s">
        <v>2040</v>
      </c>
    </row>
    <row r="165" spans="1:5">
      <c r="A165">
        <v>161</v>
      </c>
      <c r="B165" s="13">
        <v>45763</v>
      </c>
      <c r="C165" t="s">
        <v>987</v>
      </c>
      <c r="D165" t="s">
        <v>2041</v>
      </c>
    </row>
    <row r="166" spans="1:5">
      <c r="A166">
        <v>162</v>
      </c>
      <c r="B166" s="13">
        <v>45763</v>
      </c>
      <c r="C166" t="s">
        <v>987</v>
      </c>
      <c r="D166" t="s">
        <v>2043</v>
      </c>
      <c r="E166" t="s">
        <v>2042</v>
      </c>
    </row>
    <row r="167" spans="1:5">
      <c r="A167">
        <v>163</v>
      </c>
      <c r="B167" s="13">
        <v>45763</v>
      </c>
      <c r="C167" t="s">
        <v>1671</v>
      </c>
      <c r="D167" t="s">
        <v>2045</v>
      </c>
      <c r="E167" t="s">
        <v>2042</v>
      </c>
    </row>
    <row r="168" spans="1:5">
      <c r="A168">
        <v>164</v>
      </c>
      <c r="B168" s="13">
        <v>45763</v>
      </c>
      <c r="C168" t="s">
        <v>1652</v>
      </c>
      <c r="D168" t="s">
        <v>2048</v>
      </c>
    </row>
    <row r="169" spans="1:5">
      <c r="A169">
        <v>165</v>
      </c>
      <c r="B169" s="13">
        <v>45764</v>
      </c>
      <c r="C169" t="s">
        <v>1466</v>
      </c>
      <c r="D169" t="s">
        <v>2062</v>
      </c>
    </row>
    <row r="170" spans="1:5">
      <c r="A170">
        <v>166</v>
      </c>
      <c r="B170" s="13">
        <v>45764</v>
      </c>
      <c r="C170" t="s">
        <v>1608</v>
      </c>
      <c r="D170" t="s">
        <v>2065</v>
      </c>
    </row>
    <row r="171" spans="1:5">
      <c r="A171">
        <v>167</v>
      </c>
      <c r="B171" s="13">
        <v>45764</v>
      </c>
      <c r="C171" t="s">
        <v>1509</v>
      </c>
      <c r="D171" t="s">
        <v>2067</v>
      </c>
      <c r="E171" t="s">
        <v>2066</v>
      </c>
    </row>
    <row r="172" spans="1:5">
      <c r="A172">
        <v>168</v>
      </c>
      <c r="B172" s="13">
        <v>45765</v>
      </c>
      <c r="C172" t="s">
        <v>1778</v>
      </c>
      <c r="D172" t="s">
        <v>2070</v>
      </c>
    </row>
    <row r="173" spans="1:5">
      <c r="A173">
        <v>169</v>
      </c>
      <c r="B173" s="13">
        <v>45765</v>
      </c>
      <c r="C173" t="s">
        <v>1835</v>
      </c>
      <c r="D173" t="s">
        <v>2072</v>
      </c>
    </row>
    <row r="174" spans="1:5">
      <c r="A174">
        <v>170</v>
      </c>
      <c r="B174" s="13">
        <v>45765</v>
      </c>
      <c r="C174" t="s">
        <v>1671</v>
      </c>
      <c r="D174" t="s">
        <v>2073</v>
      </c>
    </row>
    <row r="175" spans="1:5">
      <c r="A175">
        <v>171</v>
      </c>
      <c r="B175" s="13">
        <v>45765</v>
      </c>
      <c r="C175" t="s">
        <v>1534</v>
      </c>
      <c r="D175" t="s">
        <v>2074</v>
      </c>
    </row>
    <row r="176" spans="1:5">
      <c r="A176">
        <v>172</v>
      </c>
      <c r="B176" s="13">
        <v>45765</v>
      </c>
      <c r="C176" t="s">
        <v>1534</v>
      </c>
      <c r="D176" t="s">
        <v>2075</v>
      </c>
    </row>
    <row r="177" spans="1:5">
      <c r="A177">
        <v>173</v>
      </c>
      <c r="B177" s="13">
        <v>45768</v>
      </c>
      <c r="C177" t="s">
        <v>2076</v>
      </c>
      <c r="D177" t="s">
        <v>2077</v>
      </c>
    </row>
    <row r="178" spans="1:5">
      <c r="A178">
        <v>174</v>
      </c>
      <c r="B178" s="13">
        <v>45768</v>
      </c>
      <c r="C178" t="s">
        <v>2087</v>
      </c>
      <c r="D178" t="s">
        <v>2088</v>
      </c>
    </row>
    <row r="179" spans="1:5">
      <c r="A179">
        <v>175</v>
      </c>
      <c r="B179" s="13">
        <v>45768</v>
      </c>
      <c r="C179" t="s">
        <v>2087</v>
      </c>
      <c r="D179" t="s">
        <v>2089</v>
      </c>
    </row>
    <row r="180" spans="1:5">
      <c r="A180">
        <v>176</v>
      </c>
      <c r="B180" s="13">
        <v>45768</v>
      </c>
      <c r="C180" t="s">
        <v>1466</v>
      </c>
      <c r="D180" t="s">
        <v>2091</v>
      </c>
      <c r="E180" t="s">
        <v>2090</v>
      </c>
    </row>
    <row r="181" spans="1:5">
      <c r="A181">
        <v>177</v>
      </c>
      <c r="B181" s="13">
        <v>45768</v>
      </c>
      <c r="C181" t="s">
        <v>1652</v>
      </c>
      <c r="D181" t="s">
        <v>2092</v>
      </c>
      <c r="E181" t="s">
        <v>2090</v>
      </c>
    </row>
    <row r="182" spans="1:5">
      <c r="A182">
        <v>178</v>
      </c>
      <c r="B182" s="13">
        <v>45768</v>
      </c>
      <c r="C182" t="s">
        <v>1649</v>
      </c>
      <c r="D182" t="s">
        <v>2093</v>
      </c>
    </row>
    <row r="183" spans="1:5">
      <c r="A183">
        <v>179</v>
      </c>
      <c r="B183" s="13">
        <v>45768</v>
      </c>
      <c r="C183" t="s">
        <v>1835</v>
      </c>
      <c r="D183" t="s">
        <v>2099</v>
      </c>
    </row>
    <row r="184" spans="1:5">
      <c r="A184">
        <v>180</v>
      </c>
      <c r="B184" s="13">
        <v>45769</v>
      </c>
      <c r="C184" t="s">
        <v>1516</v>
      </c>
      <c r="D184" t="s">
        <v>2104</v>
      </c>
    </row>
    <row r="185" spans="1:5">
      <c r="A185">
        <v>181</v>
      </c>
      <c r="B185" s="13">
        <v>45770</v>
      </c>
      <c r="C185" t="s">
        <v>1671</v>
      </c>
      <c r="D185" t="s">
        <v>2106</v>
      </c>
    </row>
    <row r="186" spans="1:5">
      <c r="A186">
        <v>182</v>
      </c>
      <c r="B186" s="13">
        <v>45770</v>
      </c>
      <c r="C186" t="s">
        <v>2107</v>
      </c>
      <c r="D186" t="s">
        <v>2110</v>
      </c>
    </row>
    <row r="187" spans="1:5">
      <c r="A187">
        <v>183</v>
      </c>
      <c r="B187" s="13">
        <v>45770</v>
      </c>
      <c r="C187" t="s">
        <v>2107</v>
      </c>
      <c r="D187" t="s">
        <v>2113</v>
      </c>
    </row>
    <row r="188" spans="1:5">
      <c r="A188">
        <v>184</v>
      </c>
      <c r="B188" s="13">
        <v>45771</v>
      </c>
      <c r="C188" t="s">
        <v>1621</v>
      </c>
      <c r="D188" t="s">
        <v>2115</v>
      </c>
    </row>
    <row r="189" spans="1:5">
      <c r="A189">
        <v>185</v>
      </c>
      <c r="B189" s="13">
        <v>45771</v>
      </c>
      <c r="C189" t="s">
        <v>1511</v>
      </c>
      <c r="D189" t="s">
        <v>2118</v>
      </c>
    </row>
    <row r="190" spans="1:5">
      <c r="A190">
        <v>186</v>
      </c>
      <c r="B190" s="13">
        <v>45772</v>
      </c>
      <c r="C190" t="s">
        <v>1456</v>
      </c>
      <c r="D190" t="s">
        <v>2123</v>
      </c>
    </row>
    <row r="191" spans="1:5">
      <c r="A191">
        <v>187</v>
      </c>
      <c r="B191" s="13">
        <v>45772</v>
      </c>
      <c r="C191" t="s">
        <v>2124</v>
      </c>
      <c r="D191" t="s">
        <v>2126</v>
      </c>
    </row>
    <row r="192" spans="1:5">
      <c r="A192">
        <v>188</v>
      </c>
      <c r="B192" s="13">
        <v>45772</v>
      </c>
      <c r="C192" t="s">
        <v>2127</v>
      </c>
      <c r="D192" t="s">
        <v>2129</v>
      </c>
    </row>
    <row r="193" spans="1:4">
      <c r="A193">
        <v>189</v>
      </c>
      <c r="B193" s="13">
        <v>45772</v>
      </c>
      <c r="C193" t="s">
        <v>1914</v>
      </c>
      <c r="D193" t="s">
        <v>2130</v>
      </c>
    </row>
    <row r="194" spans="1:4">
      <c r="A194">
        <v>190</v>
      </c>
      <c r="B194" s="13">
        <v>45772</v>
      </c>
      <c r="C194" t="s">
        <v>1914</v>
      </c>
      <c r="D194" t="s">
        <v>2132</v>
      </c>
    </row>
    <row r="195" spans="1:4">
      <c r="A195">
        <v>191</v>
      </c>
      <c r="B195" s="13">
        <v>45772</v>
      </c>
      <c r="C195" t="s">
        <v>1511</v>
      </c>
      <c r="D195" t="s">
        <v>2134</v>
      </c>
    </row>
    <row r="196" spans="1:4">
      <c r="A196">
        <v>192</v>
      </c>
      <c r="B196" s="13">
        <v>45772</v>
      </c>
      <c r="C196" t="s">
        <v>1934</v>
      </c>
      <c r="D196" t="s">
        <v>2135</v>
      </c>
    </row>
    <row r="197" spans="1:4">
      <c r="A197">
        <v>193</v>
      </c>
      <c r="B197" s="13">
        <v>45775</v>
      </c>
      <c r="C197" t="s">
        <v>1588</v>
      </c>
      <c r="D197" t="s">
        <v>2137</v>
      </c>
    </row>
    <row r="198" spans="1:4">
      <c r="A198">
        <v>194</v>
      </c>
      <c r="B198" s="13">
        <v>45775</v>
      </c>
      <c r="C198" t="s">
        <v>1511</v>
      </c>
      <c r="D198" t="s">
        <v>2138</v>
      </c>
    </row>
    <row r="199" spans="1:4">
      <c r="A199">
        <v>195</v>
      </c>
      <c r="B199" s="13">
        <v>45775</v>
      </c>
      <c r="C199" t="s">
        <v>1198</v>
      </c>
      <c r="D199" t="s">
        <v>2139</v>
      </c>
    </row>
    <row r="200" spans="1:4">
      <c r="A200">
        <v>196</v>
      </c>
      <c r="B200" s="13">
        <v>45775</v>
      </c>
      <c r="C200" t="s">
        <v>1080</v>
      </c>
      <c r="D200" t="s">
        <v>2141</v>
      </c>
    </row>
    <row r="201" spans="1:4">
      <c r="A201">
        <v>197</v>
      </c>
      <c r="B201" s="13">
        <v>45775</v>
      </c>
      <c r="C201" t="s">
        <v>1599</v>
      </c>
      <c r="D201" t="s">
        <v>2143</v>
      </c>
    </row>
    <row r="202" spans="1:4">
      <c r="A202">
        <v>198</v>
      </c>
      <c r="B202" s="13">
        <v>45775</v>
      </c>
      <c r="C202" t="s">
        <v>2127</v>
      </c>
      <c r="D202" t="s">
        <v>2145</v>
      </c>
    </row>
    <row r="203" spans="1:4">
      <c r="A203">
        <v>199</v>
      </c>
      <c r="B203" s="13">
        <v>45776</v>
      </c>
      <c r="C203" t="s">
        <v>1608</v>
      </c>
      <c r="D203" t="s">
        <v>2159</v>
      </c>
    </row>
    <row r="204" spans="1:4">
      <c r="A204">
        <v>200</v>
      </c>
      <c r="B204" s="13">
        <v>45776</v>
      </c>
      <c r="C204" t="s">
        <v>2163</v>
      </c>
      <c r="D204" t="s">
        <v>2164</v>
      </c>
    </row>
    <row r="205" spans="1:4">
      <c r="A205">
        <v>201</v>
      </c>
      <c r="B205" s="13">
        <v>45776</v>
      </c>
      <c r="C205" t="s">
        <v>1835</v>
      </c>
      <c r="D205" t="s">
        <v>2169</v>
      </c>
    </row>
    <row r="206" spans="1:4">
      <c r="A206">
        <v>202</v>
      </c>
      <c r="B206" s="13">
        <v>45776</v>
      </c>
      <c r="C206" t="s">
        <v>2172</v>
      </c>
      <c r="D206" t="s">
        <v>2173</v>
      </c>
    </row>
    <row r="207" spans="1:4">
      <c r="A207">
        <v>203</v>
      </c>
      <c r="B207" s="13">
        <v>45776</v>
      </c>
      <c r="C207" t="s">
        <v>2127</v>
      </c>
      <c r="D207" t="s">
        <v>2174</v>
      </c>
    </row>
    <row r="208" spans="1:4">
      <c r="A208">
        <v>204</v>
      </c>
      <c r="B208" s="13">
        <v>45776</v>
      </c>
      <c r="C208" t="s">
        <v>1862</v>
      </c>
      <c r="D208" t="s">
        <v>2176</v>
      </c>
    </row>
    <row r="209" spans="1:4">
      <c r="A209">
        <v>205</v>
      </c>
      <c r="B209" s="13">
        <v>45776</v>
      </c>
      <c r="C209" t="s">
        <v>2127</v>
      </c>
      <c r="D209" t="s">
        <v>2178</v>
      </c>
    </row>
    <row r="210" spans="1:4">
      <c r="A210">
        <v>206</v>
      </c>
      <c r="B210" s="13">
        <v>45777</v>
      </c>
      <c r="C210" t="s">
        <v>1022</v>
      </c>
      <c r="D210" t="s">
        <v>2179</v>
      </c>
    </row>
    <row r="211" spans="1:4">
      <c r="A211">
        <v>207</v>
      </c>
      <c r="B211" s="13">
        <v>45777</v>
      </c>
      <c r="C211" t="s">
        <v>1511</v>
      </c>
      <c r="D211" t="s">
        <v>2181</v>
      </c>
    </row>
    <row r="212" spans="1:4">
      <c r="A212">
        <v>208</v>
      </c>
      <c r="B212" s="13">
        <v>45777</v>
      </c>
      <c r="C212" t="s">
        <v>2182</v>
      </c>
      <c r="D212" t="s">
        <v>2186</v>
      </c>
    </row>
    <row r="213" spans="1:4">
      <c r="A213">
        <v>209</v>
      </c>
      <c r="B213" s="13">
        <v>45777</v>
      </c>
      <c r="C213" t="s">
        <v>2187</v>
      </c>
      <c r="D213" t="s">
        <v>2190</v>
      </c>
    </row>
    <row r="214" spans="1:4">
      <c r="A214">
        <v>210</v>
      </c>
      <c r="B214" s="13">
        <v>45777</v>
      </c>
      <c r="C214" t="s">
        <v>1071</v>
      </c>
      <c r="D214" t="s">
        <v>2192</v>
      </c>
    </row>
    <row r="215" spans="1:4">
      <c r="A215">
        <v>211</v>
      </c>
      <c r="B215" s="13">
        <v>45777</v>
      </c>
      <c r="C215" t="s">
        <v>1649</v>
      </c>
      <c r="D215" t="s">
        <v>2193</v>
      </c>
    </row>
    <row r="216" spans="1:4">
      <c r="A216">
        <v>212</v>
      </c>
      <c r="B216" s="13">
        <v>45777</v>
      </c>
      <c r="C216" t="s">
        <v>2194</v>
      </c>
      <c r="D216" t="s">
        <v>2198</v>
      </c>
    </row>
    <row r="217" spans="1:4">
      <c r="A217">
        <v>213</v>
      </c>
      <c r="B217" s="13">
        <v>45777</v>
      </c>
      <c r="C217" t="s">
        <v>1621</v>
      </c>
      <c r="D217" t="s">
        <v>2199</v>
      </c>
    </row>
    <row r="218" spans="1:4">
      <c r="A218">
        <v>214</v>
      </c>
      <c r="B218" s="13">
        <v>45775</v>
      </c>
      <c r="C218" t="s">
        <v>2127</v>
      </c>
      <c r="D218" t="s">
        <v>2200</v>
      </c>
    </row>
    <row r="219" spans="1:4">
      <c r="A219">
        <v>215</v>
      </c>
      <c r="B219" s="13">
        <v>45778</v>
      </c>
      <c r="C219" t="s">
        <v>1652</v>
      </c>
      <c r="D219" t="s">
        <v>2213</v>
      </c>
    </row>
    <row r="220" spans="1:4">
      <c r="A220">
        <v>216</v>
      </c>
      <c r="B220" s="13">
        <v>45777</v>
      </c>
      <c r="C220" t="s">
        <v>1835</v>
      </c>
      <c r="D220" t="s">
        <v>2215</v>
      </c>
    </row>
    <row r="221" spans="1:4">
      <c r="A221">
        <v>217</v>
      </c>
      <c r="B221" s="13">
        <v>45779</v>
      </c>
      <c r="C221" t="s">
        <v>1652</v>
      </c>
      <c r="D221" t="s">
        <v>2216</v>
      </c>
    </row>
    <row r="222" spans="1:4">
      <c r="A222">
        <v>218</v>
      </c>
      <c r="B222" s="13">
        <v>45779</v>
      </c>
      <c r="C222" t="s">
        <v>2124</v>
      </c>
      <c r="D222" t="s">
        <v>2217</v>
      </c>
    </row>
    <row r="223" spans="1:4">
      <c r="A223">
        <v>219</v>
      </c>
      <c r="B223" s="13">
        <v>45779</v>
      </c>
      <c r="C223" t="s">
        <v>1466</v>
      </c>
      <c r="D223" t="s">
        <v>2218</v>
      </c>
    </row>
    <row r="224" spans="1:4">
      <c r="A224">
        <v>220</v>
      </c>
      <c r="B224" s="13">
        <v>45779</v>
      </c>
      <c r="C224" t="s">
        <v>1466</v>
      </c>
      <c r="D224" t="s">
        <v>2219</v>
      </c>
    </row>
    <row r="225" spans="1:4">
      <c r="A225">
        <v>221</v>
      </c>
      <c r="B225" s="13">
        <v>45780</v>
      </c>
      <c r="C225" t="s">
        <v>2107</v>
      </c>
      <c r="D225" t="s">
        <v>2228</v>
      </c>
    </row>
    <row r="226" spans="1:4">
      <c r="A226">
        <v>222</v>
      </c>
      <c r="B226" s="13">
        <v>45782</v>
      </c>
      <c r="C226" t="s">
        <v>2231</v>
      </c>
      <c r="D226" t="s">
        <v>2232</v>
      </c>
    </row>
    <row r="227" spans="1:4">
      <c r="A227">
        <v>223</v>
      </c>
      <c r="B227" s="13">
        <v>45782</v>
      </c>
      <c r="C227" t="s">
        <v>1022</v>
      </c>
      <c r="D227" t="s">
        <v>2233</v>
      </c>
    </row>
    <row r="228" spans="1:4">
      <c r="A228">
        <v>224</v>
      </c>
      <c r="B228" s="13">
        <v>45783</v>
      </c>
      <c r="C228" t="s">
        <v>1608</v>
      </c>
      <c r="D228" t="s">
        <v>2234</v>
      </c>
    </row>
    <row r="229" spans="1:4">
      <c r="A229">
        <v>225</v>
      </c>
      <c r="B229" s="13">
        <v>45783</v>
      </c>
      <c r="C229" t="s">
        <v>1466</v>
      </c>
      <c r="D229" t="s">
        <v>2235</v>
      </c>
    </row>
    <row r="230" spans="1:4">
      <c r="A230">
        <v>226</v>
      </c>
      <c r="B230" s="13">
        <v>45783</v>
      </c>
      <c r="C230" t="s">
        <v>1536</v>
      </c>
      <c r="D230" t="s">
        <v>2236</v>
      </c>
    </row>
    <row r="231" spans="1:4">
      <c r="A231">
        <v>227</v>
      </c>
      <c r="B231" s="13">
        <v>45783</v>
      </c>
      <c r="C231" t="s">
        <v>1466</v>
      </c>
      <c r="D231" t="s">
        <v>2238</v>
      </c>
    </row>
    <row r="232" spans="1:4">
      <c r="A232">
        <v>228</v>
      </c>
      <c r="B232" s="13">
        <v>45784</v>
      </c>
      <c r="C232" t="s">
        <v>1367</v>
      </c>
      <c r="D232" t="s">
        <v>2239</v>
      </c>
    </row>
    <row r="233" spans="1:4">
      <c r="A233">
        <v>229</v>
      </c>
      <c r="B233" s="13">
        <v>45784</v>
      </c>
      <c r="C233" t="s">
        <v>2242</v>
      </c>
      <c r="D233" t="s">
        <v>2246</v>
      </c>
    </row>
    <row r="234" spans="1:4">
      <c r="A234">
        <v>230</v>
      </c>
      <c r="B234" s="13">
        <v>45784</v>
      </c>
      <c r="C234" t="s">
        <v>2242</v>
      </c>
      <c r="D234" t="s">
        <v>2248</v>
      </c>
    </row>
    <row r="235" spans="1:4">
      <c r="A235">
        <v>231</v>
      </c>
      <c r="B235" s="13">
        <v>45784</v>
      </c>
      <c r="C235" t="s">
        <v>2242</v>
      </c>
      <c r="D235" t="s">
        <v>2249</v>
      </c>
    </row>
    <row r="236" spans="1:4">
      <c r="A236">
        <v>232</v>
      </c>
      <c r="B236" s="13">
        <v>45784</v>
      </c>
      <c r="C236" t="s">
        <v>1466</v>
      </c>
      <c r="D236" t="s">
        <v>2250</v>
      </c>
    </row>
    <row r="237" spans="1:4">
      <c r="A237">
        <v>233</v>
      </c>
      <c r="B237" s="13">
        <v>45784</v>
      </c>
      <c r="C237" t="s">
        <v>2242</v>
      </c>
      <c r="D237" t="s">
        <v>2255</v>
      </c>
    </row>
    <row r="238" spans="1:4">
      <c r="A238">
        <v>234</v>
      </c>
      <c r="B238" s="13">
        <v>45784</v>
      </c>
      <c r="C238" t="s">
        <v>2251</v>
      </c>
      <c r="D238" t="s">
        <v>2256</v>
      </c>
    </row>
    <row r="239" spans="1:4">
      <c r="A239">
        <v>235</v>
      </c>
      <c r="B239" s="13">
        <v>45785</v>
      </c>
      <c r="C239" t="s">
        <v>2257</v>
      </c>
      <c r="D239" t="s">
        <v>2261</v>
      </c>
    </row>
    <row r="240" spans="1:4">
      <c r="A240">
        <v>236</v>
      </c>
      <c r="B240" s="13">
        <v>45785</v>
      </c>
      <c r="C240" t="s">
        <v>1835</v>
      </c>
      <c r="D240" t="s">
        <v>2262</v>
      </c>
    </row>
    <row r="241" spans="1:4">
      <c r="A241">
        <v>237</v>
      </c>
      <c r="B241" s="13">
        <v>45786</v>
      </c>
      <c r="C241" t="s">
        <v>1367</v>
      </c>
      <c r="D241" t="s">
        <v>2267</v>
      </c>
    </row>
    <row r="242" spans="1:4">
      <c r="A242">
        <v>238</v>
      </c>
      <c r="B242" s="13">
        <v>45786</v>
      </c>
      <c r="C242" t="s">
        <v>2163</v>
      </c>
      <c r="D242" t="s">
        <v>2268</v>
      </c>
    </row>
    <row r="243" spans="1:4">
      <c r="A243">
        <v>239</v>
      </c>
      <c r="B243" s="13">
        <v>45786</v>
      </c>
      <c r="C243" t="s">
        <v>2270</v>
      </c>
      <c r="D243" t="s">
        <v>2271</v>
      </c>
    </row>
    <row r="244" spans="1:4">
      <c r="A244">
        <v>240</v>
      </c>
      <c r="B244" s="13">
        <v>45786</v>
      </c>
      <c r="C244" t="s">
        <v>2270</v>
      </c>
      <c r="D244" t="s">
        <v>2272</v>
      </c>
    </row>
    <row r="245" spans="1:4">
      <c r="A245">
        <v>241</v>
      </c>
      <c r="B245" s="13">
        <v>45789</v>
      </c>
      <c r="C245" t="s">
        <v>2276</v>
      </c>
      <c r="D245" t="s">
        <v>2279</v>
      </c>
    </row>
    <row r="246" spans="1:4">
      <c r="A246">
        <v>242</v>
      </c>
      <c r="B246" s="13">
        <v>45789</v>
      </c>
      <c r="C246" t="s">
        <v>1511</v>
      </c>
      <c r="D246" t="s">
        <v>2280</v>
      </c>
    </row>
    <row r="247" spans="1:4">
      <c r="A247">
        <v>243</v>
      </c>
      <c r="B247" s="13">
        <v>45789</v>
      </c>
      <c r="C247" t="s">
        <v>2124</v>
      </c>
      <c r="D247" t="s">
        <v>2281</v>
      </c>
    </row>
    <row r="248" spans="1:4">
      <c r="A248">
        <v>244</v>
      </c>
      <c r="B248" s="13">
        <v>45789</v>
      </c>
      <c r="C248" t="s">
        <v>1671</v>
      </c>
      <c r="D248" t="s">
        <v>2282</v>
      </c>
    </row>
    <row r="249" spans="1:4">
      <c r="A249">
        <v>245</v>
      </c>
      <c r="B249" s="13">
        <v>45789</v>
      </c>
      <c r="C249" t="s">
        <v>1521</v>
      </c>
      <c r="D249" t="s">
        <v>2285</v>
      </c>
    </row>
    <row r="250" spans="1:4">
      <c r="A250">
        <v>246</v>
      </c>
      <c r="B250" s="13">
        <v>45789</v>
      </c>
      <c r="C250" t="s">
        <v>1198</v>
      </c>
      <c r="D250" t="s">
        <v>2287</v>
      </c>
    </row>
    <row r="251" spans="1:4">
      <c r="A251">
        <v>247</v>
      </c>
      <c r="B251" s="13">
        <v>45789</v>
      </c>
      <c r="C251" t="s">
        <v>2290</v>
      </c>
      <c r="D251" t="s">
        <v>2293</v>
      </c>
    </row>
    <row r="252" spans="1:4">
      <c r="A252">
        <v>248</v>
      </c>
      <c r="B252" s="13">
        <v>45789</v>
      </c>
      <c r="C252" t="s">
        <v>1466</v>
      </c>
      <c r="D252" t="s">
        <v>2295</v>
      </c>
    </row>
    <row r="253" spans="1:4">
      <c r="A253">
        <v>249</v>
      </c>
      <c r="B253" s="13">
        <v>45789</v>
      </c>
      <c r="C253" t="s">
        <v>1536</v>
      </c>
      <c r="D253" t="s">
        <v>2296</v>
      </c>
    </row>
    <row r="254" spans="1:4">
      <c r="A254">
        <v>250</v>
      </c>
      <c r="B254" s="13">
        <v>45790</v>
      </c>
      <c r="C254" t="s">
        <v>1516</v>
      </c>
      <c r="D254" t="s">
        <v>2300</v>
      </c>
    </row>
    <row r="255" spans="1:4">
      <c r="A255">
        <v>251</v>
      </c>
      <c r="B255" s="13">
        <v>45790</v>
      </c>
      <c r="C255" t="s">
        <v>2076</v>
      </c>
      <c r="D255" t="s">
        <v>2301</v>
      </c>
    </row>
    <row r="256" spans="1:4">
      <c r="A256">
        <v>252</v>
      </c>
      <c r="B256" s="13">
        <v>45790</v>
      </c>
      <c r="C256" t="s">
        <v>1536</v>
      </c>
      <c r="D256" t="s">
        <v>2302</v>
      </c>
    </row>
    <row r="257" spans="1:4">
      <c r="A257">
        <v>253</v>
      </c>
      <c r="B257" s="13">
        <v>45790</v>
      </c>
      <c r="C257" t="s">
        <v>1914</v>
      </c>
      <c r="D257" t="s">
        <v>2303</v>
      </c>
    </row>
    <row r="258" spans="1:4">
      <c r="A258">
        <v>254</v>
      </c>
      <c r="B258" s="13">
        <v>45790</v>
      </c>
      <c r="C258" t="s">
        <v>2304</v>
      </c>
      <c r="D258" t="s">
        <v>2305</v>
      </c>
    </row>
    <row r="259" spans="1:4">
      <c r="A259">
        <v>255</v>
      </c>
      <c r="B259" s="13">
        <v>45790</v>
      </c>
      <c r="C259" t="s">
        <v>2018</v>
      </c>
      <c r="D259" t="s">
        <v>2306</v>
      </c>
    </row>
    <row r="260" spans="1:4">
      <c r="A260">
        <v>256</v>
      </c>
      <c r="B260" s="13">
        <v>45790</v>
      </c>
      <c r="C260" t="s">
        <v>1466</v>
      </c>
      <c r="D260" t="s">
        <v>2313</v>
      </c>
    </row>
    <row r="261" spans="1:4">
      <c r="A261">
        <v>257</v>
      </c>
      <c r="B261" s="13">
        <v>45790</v>
      </c>
      <c r="C261" t="s">
        <v>1367</v>
      </c>
      <c r="D261" t="s">
        <v>2316</v>
      </c>
    </row>
    <row r="262" spans="1:4">
      <c r="A262">
        <v>258</v>
      </c>
      <c r="B262" s="13">
        <v>45790</v>
      </c>
      <c r="C262" t="s">
        <v>1778</v>
      </c>
      <c r="D262" t="s">
        <v>2318</v>
      </c>
    </row>
    <row r="263" spans="1:4">
      <c r="A263">
        <v>259</v>
      </c>
      <c r="B263" s="13">
        <v>45790</v>
      </c>
      <c r="C263" t="s">
        <v>1440</v>
      </c>
      <c r="D263" t="s">
        <v>2320</v>
      </c>
    </row>
    <row r="264" spans="1:4">
      <c r="A264">
        <v>260</v>
      </c>
      <c r="B264" s="13">
        <v>45791</v>
      </c>
      <c r="C264" t="s">
        <v>1835</v>
      </c>
      <c r="D264" t="s">
        <v>2325</v>
      </c>
    </row>
    <row r="265" spans="1:4">
      <c r="A265">
        <v>261</v>
      </c>
      <c r="B265" s="13">
        <v>45791</v>
      </c>
      <c r="C265" t="s">
        <v>2331</v>
      </c>
      <c r="D265" t="s">
        <v>2333</v>
      </c>
    </row>
    <row r="266" spans="1:4">
      <c r="A266">
        <v>262</v>
      </c>
      <c r="B266" s="13">
        <v>45791</v>
      </c>
      <c r="C266" t="s">
        <v>1037</v>
      </c>
      <c r="D266" t="s">
        <v>2335</v>
      </c>
    </row>
    <row r="267" spans="1:4">
      <c r="A267">
        <v>263</v>
      </c>
      <c r="B267" s="13">
        <v>45791</v>
      </c>
      <c r="C267" t="s">
        <v>1914</v>
      </c>
      <c r="D267" t="s">
        <v>2337</v>
      </c>
    </row>
    <row r="268" spans="1:4">
      <c r="A268">
        <v>264</v>
      </c>
      <c r="B268" s="13">
        <v>45791</v>
      </c>
      <c r="C268" t="s">
        <v>1671</v>
      </c>
      <c r="D268" t="s">
        <v>2338</v>
      </c>
    </row>
    <row r="269" spans="1:4">
      <c r="A269">
        <v>265</v>
      </c>
      <c r="B269" s="13">
        <v>45792</v>
      </c>
      <c r="C269" t="s">
        <v>1652</v>
      </c>
      <c r="D269" t="s">
        <v>2375</v>
      </c>
    </row>
    <row r="270" spans="1:4">
      <c r="A270">
        <v>266</v>
      </c>
      <c r="B270" s="13">
        <v>45792</v>
      </c>
      <c r="C270" t="s">
        <v>2242</v>
      </c>
      <c r="D270" t="s">
        <v>2376</v>
      </c>
    </row>
    <row r="271" spans="1:4">
      <c r="A271">
        <v>267</v>
      </c>
      <c r="B271" s="13">
        <v>45792</v>
      </c>
      <c r="C271" t="s">
        <v>1608</v>
      </c>
      <c r="D271" t="s">
        <v>2377</v>
      </c>
    </row>
    <row r="272" spans="1:4">
      <c r="A272">
        <v>268</v>
      </c>
      <c r="B272" s="13">
        <v>45792</v>
      </c>
      <c r="C272" t="s">
        <v>1862</v>
      </c>
      <c r="D272" t="s">
        <v>2380</v>
      </c>
    </row>
    <row r="273" spans="1:5">
      <c r="A273">
        <v>269</v>
      </c>
      <c r="B273" s="13">
        <v>45792</v>
      </c>
      <c r="C273" t="s">
        <v>1862</v>
      </c>
      <c r="D273" t="s">
        <v>2382</v>
      </c>
    </row>
    <row r="274" spans="1:5">
      <c r="A274">
        <v>270</v>
      </c>
      <c r="B274" s="13">
        <v>45792</v>
      </c>
      <c r="C274" t="s">
        <v>2012</v>
      </c>
      <c r="D274" t="s">
        <v>2386</v>
      </c>
    </row>
    <row r="275" spans="1:5">
      <c r="A275">
        <v>271</v>
      </c>
      <c r="B275" s="13">
        <v>45793</v>
      </c>
      <c r="C275" t="s">
        <v>2251</v>
      </c>
      <c r="D275" t="s">
        <v>2394</v>
      </c>
    </row>
    <row r="276" spans="1:5">
      <c r="A276">
        <v>272</v>
      </c>
      <c r="B276" s="13">
        <v>45793</v>
      </c>
      <c r="C276" t="s">
        <v>1862</v>
      </c>
      <c r="D276" t="s">
        <v>2395</v>
      </c>
    </row>
    <row r="277" spans="1:5">
      <c r="A277">
        <v>273</v>
      </c>
      <c r="B277" s="13">
        <v>45793</v>
      </c>
      <c r="C277" t="s">
        <v>2012</v>
      </c>
      <c r="D277" t="s">
        <v>2397</v>
      </c>
    </row>
    <row r="278" spans="1:5">
      <c r="A278">
        <v>274</v>
      </c>
      <c r="B278" s="13">
        <v>45794</v>
      </c>
      <c r="C278" t="s">
        <v>1988</v>
      </c>
      <c r="D278" t="s">
        <v>2399</v>
      </c>
    </row>
    <row r="279" spans="1:5">
      <c r="A279">
        <v>275</v>
      </c>
      <c r="B279" s="13">
        <v>45794</v>
      </c>
      <c r="C279" t="s">
        <v>1862</v>
      </c>
      <c r="D279" t="s">
        <v>2400</v>
      </c>
    </row>
    <row r="280" spans="1:5">
      <c r="A280">
        <v>276</v>
      </c>
      <c r="B280" s="13">
        <v>45794</v>
      </c>
      <c r="C280" t="s">
        <v>1080</v>
      </c>
      <c r="D280" t="s">
        <v>2401</v>
      </c>
    </row>
    <row r="281" spans="1:5">
      <c r="A281">
        <v>277</v>
      </c>
      <c r="B281" s="13">
        <v>45794</v>
      </c>
      <c r="C281" t="s">
        <v>1511</v>
      </c>
      <c r="D281" t="s">
        <v>2405</v>
      </c>
    </row>
    <row r="282" spans="1:5">
      <c r="A282">
        <v>278</v>
      </c>
      <c r="B282" s="13">
        <v>45794</v>
      </c>
      <c r="C282" t="s">
        <v>2407</v>
      </c>
      <c r="D282" t="s">
        <v>2408</v>
      </c>
    </row>
    <row r="283" spans="1:5">
      <c r="A283">
        <v>279</v>
      </c>
      <c r="B283" s="13">
        <v>45794</v>
      </c>
      <c r="C283" t="s">
        <v>1835</v>
      </c>
      <c r="D283" t="s">
        <v>2410</v>
      </c>
    </row>
    <row r="284" spans="1:5">
      <c r="A284">
        <v>280</v>
      </c>
      <c r="B284" s="13">
        <v>45794</v>
      </c>
      <c r="C284" t="s">
        <v>1456</v>
      </c>
      <c r="D284" t="s">
        <v>2411</v>
      </c>
    </row>
    <row r="285" spans="1:5">
      <c r="A285">
        <v>281</v>
      </c>
      <c r="B285" s="13">
        <v>45796</v>
      </c>
      <c r="C285" t="s">
        <v>1198</v>
      </c>
      <c r="D285" t="s">
        <v>2416</v>
      </c>
    </row>
    <row r="286" spans="1:5">
      <c r="A286">
        <v>282</v>
      </c>
      <c r="B286" s="13">
        <v>45796</v>
      </c>
      <c r="C286" t="s">
        <v>1080</v>
      </c>
      <c r="D286" t="s">
        <v>2419</v>
      </c>
      <c r="E286" t="s">
        <v>2418</v>
      </c>
    </row>
    <row r="287" spans="1:5">
      <c r="A287">
        <v>283</v>
      </c>
      <c r="B287" s="13">
        <v>45797</v>
      </c>
      <c r="C287" t="s">
        <v>1032</v>
      </c>
      <c r="D287" t="s">
        <v>2420</v>
      </c>
    </row>
    <row r="288" spans="1:5">
      <c r="A288">
        <v>284</v>
      </c>
      <c r="B288" s="13">
        <v>45797</v>
      </c>
      <c r="C288" t="s">
        <v>1652</v>
      </c>
      <c r="D288" t="s">
        <v>2421</v>
      </c>
    </row>
    <row r="289" spans="1:4">
      <c r="A289">
        <v>285</v>
      </c>
      <c r="B289" s="13">
        <v>45797</v>
      </c>
      <c r="C289" t="s">
        <v>2003</v>
      </c>
      <c r="D289" t="s">
        <v>2422</v>
      </c>
    </row>
    <row r="290" spans="1:4">
      <c r="A290">
        <v>286</v>
      </c>
      <c r="B290" s="13">
        <v>45798</v>
      </c>
      <c r="C290" t="s">
        <v>1621</v>
      </c>
      <c r="D290" t="s">
        <v>2427</v>
      </c>
    </row>
    <row r="291" spans="1:4">
      <c r="A291">
        <v>287</v>
      </c>
      <c r="B291" s="13">
        <v>45798</v>
      </c>
      <c r="C291" t="s">
        <v>2428</v>
      </c>
      <c r="D291" t="s">
        <v>2429</v>
      </c>
    </row>
    <row r="292" spans="1:4">
      <c r="A292">
        <v>288</v>
      </c>
      <c r="B292" s="13">
        <v>45798</v>
      </c>
      <c r="C292" t="s">
        <v>1778</v>
      </c>
      <c r="D292" t="s">
        <v>2430</v>
      </c>
    </row>
    <row r="293" spans="1:4">
      <c r="A293">
        <v>289</v>
      </c>
      <c r="B293" s="13">
        <v>45798</v>
      </c>
      <c r="C293" t="s">
        <v>2431</v>
      </c>
      <c r="D293" t="s">
        <v>2434</v>
      </c>
    </row>
    <row r="294" spans="1:4">
      <c r="A294">
        <v>290</v>
      </c>
      <c r="B294" s="13">
        <v>45798</v>
      </c>
      <c r="C294" t="s">
        <v>2003</v>
      </c>
      <c r="D294" t="s">
        <v>2435</v>
      </c>
    </row>
    <row r="295" spans="1:4">
      <c r="A295">
        <v>291</v>
      </c>
      <c r="B295" s="13">
        <v>45799</v>
      </c>
      <c r="C295" t="s">
        <v>1466</v>
      </c>
      <c r="D295" t="s">
        <v>2437</v>
      </c>
    </row>
    <row r="296" spans="1:4">
      <c r="A296">
        <v>292</v>
      </c>
      <c r="B296" s="13">
        <v>45799</v>
      </c>
      <c r="C296" t="s">
        <v>1080</v>
      </c>
      <c r="D296" t="s">
        <v>2438</v>
      </c>
    </row>
    <row r="297" spans="1:4">
      <c r="A297">
        <v>293</v>
      </c>
      <c r="B297" s="13">
        <v>45799</v>
      </c>
      <c r="C297" t="s">
        <v>1621</v>
      </c>
      <c r="D297" t="s">
        <v>2439</v>
      </c>
    </row>
    <row r="298" spans="1:4">
      <c r="A298">
        <v>294</v>
      </c>
      <c r="B298" s="13">
        <v>45799</v>
      </c>
      <c r="C298" t="s">
        <v>1516</v>
      </c>
      <c r="D298" t="s">
        <v>2441</v>
      </c>
    </row>
    <row r="299" spans="1:4">
      <c r="A299">
        <v>295</v>
      </c>
      <c r="B299" s="13">
        <v>45799</v>
      </c>
      <c r="C299" t="s">
        <v>1546</v>
      </c>
      <c r="D299" t="s">
        <v>2442</v>
      </c>
    </row>
    <row r="300" spans="1:4">
      <c r="A300">
        <v>296</v>
      </c>
      <c r="B300" s="13">
        <v>45800</v>
      </c>
      <c r="C300" t="s">
        <v>1080</v>
      </c>
      <c r="D300" t="s">
        <v>2449</v>
      </c>
    </row>
    <row r="301" spans="1:4">
      <c r="A301">
        <v>297</v>
      </c>
      <c r="B301" s="13">
        <v>45800</v>
      </c>
      <c r="C301" t="s">
        <v>2450</v>
      </c>
      <c r="D301" t="s">
        <v>2454</v>
      </c>
    </row>
    <row r="302" spans="1:4">
      <c r="A302">
        <v>298</v>
      </c>
      <c r="B302" s="13">
        <v>45800</v>
      </c>
      <c r="C302" t="s">
        <v>1080</v>
      </c>
      <c r="D302" t="s">
        <v>2455</v>
      </c>
    </row>
    <row r="303" spans="1:4">
      <c r="A303">
        <v>299</v>
      </c>
      <c r="B303" s="13">
        <v>45800</v>
      </c>
      <c r="C303" t="s">
        <v>1835</v>
      </c>
      <c r="D303" t="s">
        <v>2457</v>
      </c>
    </row>
    <row r="304" spans="1:4">
      <c r="A304">
        <v>300</v>
      </c>
      <c r="B304" s="13">
        <v>45801</v>
      </c>
      <c r="C304" t="s">
        <v>1519</v>
      </c>
      <c r="D304" t="s">
        <v>2463</v>
      </c>
    </row>
    <row r="305" spans="1:4">
      <c r="A305">
        <v>301</v>
      </c>
      <c r="B305" s="13">
        <v>45801</v>
      </c>
      <c r="C305" t="s">
        <v>1037</v>
      </c>
      <c r="D305" t="s">
        <v>2464</v>
      </c>
    </row>
    <row r="306" spans="1:4">
      <c r="A306">
        <v>302</v>
      </c>
      <c r="B306" s="13">
        <v>45801</v>
      </c>
      <c r="C306" t="s">
        <v>1611</v>
      </c>
      <c r="D306" t="s">
        <v>2466</v>
      </c>
    </row>
    <row r="307" spans="1:4">
      <c r="A307">
        <v>303</v>
      </c>
      <c r="B307" s="13">
        <v>45803</v>
      </c>
      <c r="C307" t="s">
        <v>2467</v>
      </c>
      <c r="D307" t="s">
        <v>2472</v>
      </c>
    </row>
    <row r="308" spans="1:4">
      <c r="A308">
        <v>304</v>
      </c>
      <c r="B308" s="13">
        <v>45803</v>
      </c>
      <c r="C308" t="s">
        <v>1466</v>
      </c>
      <c r="D308" t="s">
        <v>2473</v>
      </c>
    </row>
    <row r="309" spans="1:4">
      <c r="A309">
        <v>305</v>
      </c>
      <c r="B309" s="13">
        <v>45803</v>
      </c>
      <c r="C309" t="s">
        <v>1649</v>
      </c>
      <c r="D309" t="s">
        <v>2474</v>
      </c>
    </row>
    <row r="310" spans="1:4">
      <c r="A310">
        <v>306</v>
      </c>
      <c r="B310" s="13">
        <v>45803</v>
      </c>
      <c r="C310" t="s">
        <v>2276</v>
      </c>
      <c r="D310" t="s">
        <v>2476</v>
      </c>
    </row>
    <row r="311" spans="1:4">
      <c r="A311">
        <v>307</v>
      </c>
      <c r="B311" s="13">
        <v>45803</v>
      </c>
      <c r="C311" t="s">
        <v>1037</v>
      </c>
      <c r="D311" t="s">
        <v>2477</v>
      </c>
    </row>
    <row r="312" spans="1:4">
      <c r="A312">
        <v>308</v>
      </c>
      <c r="B312" s="13">
        <v>45803</v>
      </c>
      <c r="C312" t="s">
        <v>1778</v>
      </c>
      <c r="D312" t="s">
        <v>2478</v>
      </c>
    </row>
    <row r="313" spans="1:4">
      <c r="A313">
        <v>309</v>
      </c>
      <c r="B313" s="13">
        <v>45803</v>
      </c>
      <c r="C313" t="s">
        <v>1658</v>
      </c>
      <c r="D313" t="s">
        <v>2482</v>
      </c>
    </row>
    <row r="314" spans="1:4">
      <c r="A314">
        <v>310</v>
      </c>
      <c r="B314" s="13">
        <v>45804</v>
      </c>
      <c r="C314" t="s">
        <v>1546</v>
      </c>
      <c r="D314" t="s">
        <v>2485</v>
      </c>
    </row>
    <row r="315" spans="1:4">
      <c r="A315">
        <v>311</v>
      </c>
      <c r="B315" s="13">
        <v>45804</v>
      </c>
      <c r="C315" t="s">
        <v>1835</v>
      </c>
      <c r="D315" t="s">
        <v>2486</v>
      </c>
    </row>
    <row r="316" spans="1:4">
      <c r="A316">
        <v>312</v>
      </c>
      <c r="B316" s="13">
        <v>45804</v>
      </c>
      <c r="C316" t="s">
        <v>1649</v>
      </c>
      <c r="D316" t="s">
        <v>2487</v>
      </c>
    </row>
    <row r="317" spans="1:4">
      <c r="A317">
        <v>313</v>
      </c>
      <c r="B317" s="13">
        <v>45804</v>
      </c>
      <c r="C317" t="s">
        <v>1434</v>
      </c>
      <c r="D317" t="s">
        <v>2488</v>
      </c>
    </row>
    <row r="318" spans="1:4">
      <c r="A318">
        <v>314</v>
      </c>
      <c r="B318" s="13">
        <v>45804</v>
      </c>
      <c r="C318" t="s">
        <v>1608</v>
      </c>
      <c r="D318" t="s">
        <v>2491</v>
      </c>
    </row>
    <row r="319" spans="1:4">
      <c r="A319">
        <v>343</v>
      </c>
      <c r="B319" s="13">
        <v>45806</v>
      </c>
      <c r="C319" t="s">
        <v>2431</v>
      </c>
      <c r="D319" t="s">
        <v>2500</v>
      </c>
    </row>
    <row r="320" spans="1:4">
      <c r="A320">
        <v>344</v>
      </c>
      <c r="B320" s="13">
        <v>45806</v>
      </c>
      <c r="C320" t="s">
        <v>1456</v>
      </c>
      <c r="D320" t="s">
        <v>2502</v>
      </c>
    </row>
    <row r="321" spans="1:4">
      <c r="A321">
        <v>345</v>
      </c>
      <c r="B321" s="13">
        <v>45806</v>
      </c>
      <c r="C321" t="s">
        <v>1466</v>
      </c>
      <c r="D321" t="s">
        <v>2503</v>
      </c>
    </row>
    <row r="322" spans="1:4">
      <c r="A322">
        <v>346</v>
      </c>
      <c r="B322" s="13">
        <v>45807</v>
      </c>
      <c r="C322" t="s">
        <v>1588</v>
      </c>
      <c r="D322" t="s">
        <v>2504</v>
      </c>
    </row>
    <row r="323" spans="1:4">
      <c r="A323">
        <v>347</v>
      </c>
      <c r="B323" s="13">
        <v>45807</v>
      </c>
      <c r="C323" t="s">
        <v>1546</v>
      </c>
      <c r="D323" t="s">
        <v>2510</v>
      </c>
    </row>
    <row r="324" spans="1:4">
      <c r="A324">
        <v>348</v>
      </c>
      <c r="B324" s="13">
        <v>45807</v>
      </c>
      <c r="C324" t="s">
        <v>2511</v>
      </c>
      <c r="D324" t="s">
        <v>2512</v>
      </c>
    </row>
    <row r="325" spans="1:4">
      <c r="A325">
        <v>349</v>
      </c>
      <c r="B325" s="13">
        <v>45807</v>
      </c>
      <c r="C325" t="s">
        <v>1080</v>
      </c>
      <c r="D325" t="s">
        <v>2513</v>
      </c>
    </row>
    <row r="326" spans="1:4">
      <c r="A326">
        <v>350</v>
      </c>
      <c r="B326" s="13">
        <v>45807</v>
      </c>
      <c r="C326" t="s">
        <v>2496</v>
      </c>
      <c r="D326" t="s">
        <v>2514</v>
      </c>
    </row>
    <row r="327" spans="1:4">
      <c r="A327">
        <v>351</v>
      </c>
      <c r="B327" s="13">
        <v>45807</v>
      </c>
      <c r="C327" t="s">
        <v>2257</v>
      </c>
      <c r="D327" t="s">
        <v>2515</v>
      </c>
    </row>
    <row r="328" spans="1:4">
      <c r="A328">
        <v>352</v>
      </c>
      <c r="B328" s="13">
        <v>45807</v>
      </c>
      <c r="C328" t="s">
        <v>1509</v>
      </c>
      <c r="D328" t="s">
        <v>2517</v>
      </c>
    </row>
    <row r="329" spans="1:4">
      <c r="A329">
        <v>353</v>
      </c>
      <c r="B329" s="13">
        <v>45808</v>
      </c>
      <c r="C329" t="s">
        <v>1296</v>
      </c>
      <c r="D329" t="s">
        <v>2524</v>
      </c>
    </row>
    <row r="330" spans="1:4">
      <c r="A330">
        <v>354</v>
      </c>
      <c r="B330" s="13">
        <v>45808</v>
      </c>
      <c r="C330" t="s">
        <v>1367</v>
      </c>
      <c r="D330" t="s">
        <v>2525</v>
      </c>
    </row>
    <row r="331" spans="1:4">
      <c r="A331">
        <v>355</v>
      </c>
      <c r="B331" s="13">
        <v>45808</v>
      </c>
      <c r="C331" t="s">
        <v>1835</v>
      </c>
      <c r="D331" t="s">
        <v>2533</v>
      </c>
    </row>
    <row r="332" spans="1:4">
      <c r="A332">
        <v>356</v>
      </c>
      <c r="B332" s="13">
        <v>45810</v>
      </c>
      <c r="C332" t="s">
        <v>998</v>
      </c>
      <c r="D332" t="s">
        <v>2538</v>
      </c>
    </row>
    <row r="333" spans="1:4">
      <c r="A333">
        <v>357</v>
      </c>
      <c r="B333" s="13">
        <v>45810</v>
      </c>
      <c r="C333" t="s">
        <v>1608</v>
      </c>
      <c r="D333" t="s">
        <v>2539</v>
      </c>
    </row>
    <row r="334" spans="1:4">
      <c r="A334">
        <v>358</v>
      </c>
      <c r="B334" s="13">
        <v>45810</v>
      </c>
      <c r="C334" t="s">
        <v>2467</v>
      </c>
      <c r="D334" t="s">
        <v>2540</v>
      </c>
    </row>
    <row r="335" spans="1:4">
      <c r="A335">
        <v>359</v>
      </c>
      <c r="B335" s="13">
        <v>45810</v>
      </c>
      <c r="C335" t="s">
        <v>1523</v>
      </c>
      <c r="D335" t="s">
        <v>2541</v>
      </c>
    </row>
    <row r="336" spans="1:4">
      <c r="A336">
        <v>360</v>
      </c>
      <c r="B336" s="13">
        <v>45810</v>
      </c>
      <c r="C336" t="s">
        <v>1608</v>
      </c>
      <c r="D336" t="s">
        <v>2542</v>
      </c>
    </row>
    <row r="337" spans="1:4">
      <c r="A337">
        <v>361</v>
      </c>
      <c r="B337" s="13">
        <v>45810</v>
      </c>
      <c r="C337" t="s">
        <v>2428</v>
      </c>
      <c r="D337" t="s">
        <v>2545</v>
      </c>
    </row>
    <row r="338" spans="1:4">
      <c r="A338">
        <v>362</v>
      </c>
      <c r="B338" s="13">
        <v>45811</v>
      </c>
      <c r="C338" t="s">
        <v>1669</v>
      </c>
      <c r="D338" t="s">
        <v>2553</v>
      </c>
    </row>
    <row r="339" spans="1:4">
      <c r="A339">
        <v>363</v>
      </c>
      <c r="B339" s="13">
        <v>45811</v>
      </c>
      <c r="C339" t="s">
        <v>1516</v>
      </c>
      <c r="D339" t="s">
        <v>2555</v>
      </c>
    </row>
    <row r="340" spans="1:4">
      <c r="A340">
        <v>364</v>
      </c>
      <c r="B340" s="13">
        <v>45811</v>
      </c>
      <c r="C340" t="s">
        <v>2556</v>
      </c>
      <c r="D340" t="s">
        <v>2559</v>
      </c>
    </row>
    <row r="341" spans="1:4">
      <c r="A341">
        <v>365</v>
      </c>
      <c r="B341" s="13">
        <v>45811</v>
      </c>
      <c r="C341" t="s">
        <v>2556</v>
      </c>
      <c r="D341" t="s">
        <v>2560</v>
      </c>
    </row>
    <row r="342" spans="1:4">
      <c r="A342">
        <v>366</v>
      </c>
      <c r="B342" s="13">
        <v>45807</v>
      </c>
      <c r="C342" t="s">
        <v>1032</v>
      </c>
      <c r="D342" t="s">
        <v>2570</v>
      </c>
    </row>
    <row r="343" spans="1:4">
      <c r="A343">
        <v>367</v>
      </c>
      <c r="B343" s="13">
        <v>45812</v>
      </c>
      <c r="C343" t="s">
        <v>1671</v>
      </c>
      <c r="D343" t="s">
        <v>2571</v>
      </c>
    </row>
    <row r="344" spans="1:4">
      <c r="A344">
        <v>368</v>
      </c>
      <c r="B344" s="13">
        <v>45812</v>
      </c>
      <c r="C344" t="s">
        <v>2572</v>
      </c>
      <c r="D344" t="s">
        <v>2577</v>
      </c>
    </row>
    <row r="345" spans="1:4">
      <c r="A345">
        <v>369</v>
      </c>
      <c r="B345" s="13">
        <v>45812</v>
      </c>
      <c r="C345" t="s">
        <v>1652</v>
      </c>
      <c r="D345" t="s">
        <v>2584</v>
      </c>
    </row>
    <row r="346" spans="1:4">
      <c r="A346">
        <v>370</v>
      </c>
      <c r="B346" s="13">
        <v>45813</v>
      </c>
      <c r="C346" t="s">
        <v>1608</v>
      </c>
      <c r="D346" t="s">
        <v>2589</v>
      </c>
    </row>
    <row r="347" spans="1:4">
      <c r="A347">
        <v>371</v>
      </c>
      <c r="B347" s="13">
        <v>45813</v>
      </c>
      <c r="C347" t="s">
        <v>1608</v>
      </c>
      <c r="D347" t="s">
        <v>2593</v>
      </c>
    </row>
    <row r="348" spans="1:4">
      <c r="A348">
        <v>372</v>
      </c>
      <c r="B348" s="13">
        <v>45813</v>
      </c>
      <c r="C348" t="s">
        <v>1523</v>
      </c>
      <c r="D348" t="s">
        <v>2594</v>
      </c>
    </row>
    <row r="349" spans="1:4">
      <c r="A349">
        <v>373</v>
      </c>
      <c r="B349" s="13">
        <v>45813</v>
      </c>
      <c r="C349" t="s">
        <v>1198</v>
      </c>
      <c r="D349" t="s">
        <v>2597</v>
      </c>
    </row>
    <row r="350" spans="1:4">
      <c r="A350">
        <v>374</v>
      </c>
      <c r="B350" s="13">
        <v>45813</v>
      </c>
      <c r="C350" t="s">
        <v>2604</v>
      </c>
      <c r="D350" t="s">
        <v>2605</v>
      </c>
    </row>
    <row r="351" spans="1:4">
      <c r="A351">
        <v>375</v>
      </c>
      <c r="B351" s="13">
        <v>45814</v>
      </c>
      <c r="C351" t="s">
        <v>1835</v>
      </c>
      <c r="D351" t="s">
        <v>2606</v>
      </c>
    </row>
    <row r="352" spans="1:4">
      <c r="A352">
        <v>376</v>
      </c>
      <c r="B352" s="13">
        <v>45815</v>
      </c>
      <c r="C352" t="s">
        <v>1835</v>
      </c>
      <c r="D352" t="s">
        <v>2607</v>
      </c>
    </row>
    <row r="353" spans="1:4">
      <c r="A353">
        <v>377</v>
      </c>
      <c r="B353" s="13">
        <v>45817</v>
      </c>
      <c r="C353" t="s">
        <v>2609</v>
      </c>
      <c r="D353" t="s">
        <v>2610</v>
      </c>
    </row>
    <row r="354" spans="1:4">
      <c r="A354">
        <v>378</v>
      </c>
      <c r="B354" s="13">
        <v>45817</v>
      </c>
      <c r="C354" t="s">
        <v>998</v>
      </c>
      <c r="D354" t="s">
        <v>2611</v>
      </c>
    </row>
    <row r="355" spans="1:4">
      <c r="A355">
        <v>379</v>
      </c>
      <c r="B355" s="13">
        <v>45817</v>
      </c>
      <c r="C355" t="s">
        <v>1198</v>
      </c>
      <c r="D355" t="s">
        <v>2614</v>
      </c>
    </row>
    <row r="356" spans="1:4">
      <c r="A356">
        <v>380</v>
      </c>
      <c r="B356" s="13">
        <v>45817</v>
      </c>
      <c r="C356" t="s">
        <v>1835</v>
      </c>
      <c r="D356" t="s">
        <v>2615</v>
      </c>
    </row>
    <row r="357" spans="1:4">
      <c r="A357">
        <v>381</v>
      </c>
      <c r="B357" s="13">
        <v>45817</v>
      </c>
      <c r="C357" t="s">
        <v>1037</v>
      </c>
      <c r="D357" t="s">
        <v>2618</v>
      </c>
    </row>
    <row r="358" spans="1:4">
      <c r="A358">
        <v>382</v>
      </c>
      <c r="B358" s="13">
        <v>45817</v>
      </c>
      <c r="C358" t="s">
        <v>1511</v>
      </c>
      <c r="D358" t="s">
        <v>2619</v>
      </c>
    </row>
    <row r="359" spans="1:4">
      <c r="A359">
        <v>383</v>
      </c>
      <c r="B359" s="13">
        <v>45817</v>
      </c>
      <c r="C359" t="s">
        <v>1466</v>
      </c>
      <c r="D359" t="s">
        <v>2620</v>
      </c>
    </row>
    <row r="360" spans="1:4">
      <c r="A360">
        <v>384</v>
      </c>
      <c r="B360" s="13">
        <v>45817</v>
      </c>
      <c r="C360" t="s">
        <v>1652</v>
      </c>
      <c r="D360" t="s">
        <v>2621</v>
      </c>
    </row>
    <row r="361" spans="1:4">
      <c r="A361">
        <v>385</v>
      </c>
      <c r="B361" s="13">
        <v>45817</v>
      </c>
      <c r="C361" t="s">
        <v>1649</v>
      </c>
      <c r="D361" t="s">
        <v>2627</v>
      </c>
    </row>
    <row r="362" spans="1:4">
      <c r="A362">
        <v>386</v>
      </c>
      <c r="B362" s="13">
        <v>45817</v>
      </c>
      <c r="C362" t="s">
        <v>1835</v>
      </c>
      <c r="D362" t="s">
        <v>2642</v>
      </c>
    </row>
    <row r="363" spans="1:4">
      <c r="A363">
        <v>387</v>
      </c>
      <c r="B363" s="13">
        <v>45817</v>
      </c>
      <c r="C363" t="s">
        <v>1466</v>
      </c>
      <c r="D363" t="s">
        <v>2644</v>
      </c>
    </row>
    <row r="364" spans="1:4">
      <c r="A364">
        <v>388</v>
      </c>
      <c r="B364" s="13">
        <v>45818</v>
      </c>
      <c r="C364" t="s">
        <v>2556</v>
      </c>
      <c r="D364" t="s">
        <v>2660</v>
      </c>
    </row>
    <row r="365" spans="1:4">
      <c r="A365">
        <v>389</v>
      </c>
      <c r="B365" s="13">
        <v>45818</v>
      </c>
      <c r="C365" t="s">
        <v>1862</v>
      </c>
      <c r="D365" t="s">
        <v>2661</v>
      </c>
    </row>
    <row r="366" spans="1:4">
      <c r="A366">
        <v>390</v>
      </c>
      <c r="B366" s="13">
        <v>45818</v>
      </c>
      <c r="C366" t="s">
        <v>1466</v>
      </c>
      <c r="D366" t="s">
        <v>2662</v>
      </c>
    </row>
    <row r="367" spans="1:4">
      <c r="A367">
        <v>391</v>
      </c>
      <c r="B367" s="13">
        <v>45818</v>
      </c>
      <c r="C367" t="s">
        <v>1367</v>
      </c>
      <c r="D367" t="s">
        <v>2664</v>
      </c>
    </row>
    <row r="368" spans="1:4">
      <c r="A368">
        <v>392</v>
      </c>
      <c r="B368" s="13">
        <v>45818</v>
      </c>
      <c r="C368" t="s">
        <v>1649</v>
      </c>
      <c r="D368" t="s">
        <v>2665</v>
      </c>
    </row>
    <row r="369" spans="1:4">
      <c r="A369">
        <v>393</v>
      </c>
      <c r="B369" s="13">
        <v>45818</v>
      </c>
      <c r="C369" t="s">
        <v>1511</v>
      </c>
      <c r="D369" t="s">
        <v>2667</v>
      </c>
    </row>
    <row r="370" spans="1:4">
      <c r="A370">
        <v>394</v>
      </c>
      <c r="B370" s="13">
        <v>45818</v>
      </c>
      <c r="C370" t="s">
        <v>2496</v>
      </c>
      <c r="D370" t="s">
        <v>2671</v>
      </c>
    </row>
    <row r="371" spans="1:4">
      <c r="A371">
        <v>395</v>
      </c>
      <c r="B371" s="13">
        <v>45818</v>
      </c>
      <c r="C371" t="s">
        <v>2039</v>
      </c>
      <c r="D371" t="s">
        <v>2672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R23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10" sqref="J110"/>
    </sheetView>
  </sheetViews>
  <sheetFormatPr defaultColWidth="9" defaultRowHeight="16.5"/>
  <cols>
    <col min="1" max="1" width="8.625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2549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143</v>
      </c>
      <c r="K1" s="52"/>
    </row>
    <row r="2" spans="1:11">
      <c r="A2">
        <v>1</v>
      </c>
      <c r="B2" t="s">
        <v>1334</v>
      </c>
      <c r="C2" t="s">
        <v>1707</v>
      </c>
      <c r="D2" t="s">
        <v>1708</v>
      </c>
      <c r="F2" t="s">
        <v>1709</v>
      </c>
      <c r="G2" t="s">
        <v>1710</v>
      </c>
      <c r="H2" t="s">
        <v>1711</v>
      </c>
      <c r="I2" s="226">
        <f>SUMIF(주문_리스트!C:C,거래처!B2,주문_리스트!K:K)+SUMIF(주문_리스트!C:C,거래처!B2,주문_리스트!L:L)-1543201</f>
        <v>3223999.5999999996</v>
      </c>
      <c r="J2" s="226" t="s">
        <v>2678</v>
      </c>
    </row>
    <row r="3" spans="1:11" hidden="1">
      <c r="A3">
        <v>2</v>
      </c>
      <c r="B3" t="s">
        <v>1335</v>
      </c>
      <c r="C3" t="s">
        <v>1025</v>
      </c>
      <c r="F3" t="s">
        <v>1026</v>
      </c>
      <c r="I3" s="226">
        <f>SUMIF(주문_리스트!C:C,거래처!B3,주문_리스트!K:K)+SUMIF(주문_리스트!C:C,거래처!B3,주문_리스트!L:L)-320000</f>
        <v>0</v>
      </c>
    </row>
    <row r="4" spans="1:11" hidden="1">
      <c r="A4">
        <v>3</v>
      </c>
      <c r="B4" t="s">
        <v>1336</v>
      </c>
      <c r="C4" t="s">
        <v>1109</v>
      </c>
      <c r="F4" t="s">
        <v>1110</v>
      </c>
      <c r="I4" s="226">
        <f>SUMIF(주문_리스트!C:C,거래처!B4,주문_리스트!K:K)+SUMIF(주문_리스트!C:C,거래처!B4,주문_리스트!L:L)-2000000</f>
        <v>0</v>
      </c>
    </row>
    <row r="5" spans="1:11" hidden="1">
      <c r="A5">
        <v>4</v>
      </c>
      <c r="B5" t="s">
        <v>1210</v>
      </c>
      <c r="C5" t="s">
        <v>1211</v>
      </c>
      <c r="F5" t="s">
        <v>1212</v>
      </c>
      <c r="G5" t="s">
        <v>1213</v>
      </c>
      <c r="I5" s="226">
        <f>SUMIF(주문_리스트!C:C,거래처!B5,주문_리스트!K:K)+SUMIF(주문_리스트!C:C,거래처!B5,주문_리스트!L:L)</f>
        <v>0</v>
      </c>
    </row>
    <row r="6" spans="1:11" hidden="1">
      <c r="A6">
        <v>5</v>
      </c>
      <c r="B6" t="s">
        <v>1337</v>
      </c>
      <c r="C6" t="s">
        <v>1006</v>
      </c>
      <c r="F6" t="s">
        <v>1007</v>
      </c>
      <c r="I6" s="226">
        <f>SUMIF(주문_리스트!C:C,거래처!B6,주문_리스트!K:K)+SUMIF(주문_리스트!C:C,거래처!B6,주문_리스트!L:L)</f>
        <v>0</v>
      </c>
    </row>
    <row r="7" spans="1:11" hidden="1">
      <c r="A7">
        <v>6</v>
      </c>
      <c r="B7" t="s">
        <v>1338</v>
      </c>
      <c r="C7" t="s">
        <v>1095</v>
      </c>
      <c r="F7" t="s">
        <v>1096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 hidden="1">
      <c r="A8">
        <v>7</v>
      </c>
      <c r="B8" t="s">
        <v>1352</v>
      </c>
      <c r="C8" t="s">
        <v>1121</v>
      </c>
      <c r="F8" t="s">
        <v>1122</v>
      </c>
      <c r="I8" s="226">
        <f>SUMIF(주문_리스트!C:C,거래처!B8,주문_리스트!K:K)+SUMIF(주문_리스트!C:C,거래처!B8,주문_리스트!L:L)</f>
        <v>0</v>
      </c>
    </row>
    <row r="9" spans="1:11" hidden="1">
      <c r="A9">
        <v>8</v>
      </c>
      <c r="B9" t="s">
        <v>1339</v>
      </c>
      <c r="C9" t="s">
        <v>1143</v>
      </c>
      <c r="F9" t="s">
        <v>1144</v>
      </c>
      <c r="I9" s="226">
        <f>SUMIF(주문_리스트!C:C,거래처!B9,주문_리스트!K:K)+SUMIF(주문_리스트!C:C,거래처!B9,주문_리스트!L:L)</f>
        <v>0</v>
      </c>
    </row>
    <row r="10" spans="1:11" hidden="1">
      <c r="A10">
        <v>9</v>
      </c>
      <c r="B10" t="s">
        <v>1340</v>
      </c>
      <c r="C10" t="s">
        <v>1915</v>
      </c>
      <c r="F10" t="s">
        <v>1341</v>
      </c>
      <c r="G10" t="s">
        <v>1909</v>
      </c>
      <c r="H10" t="s">
        <v>1916</v>
      </c>
      <c r="I10" s="226">
        <f>SUMIF(주문_리스트!C:C,거래처!B10,주문_리스트!K:K)+SUMIF(주문_리스트!C:C,거래처!B10,주문_리스트!L:L)</f>
        <v>0</v>
      </c>
      <c r="J10" s="52" t="s">
        <v>2481</v>
      </c>
    </row>
    <row r="11" spans="1:11" hidden="1">
      <c r="A11">
        <v>10</v>
      </c>
      <c r="B11" t="s">
        <v>1342</v>
      </c>
      <c r="C11" t="s">
        <v>1689</v>
      </c>
      <c r="F11" t="s">
        <v>1690</v>
      </c>
      <c r="G11" t="s">
        <v>971</v>
      </c>
      <c r="H11" t="s">
        <v>1691</v>
      </c>
      <c r="I11" s="226">
        <f>SUMIF(주문_리스트!C:C,거래처!B11,주문_리스트!K:K)+SUMIF(주문_리스트!C:C,거래처!B11,주문_리스트!L:L)+60000</f>
        <v>0</v>
      </c>
    </row>
    <row r="12" spans="1:11" hidden="1">
      <c r="A12">
        <v>11</v>
      </c>
      <c r="B12" t="s">
        <v>1343</v>
      </c>
      <c r="C12" t="s">
        <v>2288</v>
      </c>
      <c r="F12" t="s">
        <v>2289</v>
      </c>
      <c r="I12" s="226">
        <f>SUMIF(주문_리스트!C:C,거래처!B12,주문_리스트!K:K)+SUMIF(주문_리스트!C:C,거래처!B12,주문_리스트!L:L)</f>
        <v>0</v>
      </c>
    </row>
    <row r="13" spans="1:11" hidden="1">
      <c r="A13">
        <v>12</v>
      </c>
      <c r="B13" t="s">
        <v>1344</v>
      </c>
      <c r="C13" t="s">
        <v>1264</v>
      </c>
      <c r="F13" t="s">
        <v>1265</v>
      </c>
      <c r="G13" t="s">
        <v>2550</v>
      </c>
      <c r="H13" t="s">
        <v>2551</v>
      </c>
      <c r="I13" s="226">
        <f>SUMIF(주문_리스트!C:C,거래처!B13,주문_리스트!K:K)+SUMIF(주문_리스트!C:C,거래처!B13,주문_리스트!L:L)-1320000</f>
        <v>0</v>
      </c>
    </row>
    <row r="14" spans="1:11" hidden="1">
      <c r="A14">
        <v>13</v>
      </c>
      <c r="B14" t="s">
        <v>1345</v>
      </c>
      <c r="C14" t="s">
        <v>1069</v>
      </c>
      <c r="F14" t="s">
        <v>1070</v>
      </c>
      <c r="I14" s="226">
        <f>SUMIF(주문_리스트!C:C,거래처!B14,주문_리스트!K:K)+SUMIF(주문_리스트!C:C,거래처!B14,주문_리스트!L:L)-1280000</f>
        <v>0</v>
      </c>
    </row>
    <row r="15" spans="1:11" hidden="1">
      <c r="A15">
        <v>14</v>
      </c>
      <c r="B15" t="s">
        <v>1346</v>
      </c>
      <c r="C15" t="s">
        <v>1117</v>
      </c>
      <c r="F15" t="s">
        <v>1118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 hidden="1">
      <c r="A16">
        <v>15</v>
      </c>
      <c r="B16" t="s">
        <v>1347</v>
      </c>
      <c r="C16" t="s">
        <v>1107</v>
      </c>
      <c r="F16" t="s">
        <v>1108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1348</v>
      </c>
      <c r="C17" t="s">
        <v>1040</v>
      </c>
      <c r="F17" t="s">
        <v>1041</v>
      </c>
      <c r="G17" t="s">
        <v>982</v>
      </c>
      <c r="I17" s="226">
        <f>SUMIF(주문_리스트!C:C,거래처!B17,주문_리스트!K:K)+SUMIF(주문_리스트!C:C,거래처!B17,주문_리스트!L:L)+13873000</f>
        <v>15411000.199999999</v>
      </c>
      <c r="J17" s="52" t="s">
        <v>2678</v>
      </c>
      <c r="K17" s="269">
        <f>I17+I57</f>
        <v>16759000.199999999</v>
      </c>
    </row>
    <row r="18" spans="1:11" hidden="1">
      <c r="A18">
        <v>17</v>
      </c>
      <c r="B18" t="s">
        <v>1349</v>
      </c>
      <c r="C18" t="s">
        <v>1229</v>
      </c>
      <c r="F18" t="s">
        <v>1230</v>
      </c>
      <c r="G18" t="s">
        <v>1231</v>
      </c>
      <c r="H18" t="s">
        <v>1232</v>
      </c>
      <c r="I18" s="226">
        <f>SUMIF(주문_리스트!C:C,거래처!B18,주문_리스트!K:K)+SUMIF(주문_리스트!C:C,거래처!B18,주문_리스트!L:L)-2524500</f>
        <v>0</v>
      </c>
      <c r="J18" s="52" t="s">
        <v>2481</v>
      </c>
    </row>
    <row r="19" spans="1:11">
      <c r="A19">
        <v>18</v>
      </c>
      <c r="B19" t="s">
        <v>1350</v>
      </c>
      <c r="C19" t="s">
        <v>1016</v>
      </c>
      <c r="F19" t="s">
        <v>1017</v>
      </c>
      <c r="G19" t="s">
        <v>982</v>
      </c>
      <c r="I19" s="226">
        <f>SUMIF(주문_리스트!C:C,거래처!B19,주문_리스트!K:K)+SUMIF(주문_리스트!C:C,거래처!B19,주문_리스트!L:L)+9970000</f>
        <v>-730000</v>
      </c>
    </row>
    <row r="20" spans="1:11" hidden="1">
      <c r="A20">
        <v>19</v>
      </c>
      <c r="B20" t="s">
        <v>1351</v>
      </c>
      <c r="C20" t="s">
        <v>1289</v>
      </c>
      <c r="D20" t="s">
        <v>1290</v>
      </c>
      <c r="F20" t="s">
        <v>1291</v>
      </c>
      <c r="G20" t="s">
        <v>1283</v>
      </c>
      <c r="H20" t="s">
        <v>1160</v>
      </c>
      <c r="I20" s="226">
        <f>SUMIF(주문_리스트!C:C,거래처!B20,주문_리스트!K:K)+SUMIF(주문_리스트!C:C,거래처!B20,주문_리스트!L:L)-10000</f>
        <v>-0.30000000004656613</v>
      </c>
    </row>
    <row r="21" spans="1:11" hidden="1">
      <c r="A21">
        <v>20</v>
      </c>
      <c r="B21" t="s">
        <v>1292</v>
      </c>
      <c r="C21" t="s">
        <v>1293</v>
      </c>
      <c r="F21" t="s">
        <v>1294</v>
      </c>
      <c r="G21" t="s">
        <v>1295</v>
      </c>
      <c r="I21" s="226">
        <f>SUMIF(주문_리스트!C:C,거래처!B21,주문_리스트!K:K)+SUMIF(주문_리스트!C:C,거래처!B21,주문_리스트!L:L)</f>
        <v>0</v>
      </c>
    </row>
    <row r="22" spans="1:11" hidden="1">
      <c r="A22">
        <v>21</v>
      </c>
      <c r="B22" t="s">
        <v>1353</v>
      </c>
      <c r="C22" t="s">
        <v>1091</v>
      </c>
      <c r="F22" t="s">
        <v>1092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1" hidden="1">
      <c r="A23">
        <v>22</v>
      </c>
      <c r="B23" t="s">
        <v>1354</v>
      </c>
      <c r="C23" t="s">
        <v>1003</v>
      </c>
      <c r="F23" t="s">
        <v>1004</v>
      </c>
      <c r="I23" s="226">
        <f>SUMIF(주문_리스트!C:C,거래처!B23,주문_리스트!K:K)+SUMIF(주문_리스트!C:C,거래처!B23,주문_리스트!L:L)</f>
        <v>0</v>
      </c>
    </row>
    <row r="24" spans="1:11" hidden="1">
      <c r="A24">
        <v>23</v>
      </c>
      <c r="B24" t="s">
        <v>1355</v>
      </c>
      <c r="C24" t="s">
        <v>1105</v>
      </c>
      <c r="F24" t="s">
        <v>1106</v>
      </c>
      <c r="I24" s="226">
        <f>SUMIF(주문_리스트!C:C,거래처!B24,주문_리스트!K:K)+SUMIF(주문_리스트!C:C,거래처!B24,주문_리스트!L:L)</f>
        <v>0</v>
      </c>
    </row>
    <row r="25" spans="1:11" hidden="1">
      <c r="A25">
        <v>24</v>
      </c>
      <c r="B25" t="s">
        <v>1356</v>
      </c>
      <c r="C25" t="s">
        <v>1035</v>
      </c>
      <c r="F25" t="s">
        <v>1036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1357</v>
      </c>
      <c r="C26" t="s">
        <v>1067</v>
      </c>
      <c r="F26" t="s">
        <v>1068</v>
      </c>
      <c r="I26" s="226">
        <f>SUMIF(주문_리스트!C:C,거래처!B26,주문_리스트!K:K)+SUMIF(주문_리스트!C:C,거래처!B26,주문_리스트!L:L)-1200000</f>
        <v>1200000</v>
      </c>
      <c r="J26" s="52" t="s">
        <v>2678</v>
      </c>
    </row>
    <row r="27" spans="1:11" hidden="1">
      <c r="A27">
        <v>26</v>
      </c>
      <c r="B27" t="s">
        <v>1358</v>
      </c>
      <c r="C27" t="s">
        <v>999</v>
      </c>
      <c r="F27" t="s">
        <v>1000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1" hidden="1">
      <c r="A28">
        <v>27</v>
      </c>
      <c r="B28" t="s">
        <v>1685</v>
      </c>
      <c r="C28" t="s">
        <v>1686</v>
      </c>
      <c r="F28" t="s">
        <v>1687</v>
      </c>
      <c r="G28" t="s">
        <v>1688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1" hidden="1">
      <c r="A29">
        <v>28</v>
      </c>
      <c r="B29" t="s">
        <v>2049</v>
      </c>
      <c r="C29" t="s">
        <v>2050</v>
      </c>
      <c r="F29" t="s">
        <v>2051</v>
      </c>
      <c r="G29" t="s">
        <v>2044</v>
      </c>
      <c r="H29" t="s">
        <v>2052</v>
      </c>
      <c r="I29" s="226">
        <f>SUMIF(주문_리스트!C:C,거래처!B29,주문_리스트!K:K)+SUMIF(주문_리스트!C:C,거래처!B29,주문_리스트!L:L)-3710000</f>
        <v>0</v>
      </c>
    </row>
    <row r="30" spans="1:11" hidden="1">
      <c r="A30">
        <v>29</v>
      </c>
      <c r="B30" t="s">
        <v>1111</v>
      </c>
      <c r="C30" t="s">
        <v>1112</v>
      </c>
      <c r="F30" t="s">
        <v>1113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1" hidden="1">
      <c r="A31">
        <v>30</v>
      </c>
      <c r="B31" t="s">
        <v>1359</v>
      </c>
      <c r="C31" t="s">
        <v>1825</v>
      </c>
      <c r="F31" t="s">
        <v>1826</v>
      </c>
      <c r="G31" t="s">
        <v>971</v>
      </c>
      <c r="H31" t="s">
        <v>1827</v>
      </c>
      <c r="I31" s="226">
        <f>SUMIF(주문_리스트!C:C,거래처!B31,주문_리스트!K:K)+SUMIF(주문_리스트!C:C,거래처!B31,주문_리스트!L:L)-1200000</f>
        <v>0</v>
      </c>
    </row>
    <row r="32" spans="1:11" hidden="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 hidden="1">
      <c r="A33">
        <v>32</v>
      </c>
      <c r="B33" t="s">
        <v>1360</v>
      </c>
      <c r="C33" t="s">
        <v>1084</v>
      </c>
      <c r="F33" t="s">
        <v>1085</v>
      </c>
      <c r="I33" s="226">
        <f>SUMIF(주문_리스트!C:C,거래처!B33,주문_리스트!K:K)+SUMIF(주문_리스트!C:C,거래처!B33,주문_리스트!L:L)</f>
        <v>0</v>
      </c>
    </row>
    <row r="34" spans="1:10" hidden="1">
      <c r="A34">
        <v>33</v>
      </c>
      <c r="B34" t="s">
        <v>1361</v>
      </c>
      <c r="C34" t="s">
        <v>1141</v>
      </c>
      <c r="F34" t="s">
        <v>1142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 hidden="1">
      <c r="A35">
        <v>34</v>
      </c>
      <c r="B35" t="s">
        <v>1362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 hidden="1">
      <c r="A36">
        <v>35</v>
      </c>
      <c r="B36" t="s">
        <v>1641</v>
      </c>
      <c r="C36" t="s">
        <v>1619</v>
      </c>
      <c r="F36" t="s">
        <v>1620</v>
      </c>
      <c r="G36" t="s">
        <v>1642</v>
      </c>
      <c r="H36" t="s">
        <v>1643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1363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1920000</v>
      </c>
      <c r="J37" s="52" t="s">
        <v>2678</v>
      </c>
    </row>
    <row r="38" spans="1:10" hidden="1">
      <c r="A38">
        <v>37</v>
      </c>
      <c r="B38" t="s">
        <v>1056</v>
      </c>
      <c r="C38" t="s">
        <v>974</v>
      </c>
      <c r="D38" t="s">
        <v>41</v>
      </c>
      <c r="F38" t="s">
        <v>975</v>
      </c>
      <c r="G38" t="s">
        <v>36</v>
      </c>
      <c r="H38" t="s">
        <v>1633</v>
      </c>
      <c r="I38" s="226">
        <f>SUMIF(주문_리스트!C:C,거래처!B38,주문_리스트!K:K)+SUMIF(주문_리스트!C:C,거래처!B38,주문_리스트!L:L)</f>
        <v>-9.999999962747097E-2</v>
      </c>
    </row>
    <row r="39" spans="1:10" hidden="1">
      <c r="A39">
        <v>38</v>
      </c>
      <c r="B39" t="s">
        <v>1364</v>
      </c>
      <c r="C39" t="s">
        <v>1457</v>
      </c>
      <c r="F39" t="s">
        <v>1458</v>
      </c>
      <c r="G39" t="s">
        <v>971</v>
      </c>
      <c r="H39" t="s">
        <v>1459</v>
      </c>
      <c r="I39" s="226">
        <f>SUMIF(주문_리스트!C:C,거래처!B39,주문_리스트!K:K)+SUMIF(주문_리스트!C:C,거래처!B39,주문_리스트!L:L)-2200000</f>
        <v>0</v>
      </c>
    </row>
    <row r="40" spans="1:10" hidden="1">
      <c r="A40">
        <v>39</v>
      </c>
      <c r="B40" t="s">
        <v>1365</v>
      </c>
      <c r="C40" t="s">
        <v>1010</v>
      </c>
      <c r="F40" t="s">
        <v>1011</v>
      </c>
      <c r="I40" s="226">
        <f>SUMIF(주문_리스트!C:C,거래처!B40,주문_리스트!K:K)+SUMIF(주문_리스트!C:C,거래처!B40,주문_리스트!L:L)</f>
        <v>0</v>
      </c>
    </row>
    <row r="41" spans="1:10" hidden="1">
      <c r="A41">
        <v>40</v>
      </c>
      <c r="B41" t="s">
        <v>1366</v>
      </c>
      <c r="C41" t="s">
        <v>1072</v>
      </c>
      <c r="F41" t="s">
        <v>1073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 hidden="1">
      <c r="A42">
        <v>41</v>
      </c>
      <c r="B42" t="s">
        <v>1029</v>
      </c>
      <c r="C42" t="s">
        <v>1030</v>
      </c>
      <c r="F42" t="s">
        <v>1031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1368</v>
      </c>
      <c r="C43" t="s">
        <v>1425</v>
      </c>
      <c r="F43" t="s">
        <v>1426</v>
      </c>
      <c r="G43" t="s">
        <v>2531</v>
      </c>
      <c r="H43" t="s">
        <v>2532</v>
      </c>
      <c r="I43" s="226">
        <f>SUMIF(주문_리스트!C:C,거래처!B43,주문_리스트!K:K)+SUMIF(주문_리스트!C:C,거래처!B43,주문_리스트!L:L)-1600000</f>
        <v>1850000</v>
      </c>
      <c r="J43" s="52" t="s">
        <v>2678</v>
      </c>
    </row>
    <row r="44" spans="1:10" hidden="1">
      <c r="A44">
        <v>43</v>
      </c>
      <c r="B44" t="s">
        <v>1369</v>
      </c>
      <c r="C44" t="s">
        <v>1123</v>
      </c>
      <c r="F44" t="s">
        <v>1124</v>
      </c>
      <c r="I44" s="226">
        <f>SUMIF(주문_리스트!C:C,거래처!B44,주문_리스트!K:K)+SUMIF(주문_리스트!C:C,거래처!B44,주문_리스트!L:L)</f>
        <v>0</v>
      </c>
    </row>
    <row r="45" spans="1:10" hidden="1">
      <c r="A45">
        <v>44</v>
      </c>
      <c r="B45" t="s">
        <v>1370</v>
      </c>
      <c r="C45" t="s">
        <v>1114</v>
      </c>
      <c r="F45" t="s">
        <v>1115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1371</v>
      </c>
      <c r="C46" t="s">
        <v>2650</v>
      </c>
      <c r="F46" t="s">
        <v>2652</v>
      </c>
      <c r="G46" t="s">
        <v>1233</v>
      </c>
      <c r="H46" t="s">
        <v>2651</v>
      </c>
      <c r="I46" s="226">
        <f>SUMIF(주문_리스트!C:C,거래처!B46,주문_리스트!K:K)+SUMIF(주문_리스트!C:C,거래처!B46,주문_리스트!L:L)</f>
        <v>200000</v>
      </c>
      <c r="J46" s="52" t="s">
        <v>2678</v>
      </c>
    </row>
    <row r="47" spans="1:10" hidden="1">
      <c r="A47">
        <v>46</v>
      </c>
      <c r="B47" t="s">
        <v>1372</v>
      </c>
      <c r="C47" t="s">
        <v>1103</v>
      </c>
      <c r="F47" t="s">
        <v>1104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 hidden="1">
      <c r="A48">
        <v>47</v>
      </c>
      <c r="B48" t="s">
        <v>1373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 hidden="1">
      <c r="A49">
        <v>48</v>
      </c>
      <c r="B49" t="s">
        <v>1374</v>
      </c>
      <c r="C49" t="s">
        <v>1281</v>
      </c>
      <c r="F49" t="s">
        <v>1282</v>
      </c>
      <c r="G49" t="s">
        <v>1283</v>
      </c>
      <c r="H49" t="s">
        <v>1284</v>
      </c>
      <c r="I49" s="226">
        <f>SUMIF(주문_리스트!C:C,거래처!B49,주문_리스트!K:K)+SUMIF(주문_리스트!C:C,거래처!B49,주문_리스트!L:L)-5199000</f>
        <v>9.999999962747097E-2</v>
      </c>
    </row>
    <row r="50" spans="1:10" hidden="1">
      <c r="A50">
        <v>49</v>
      </c>
      <c r="B50" t="s">
        <v>1328</v>
      </c>
      <c r="C50" t="s">
        <v>1329</v>
      </c>
      <c r="F50" t="s">
        <v>1330</v>
      </c>
      <c r="I50" s="226">
        <f>SUMIF(주문_리스트!C:C,거래처!B50,주문_리스트!K:K)+SUMIF(주문_리스트!C:C,거래처!B50,주문_리스트!L:L)-1500000</f>
        <v>0</v>
      </c>
    </row>
    <row r="51" spans="1:10" hidden="1">
      <c r="A51">
        <v>50</v>
      </c>
      <c r="B51" t="s">
        <v>1331</v>
      </c>
      <c r="C51" t="s">
        <v>1332</v>
      </c>
      <c r="F51" t="s">
        <v>1333</v>
      </c>
      <c r="G51" t="s">
        <v>971</v>
      </c>
      <c r="H51" t="s">
        <v>2006</v>
      </c>
      <c r="I51" s="226">
        <f>SUMIF(주문_리스트!C:C,거래처!B51,주문_리스트!K:K)+SUMIF(주문_리스트!C:C,거래처!B51,주문_리스트!L:L)-3500000</f>
        <v>0</v>
      </c>
      <c r="J51" s="52" t="s">
        <v>2436</v>
      </c>
    </row>
    <row r="52" spans="1:10" hidden="1">
      <c r="A52">
        <v>51</v>
      </c>
      <c r="B52" t="s">
        <v>1375</v>
      </c>
      <c r="C52" t="s">
        <v>1461</v>
      </c>
      <c r="F52" t="s">
        <v>1462</v>
      </c>
      <c r="G52" t="s">
        <v>971</v>
      </c>
      <c r="H52" t="s">
        <v>1463</v>
      </c>
      <c r="I52" s="226">
        <f>SUMIF(주문_리스트!C:C,거래처!B52,주문_리스트!K:K)+SUMIF(주문_리스트!C:C,거래처!B52,주문_리스트!L:L)-650000</f>
        <v>0</v>
      </c>
    </row>
    <row r="53" spans="1:10" hidden="1">
      <c r="A53">
        <v>52</v>
      </c>
      <c r="B53" t="s">
        <v>1376</v>
      </c>
      <c r="C53" t="s">
        <v>1057</v>
      </c>
      <c r="F53" t="s">
        <v>1058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1199</v>
      </c>
      <c r="C54" t="s">
        <v>1911</v>
      </c>
      <c r="F54" t="s">
        <v>1912</v>
      </c>
      <c r="G54" t="s">
        <v>1909</v>
      </c>
      <c r="H54" t="s">
        <v>1913</v>
      </c>
      <c r="I54" s="226">
        <f>SUMIF(주문_리스트!C:C,거래처!B54,주문_리스트!K:K)+SUMIF(주문_리스트!C:C,거래처!B54,주문_리스트!L:L)-4015000</f>
        <v>1760000</v>
      </c>
      <c r="J54" s="52" t="s">
        <v>2678</v>
      </c>
    </row>
    <row r="55" spans="1:10" hidden="1">
      <c r="A55">
        <v>54</v>
      </c>
      <c r="B55" t="s">
        <v>1127</v>
      </c>
      <c r="C55" t="s">
        <v>1128</v>
      </c>
      <c r="F55" t="s">
        <v>1129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 hidden="1">
      <c r="A56">
        <v>55</v>
      </c>
      <c r="B56" t="s">
        <v>1377</v>
      </c>
      <c r="C56" t="s">
        <v>1054</v>
      </c>
      <c r="F56" t="s">
        <v>1055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1378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1348000</v>
      </c>
      <c r="J57" s="52" t="s">
        <v>2678</v>
      </c>
    </row>
    <row r="58" spans="1:10" hidden="1">
      <c r="A58">
        <v>57</v>
      </c>
      <c r="B58" t="s">
        <v>1379</v>
      </c>
      <c r="C58" t="s">
        <v>1300</v>
      </c>
      <c r="F58" t="s">
        <v>1301</v>
      </c>
      <c r="G58" t="s">
        <v>971</v>
      </c>
      <c r="H58" t="s">
        <v>1302</v>
      </c>
      <c r="I58" s="226">
        <f>SUMIF(주문_리스트!C:C,거래처!B58,주문_리스트!K:K)+SUMIF(주문_리스트!C:C,거래처!B58,주문_리스트!L:L)-650000</f>
        <v>0</v>
      </c>
    </row>
    <row r="59" spans="1:10" hidden="1">
      <c r="A59">
        <v>58</v>
      </c>
      <c r="B59" t="s">
        <v>1380</v>
      </c>
      <c r="C59" t="s">
        <v>1020</v>
      </c>
      <c r="F59" t="s">
        <v>1021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 hidden="1">
      <c r="A60">
        <v>59</v>
      </c>
      <c r="B60" t="s">
        <v>1012</v>
      </c>
      <c r="C60" t="s">
        <v>1013</v>
      </c>
      <c r="F60" t="s">
        <v>1014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 hidden="1">
      <c r="A61">
        <v>60</v>
      </c>
      <c r="B61" t="s">
        <v>1381</v>
      </c>
      <c r="C61" t="s">
        <v>1066</v>
      </c>
      <c r="F61" t="s">
        <v>1697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 hidden="1">
      <c r="A62">
        <v>61</v>
      </c>
      <c r="B62" t="s">
        <v>1382</v>
      </c>
      <c r="C62" t="s">
        <v>1033</v>
      </c>
      <c r="D62" t="s">
        <v>62</v>
      </c>
      <c r="F62" t="s">
        <v>1034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 hidden="1">
      <c r="A63">
        <v>62</v>
      </c>
      <c r="B63" t="s">
        <v>1383</v>
      </c>
      <c r="C63" t="s">
        <v>1064</v>
      </c>
      <c r="F63" t="s">
        <v>1065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 hidden="1">
      <c r="A64">
        <v>63</v>
      </c>
      <c r="B64" t="s">
        <v>1384</v>
      </c>
      <c r="C64" t="s">
        <v>1089</v>
      </c>
      <c r="F64" t="s">
        <v>1090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 hidden="1">
      <c r="A65">
        <v>64</v>
      </c>
      <c r="B65" t="s">
        <v>1385</v>
      </c>
      <c r="C65" t="s">
        <v>1062</v>
      </c>
      <c r="F65" t="s">
        <v>1063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 hidden="1">
      <c r="A66">
        <v>65</v>
      </c>
      <c r="B66" t="s">
        <v>1240</v>
      </c>
      <c r="C66" t="s">
        <v>1241</v>
      </c>
      <c r="F66" t="s">
        <v>1242</v>
      </c>
      <c r="G66" t="s">
        <v>2195</v>
      </c>
      <c r="H66" t="s">
        <v>2196</v>
      </c>
      <c r="I66" s="226">
        <f>SUMIF(주문_리스트!C:C,거래처!B66,주문_리스트!K:K)+SUMIF(주문_리스트!C:C,거래처!B66,주문_리스트!L:L)</f>
        <v>0</v>
      </c>
    </row>
    <row r="67" spans="1:10" hidden="1">
      <c r="A67">
        <v>66</v>
      </c>
      <c r="B67" t="s">
        <v>1386</v>
      </c>
      <c r="C67" t="s">
        <v>1097</v>
      </c>
      <c r="F67" t="s">
        <v>1098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 hidden="1">
      <c r="A68">
        <v>67</v>
      </c>
      <c r="B68" t="s">
        <v>1387</v>
      </c>
      <c r="C68" t="s">
        <v>1048</v>
      </c>
      <c r="F68" t="s">
        <v>1049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 hidden="1">
      <c r="A69">
        <v>68</v>
      </c>
      <c r="B69" t="s">
        <v>1388</v>
      </c>
      <c r="C69" t="s">
        <v>1101</v>
      </c>
      <c r="F69" t="s">
        <v>1102</v>
      </c>
      <c r="I69" s="226">
        <f>SUMIF(주문_리스트!C:C,거래처!B69,주문_리스트!K:K)+SUMIF(주문_리스트!C:C,거래처!B69,주문_리스트!L:L)</f>
        <v>0</v>
      </c>
    </row>
    <row r="70" spans="1:10" hidden="1">
      <c r="A70">
        <v>69</v>
      </c>
      <c r="B70" t="s">
        <v>1389</v>
      </c>
      <c r="C70" t="s">
        <v>2258</v>
      </c>
      <c r="F70" t="s">
        <v>2259</v>
      </c>
      <c r="G70" t="s">
        <v>36</v>
      </c>
      <c r="H70" t="s">
        <v>2653</v>
      </c>
      <c r="I70" s="226">
        <f>SUMIF(주문_리스트!C:C,거래처!B70,주문_리스트!K:K)+SUMIF(주문_리스트!C:C,거래처!B70,주문_리스트!L:L)</f>
        <v>0</v>
      </c>
    </row>
    <row r="71" spans="1:10" hidden="1">
      <c r="A71">
        <v>70</v>
      </c>
      <c r="B71" t="s">
        <v>1390</v>
      </c>
      <c r="C71" t="s">
        <v>1125</v>
      </c>
      <c r="F71" t="s">
        <v>1126</v>
      </c>
      <c r="I71" s="226">
        <f>SUMIF(주문_리스트!C:C,거래처!B71,주문_리스트!K:K)+SUMIF(주문_리스트!C:C,거래처!B71,주문_리스트!L:L)</f>
        <v>0</v>
      </c>
    </row>
    <row r="72" spans="1:10" hidden="1">
      <c r="A72">
        <v>71</v>
      </c>
      <c r="B72" t="s">
        <v>1391</v>
      </c>
      <c r="C72" t="s">
        <v>1060</v>
      </c>
      <c r="F72" t="s">
        <v>1061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 hidden="1">
      <c r="A73">
        <v>72</v>
      </c>
      <c r="B73" t="s">
        <v>1555</v>
      </c>
      <c r="C73" t="s">
        <v>1556</v>
      </c>
      <c r="F73" t="s">
        <v>2121</v>
      </c>
      <c r="G73" t="s">
        <v>971</v>
      </c>
      <c r="H73" t="s">
        <v>1248</v>
      </c>
      <c r="I73" s="226">
        <f>SUMIF(주문_리스트!C:C,거래처!B73,주문_리스트!K:K)+SUMIF(주문_리스트!C:C,거래처!B73,주문_리스트!L:L)-3100000+1500000</f>
        <v>0</v>
      </c>
    </row>
    <row r="74" spans="1:10" hidden="1">
      <c r="A74">
        <v>73</v>
      </c>
      <c r="B74" t="s">
        <v>1435</v>
      </c>
      <c r="C74" t="s">
        <v>1436</v>
      </c>
      <c r="F74" t="s">
        <v>1437</v>
      </c>
      <c r="G74" t="s">
        <v>1438</v>
      </c>
      <c r="I74" s="226">
        <f>SUMIF(주문_리스트!C:C,거래처!B74,주문_리스트!K:K)+SUMIF(주문_리스트!C:C,거래처!B74,주문_리스트!L:L)-1500000</f>
        <v>0</v>
      </c>
    </row>
    <row r="75" spans="1:10" hidden="1">
      <c r="A75">
        <v>74</v>
      </c>
      <c r="B75" t="s">
        <v>1392</v>
      </c>
      <c r="C75" t="s">
        <v>1005</v>
      </c>
      <c r="F75" t="s">
        <v>1393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1394</v>
      </c>
      <c r="C76" t="s">
        <v>1130</v>
      </c>
      <c r="F76" t="s">
        <v>1131</v>
      </c>
      <c r="G76" t="s">
        <v>982</v>
      </c>
      <c r="I76" s="226">
        <f>SUMIF(주문_리스트!C:C,거래처!B76,주문_리스트!K:K)+SUMIF(주문_리스트!C:C,거래처!B76,주문_리스트!L:L)-8677000</f>
        <v>2630000</v>
      </c>
      <c r="J76" s="52" t="s">
        <v>2678</v>
      </c>
    </row>
    <row r="77" spans="1:10" hidden="1">
      <c r="A77">
        <v>76</v>
      </c>
      <c r="B77" t="s">
        <v>1395</v>
      </c>
      <c r="C77" t="s">
        <v>1027</v>
      </c>
      <c r="F77" t="s">
        <v>1028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10" hidden="1">
      <c r="A78">
        <v>77</v>
      </c>
      <c r="B78" t="s">
        <v>1396</v>
      </c>
      <c r="C78" t="s">
        <v>1078</v>
      </c>
      <c r="F78" t="s">
        <v>1079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1397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3600000</v>
      </c>
      <c r="J79" s="52" t="s">
        <v>2678</v>
      </c>
    </row>
    <row r="80" spans="1:10" hidden="1">
      <c r="A80">
        <v>79</v>
      </c>
      <c r="B80" t="s">
        <v>1398</v>
      </c>
      <c r="C80" t="s">
        <v>1135</v>
      </c>
      <c r="F80" t="s">
        <v>1136</v>
      </c>
      <c r="I80" s="226">
        <f>SUMIF(주문_리스트!C:C,거래처!B80,주문_리스트!K:K)+SUMIF(주문_리스트!C:C,거래처!B80,주문_리스트!L:L)</f>
        <v>0</v>
      </c>
    </row>
    <row r="81" spans="1:10" hidden="1">
      <c r="A81">
        <v>80</v>
      </c>
      <c r="B81" t="s">
        <v>1399</v>
      </c>
      <c r="C81" t="s">
        <v>1099</v>
      </c>
      <c r="F81" t="s">
        <v>1100</v>
      </c>
      <c r="I81" s="226">
        <f>SUMIF(주문_리스트!C:C,거래처!B81,주문_리스트!K:K)+SUMIF(주문_리스트!C:C,거래처!B81,주문_리스트!L:L)</f>
        <v>0</v>
      </c>
    </row>
    <row r="82" spans="1:10" hidden="1">
      <c r="A82">
        <v>81</v>
      </c>
      <c r="B82" t="s">
        <v>1400</v>
      </c>
      <c r="C82" t="s">
        <v>1008</v>
      </c>
      <c r="F82" t="s">
        <v>1009</v>
      </c>
      <c r="I82" s="226">
        <f>SUMIF(주문_리스트!C:C,거래처!B82,주문_리스트!K:K)+SUMIF(주문_리스트!C:C,거래처!B82,주문_리스트!L:L)-1200000</f>
        <v>0</v>
      </c>
    </row>
    <row r="83" spans="1:10" hidden="1">
      <c r="A83">
        <v>82</v>
      </c>
      <c r="B83" t="s">
        <v>1401</v>
      </c>
      <c r="C83" t="s">
        <v>1052</v>
      </c>
      <c r="F83" t="s">
        <v>1053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 hidden="1">
      <c r="A84">
        <v>83</v>
      </c>
      <c r="B84" t="s">
        <v>1402</v>
      </c>
      <c r="C84" t="s">
        <v>1223</v>
      </c>
      <c r="F84" t="s">
        <v>1224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 hidden="1">
      <c r="A85">
        <v>84</v>
      </c>
      <c r="B85" t="s">
        <v>1403</v>
      </c>
      <c r="C85" t="s">
        <v>1050</v>
      </c>
      <c r="F85" t="s">
        <v>1051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 hidden="1">
      <c r="A86">
        <v>85</v>
      </c>
      <c r="B86" t="s">
        <v>1404</v>
      </c>
      <c r="C86" t="s">
        <v>1001</v>
      </c>
      <c r="F86" t="s">
        <v>1002</v>
      </c>
      <c r="I86" s="226">
        <f>SUMIF(주문_리스트!C:C,거래처!B86,주문_리스트!K:K)+SUMIF(주문_리스트!C:C,거래처!B86,주문_리스트!L:L)</f>
        <v>0</v>
      </c>
    </row>
    <row r="87" spans="1:10" hidden="1">
      <c r="A87">
        <v>86</v>
      </c>
      <c r="B87" t="s">
        <v>1405</v>
      </c>
      <c r="C87" t="s">
        <v>1074</v>
      </c>
      <c r="F87" t="s">
        <v>1075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 hidden="1">
      <c r="A88">
        <v>87</v>
      </c>
      <c r="B88" t="s">
        <v>1406</v>
      </c>
      <c r="C88" t="s">
        <v>2109</v>
      </c>
      <c r="F88" t="s">
        <v>2108</v>
      </c>
      <c r="G88" t="s">
        <v>971</v>
      </c>
      <c r="H88" t="s">
        <v>2114</v>
      </c>
      <c r="I88" s="226">
        <f>SUMIF(주문_리스트!C:C,거래처!B88,주문_리스트!K:K)+SUMIF(주문_리스트!C:C,거래처!B88,주문_리스트!L:L)-3130000</f>
        <v>0</v>
      </c>
    </row>
    <row r="89" spans="1:10" hidden="1">
      <c r="A89">
        <v>88</v>
      </c>
      <c r="B89" t="s">
        <v>1407</v>
      </c>
      <c r="C89" t="s">
        <v>2053</v>
      </c>
      <c r="F89" t="s">
        <v>2054</v>
      </c>
      <c r="G89" t="s">
        <v>971</v>
      </c>
      <c r="H89" t="s">
        <v>2055</v>
      </c>
      <c r="I89" s="226">
        <f>SUMIF(주문_리스트!C:C,거래처!B89,주문_리스트!K:K)+SUMIF(주문_리스트!C:C,거래처!B89,주문_리스트!L:L)</f>
        <v>0</v>
      </c>
    </row>
    <row r="90" spans="1:10" hidden="1">
      <c r="A90">
        <v>89</v>
      </c>
      <c r="B90" t="s">
        <v>1408</v>
      </c>
      <c r="C90" t="s">
        <v>1137</v>
      </c>
      <c r="F90" t="s">
        <v>1138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1409</v>
      </c>
      <c r="C91" t="s">
        <v>2586</v>
      </c>
      <c r="F91" t="s">
        <v>2587</v>
      </c>
      <c r="G91" t="s">
        <v>2588</v>
      </c>
      <c r="I91" s="226">
        <f>SUMIF(주문_리스트!C:C,거래처!B91,주문_리스트!K:K)+SUMIF(주문_리스트!C:C,거래처!B91,주문_리스트!L:L)-700000</f>
        <v>0</v>
      </c>
      <c r="J91" s="52" t="s">
        <v>2678</v>
      </c>
    </row>
    <row r="92" spans="1:10" hidden="1">
      <c r="A92">
        <v>91</v>
      </c>
      <c r="B92" t="s">
        <v>1410</v>
      </c>
      <c r="C92" t="s">
        <v>1968</v>
      </c>
      <c r="D92" t="s">
        <v>1969</v>
      </c>
      <c r="F92" t="s">
        <v>1970</v>
      </c>
      <c r="G92" t="s">
        <v>1971</v>
      </c>
      <c r="H92" t="s">
        <v>1972</v>
      </c>
      <c r="I92" s="226">
        <f>SUMIF(주문_리스트!C:C,거래처!B92,주문_리스트!K:K)+SUMIF(주문_리스트!C:C,거래처!B92,주문_리스트!L:L)-2089000</f>
        <v>0.10000000009313226</v>
      </c>
    </row>
    <row r="93" spans="1:10" hidden="1">
      <c r="A93">
        <v>92</v>
      </c>
      <c r="B93" t="s">
        <v>1411</v>
      </c>
      <c r="C93" t="s">
        <v>1076</v>
      </c>
      <c r="F93" t="s">
        <v>1077</v>
      </c>
      <c r="I93" s="226">
        <f>SUMIF(주문_리스트!C:C,거래처!B93,주문_리스트!K:K)+SUMIF(주문_리스트!C:C,거래처!B93,주문_리스트!L:L)</f>
        <v>0</v>
      </c>
    </row>
    <row r="94" spans="1:10" hidden="1">
      <c r="A94">
        <v>93</v>
      </c>
      <c r="B94" t="s">
        <v>2387</v>
      </c>
      <c r="C94" t="s">
        <v>2388</v>
      </c>
      <c r="F94" t="s">
        <v>2389</v>
      </c>
      <c r="G94" t="s">
        <v>2390</v>
      </c>
      <c r="I94" s="226">
        <f>SUMIF(주문_리스트!C:C,거래처!B94,주문_리스트!K:K)+SUMIF(주문_리스트!C:C,거래처!B94,주문_리스트!L:L)-1320000</f>
        <v>990000</v>
      </c>
      <c r="J94" s="52" t="s">
        <v>2436</v>
      </c>
    </row>
    <row r="95" spans="1:10" hidden="1">
      <c r="A95">
        <v>94</v>
      </c>
      <c r="B95" t="s">
        <v>1412</v>
      </c>
      <c r="C95" t="s">
        <v>1938</v>
      </c>
      <c r="F95" t="s">
        <v>1939</v>
      </c>
      <c r="G95" t="s">
        <v>971</v>
      </c>
      <c r="H95" t="s">
        <v>1940</v>
      </c>
      <c r="I95" s="226">
        <f>SUMIF(주문_리스트!C:C,거래처!B95,주문_리스트!K:K)+SUMIF(주문_리스트!C:C,거래처!B95,주문_리스트!L:L)-715000</f>
        <v>0</v>
      </c>
    </row>
    <row r="96" spans="1:10" hidden="1">
      <c r="A96">
        <v>95</v>
      </c>
      <c r="B96" t="s">
        <v>1413</v>
      </c>
      <c r="C96" t="s">
        <v>1093</v>
      </c>
      <c r="F96" t="s">
        <v>1094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1414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308000</v>
      </c>
      <c r="J97" s="52" t="s">
        <v>2678</v>
      </c>
    </row>
    <row r="98" spans="1:18" hidden="1">
      <c r="A98">
        <v>97</v>
      </c>
      <c r="B98" t="s">
        <v>1415</v>
      </c>
      <c r="C98" t="s">
        <v>2028</v>
      </c>
      <c r="F98" t="s">
        <v>2029</v>
      </c>
      <c r="G98" t="s">
        <v>971</v>
      </c>
      <c r="H98" t="s">
        <v>2030</v>
      </c>
      <c r="I98" s="226">
        <f>SUMIF(주문_리스트!C:C,거래처!B98,주문_리스트!K:K)+SUMIF(주문_리스트!C:C,거래처!B98,주문_리스트!L:L)-650000</f>
        <v>0</v>
      </c>
    </row>
    <row r="99" spans="1:18" hidden="1">
      <c r="A99">
        <v>98</v>
      </c>
      <c r="B99" t="s">
        <v>1086</v>
      </c>
      <c r="C99" t="s">
        <v>1087</v>
      </c>
      <c r="D99" t="s">
        <v>41</v>
      </c>
      <c r="F99" t="s">
        <v>1088</v>
      </c>
      <c r="G99" t="s">
        <v>37</v>
      </c>
      <c r="H99" t="s">
        <v>2649</v>
      </c>
      <c r="I99" s="226">
        <f>SUMIF(주문_리스트!C:C,거래처!B99,주문_리스트!K:K)+SUMIF(주문_리스트!C:C,거래처!B99,주문_리스트!L:L)</f>
        <v>0</v>
      </c>
    </row>
    <row r="100" spans="1:18" hidden="1">
      <c r="A100">
        <v>99</v>
      </c>
      <c r="B100" t="s">
        <v>2645</v>
      </c>
      <c r="C100" t="s">
        <v>2646</v>
      </c>
      <c r="F100" t="s">
        <v>2647</v>
      </c>
      <c r="G100" t="s">
        <v>2648</v>
      </c>
      <c r="H100" t="s">
        <v>223</v>
      </c>
      <c r="I100" s="226">
        <f>SUMIF(주문_리스트!C:C,거래처!B100,주문_리스트!K:K)+SUMIF(주문_리스트!C:C,거래처!B100,주문_리스트!L:L)-2286900</f>
        <v>0</v>
      </c>
    </row>
    <row r="101" spans="1:18" hidden="1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 hidden="1">
      <c r="A102">
        <v>101</v>
      </c>
      <c r="B102" t="s">
        <v>1416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 hidden="1">
      <c r="A103">
        <v>102</v>
      </c>
      <c r="B103" t="s">
        <v>1081</v>
      </c>
      <c r="C103" t="s">
        <v>1082</v>
      </c>
      <c r="F103" t="s">
        <v>1083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 hidden="1">
      <c r="A104">
        <v>103</v>
      </c>
      <c r="B104" t="s">
        <v>1417</v>
      </c>
      <c r="C104" t="s">
        <v>1018</v>
      </c>
      <c r="F104" t="s">
        <v>1019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 hidden="1">
      <c r="A105">
        <v>104</v>
      </c>
      <c r="B105" t="s">
        <v>1418</v>
      </c>
      <c r="C105" t="s">
        <v>2468</v>
      </c>
      <c r="D105" t="s">
        <v>2469</v>
      </c>
      <c r="F105" t="s">
        <v>2470</v>
      </c>
      <c r="G105" t="s">
        <v>2471</v>
      </c>
      <c r="I105" s="226">
        <f>SUMIF(주문_리스트!C:C,거래처!B105,주문_리스트!K:K)+SUMIF(주문_리스트!C:C,거래처!B105,주문_리스트!L:L)</f>
        <v>0</v>
      </c>
    </row>
    <row r="106" spans="1:18" hidden="1">
      <c r="A106">
        <v>105</v>
      </c>
      <c r="B106" t="s">
        <v>1132</v>
      </c>
      <c r="C106" t="s">
        <v>1133</v>
      </c>
      <c r="F106" t="s">
        <v>1134</v>
      </c>
      <c r="I106" s="226">
        <f>SUMIF(주문_리스트!C:C,거래처!B106,주문_리스트!K:K)+SUMIF(주문_리스트!C:C,거래처!B106,주문_리스트!L:L)</f>
        <v>0</v>
      </c>
    </row>
    <row r="107" spans="1:18" hidden="1">
      <c r="A107">
        <v>106</v>
      </c>
      <c r="B107" t="s">
        <v>1045</v>
      </c>
      <c r="C107" t="s">
        <v>1046</v>
      </c>
      <c r="F107" t="s">
        <v>1047</v>
      </c>
      <c r="I107" s="226">
        <f>SUMIF(주문_리스트!C:C,거래처!B107,주문_리스트!K:K)+SUMIF(주문_리스트!C:C,거래처!B107,주문_리스트!L:L)-450000</f>
        <v>0</v>
      </c>
    </row>
    <row r="108" spans="1:18" hidden="1">
      <c r="A108">
        <v>107</v>
      </c>
      <c r="B108" t="s">
        <v>1042</v>
      </c>
      <c r="C108" t="s">
        <v>1043</v>
      </c>
      <c r="F108" t="s">
        <v>1044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1037</v>
      </c>
      <c r="C109" t="s">
        <v>1038</v>
      </c>
      <c r="F109" t="s">
        <v>1039</v>
      </c>
      <c r="G109" t="s">
        <v>982</v>
      </c>
      <c r="I109" s="226">
        <f>SUMIF(주문_리스트!C:C,거래처!B109,주문_리스트!K:K)+SUMIF(주문_리스트!C:C,거래처!B109,주문_리스트!L:L)-3550000</f>
        <v>6587000</v>
      </c>
      <c r="J109" s="52" t="s">
        <v>2678</v>
      </c>
    </row>
    <row r="110" spans="1:18">
      <c r="A110">
        <v>109</v>
      </c>
      <c r="B110" t="s">
        <v>1022</v>
      </c>
      <c r="C110" t="s">
        <v>1023</v>
      </c>
      <c r="F110" t="s">
        <v>1024</v>
      </c>
      <c r="G110" t="s">
        <v>982</v>
      </c>
      <c r="I110" s="226">
        <f>SUMIF(주문_리스트!C:C,거래처!B110,주문_리스트!K:K)+SUMIF(주문_리스트!C:C,거래처!B110,주문_리스트!L:L)-1200000</f>
        <v>-10000</v>
      </c>
      <c r="R110" t="s">
        <v>2263</v>
      </c>
    </row>
    <row r="111" spans="1:18" hidden="1">
      <c r="A111">
        <v>110</v>
      </c>
      <c r="B111" t="s">
        <v>1419</v>
      </c>
      <c r="C111" t="s">
        <v>1119</v>
      </c>
      <c r="F111" t="s">
        <v>1120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 hidden="1">
      <c r="A112">
        <v>111</v>
      </c>
      <c r="B112" t="s">
        <v>1692</v>
      </c>
      <c r="C112" t="s">
        <v>1693</v>
      </c>
      <c r="F112" t="s">
        <v>1694</v>
      </c>
      <c r="G112" t="s">
        <v>1688</v>
      </c>
      <c r="H112" t="s">
        <v>1695</v>
      </c>
      <c r="I112" s="226">
        <f>SUMIF(주문_리스트!C:C,거래처!B112,주문_리스트!K:K)+SUMIF(주문_리스트!C:C,거래처!B112,주문_리스트!L:L)-3000000</f>
        <v>0</v>
      </c>
    </row>
    <row r="113" spans="1:10" hidden="1">
      <c r="A113">
        <v>112</v>
      </c>
      <c r="B113" t="s">
        <v>1906</v>
      </c>
      <c r="C113" t="s">
        <v>1907</v>
      </c>
      <c r="F113" t="s">
        <v>1908</v>
      </c>
      <c r="G113" t="s">
        <v>1909</v>
      </c>
      <c r="H113" t="s">
        <v>1910</v>
      </c>
      <c r="I113" s="226">
        <f>SUMIF(주문_리스트!C:C,거래처!B113,주문_리스트!K:K)+SUMIF(주문_리스트!C:C,거래처!B113,주문_리스트!L:L)-5100000</f>
        <v>0</v>
      </c>
    </row>
    <row r="114" spans="1:10" hidden="1">
      <c r="A114">
        <v>113</v>
      </c>
      <c r="B114" t="s">
        <v>1420</v>
      </c>
      <c r="C114" t="s">
        <v>1203</v>
      </c>
      <c r="F114" t="s">
        <v>1204</v>
      </c>
      <c r="I114" s="226">
        <f>SUMIF(주문_리스트!C:C,거래처!B114,주문_리스트!K:K)+SUMIF(주문_리스트!C:C,거래처!B114,주문_리스트!L:L)-650000</f>
        <v>0</v>
      </c>
    </row>
    <row r="115" spans="1:10" hidden="1">
      <c r="A115">
        <v>114</v>
      </c>
      <c r="B115" t="s">
        <v>1207</v>
      </c>
      <c r="C115" t="s">
        <v>1208</v>
      </c>
      <c r="F115" t="s">
        <v>1209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 hidden="1">
      <c r="A116">
        <v>115</v>
      </c>
      <c r="B116" t="s">
        <v>1225</v>
      </c>
      <c r="C116" t="s">
        <v>1226</v>
      </c>
      <c r="F116" t="s">
        <v>1227</v>
      </c>
      <c r="G116" t="s">
        <v>971</v>
      </c>
      <c r="H116" t="s">
        <v>1228</v>
      </c>
      <c r="I116" s="226">
        <f>SUMIF(주문_리스트!C:C,거래처!B116,주문_리스트!K:K)+SUMIF(주문_리스트!C:C,거래처!B116,주문_리스트!L:L)-2300000</f>
        <v>0</v>
      </c>
    </row>
    <row r="117" spans="1:10" hidden="1">
      <c r="A117">
        <v>116</v>
      </c>
      <c r="B117" t="s">
        <v>1421</v>
      </c>
      <c r="C117" t="s">
        <v>1139</v>
      </c>
      <c r="F117" t="s">
        <v>1140</v>
      </c>
      <c r="G117" t="s">
        <v>1233</v>
      </c>
      <c r="H117" t="s">
        <v>1140</v>
      </c>
      <c r="I117" s="226">
        <f>SUMIF(주문_리스트!C:C,거래처!B117,주문_리스트!K:K)+SUMIF(주문_리스트!C:C,거래처!B117,주문_리스트!L:L)</f>
        <v>0</v>
      </c>
    </row>
    <row r="118" spans="1:10" hidden="1">
      <c r="A118">
        <v>117</v>
      </c>
      <c r="B118" t="s">
        <v>1243</v>
      </c>
      <c r="C118" t="s">
        <v>1244</v>
      </c>
      <c r="F118" t="s">
        <v>1245</v>
      </c>
      <c r="G118" t="s">
        <v>1246</v>
      </c>
      <c r="H118" t="s">
        <v>1247</v>
      </c>
      <c r="I118" s="226">
        <f>SUMIF(주문_리스트!C:C,거래처!B118,주문_리스트!K:K)+SUMIF(주문_리스트!C:C,거래처!B118,주문_리스트!L:L)-1600000</f>
        <v>0</v>
      </c>
    </row>
    <row r="119" spans="1:10" hidden="1">
      <c r="A119">
        <v>118</v>
      </c>
      <c r="B119" t="s">
        <v>1285</v>
      </c>
      <c r="C119" t="s">
        <v>1286</v>
      </c>
      <c r="F119" t="s">
        <v>1287</v>
      </c>
      <c r="G119" t="s">
        <v>971</v>
      </c>
      <c r="H119" t="s">
        <v>1288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1296</v>
      </c>
      <c r="C120" t="s">
        <v>1297</v>
      </c>
      <c r="F120" t="s">
        <v>1298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  <c r="J120" s="52" t="s">
        <v>2678</v>
      </c>
    </row>
    <row r="121" spans="1:10" hidden="1">
      <c r="A121">
        <v>120</v>
      </c>
      <c r="B121" t="s">
        <v>1588</v>
      </c>
      <c r="C121" t="s">
        <v>1589</v>
      </c>
      <c r="F121" t="s">
        <v>1590</v>
      </c>
      <c r="I121" s="226">
        <f>SUMIF(주문_리스트!C:C,거래처!B121,주문_리스트!K:K)+SUMIF(주문_리스트!C:C,거래처!B121,주문_리스트!L:L)-250000</f>
        <v>0</v>
      </c>
    </row>
    <row r="122" spans="1:10" hidden="1">
      <c r="A122">
        <v>121</v>
      </c>
      <c r="B122" t="s">
        <v>2458</v>
      </c>
      <c r="C122" t="s">
        <v>2459</v>
      </c>
      <c r="F122" t="s">
        <v>2460</v>
      </c>
      <c r="G122" t="s">
        <v>2461</v>
      </c>
      <c r="H122" t="s">
        <v>2462</v>
      </c>
      <c r="I122" s="226">
        <f>SUMIF(주문_리스트!C:C,거래처!B122,주문_리스트!K:K)+SUMIF(주문_리스트!C:C,거래처!B122,주문_리스트!L:L)-1500000</f>
        <v>0</v>
      </c>
    </row>
    <row r="123" spans="1:10" hidden="1">
      <c r="A123">
        <v>122</v>
      </c>
      <c r="B123" t="s">
        <v>1634</v>
      </c>
      <c r="C123" t="s">
        <v>1635</v>
      </c>
      <c r="F123" t="s">
        <v>1636</v>
      </c>
      <c r="G123" t="s">
        <v>971</v>
      </c>
      <c r="H123" t="s">
        <v>1284</v>
      </c>
      <c r="I123" s="226">
        <f>SUMIF(주문_리스트!C:C,거래처!B123,주문_리스트!K:K)+SUMIF(주문_리스트!C:C,거래처!B123,주문_리스트!L:L)</f>
        <v>0</v>
      </c>
    </row>
    <row r="124" spans="1:10" hidden="1">
      <c r="A124">
        <v>123</v>
      </c>
      <c r="B124" t="s">
        <v>1763</v>
      </c>
      <c r="C124" t="s">
        <v>1764</v>
      </c>
      <c r="F124" t="s">
        <v>1765</v>
      </c>
      <c r="G124" t="s">
        <v>1233</v>
      </c>
      <c r="H124" t="s">
        <v>1765</v>
      </c>
      <c r="I124" s="226">
        <f>SUMIF(주문_리스트!C:C,거래처!B124,주문_리스트!K:K)+SUMIF(주문_리스트!C:C,거래처!B124,주문_리스트!L:L)-250000</f>
        <v>0</v>
      </c>
    </row>
    <row r="125" spans="1:10" hidden="1">
      <c r="A125">
        <v>124</v>
      </c>
      <c r="B125" t="s">
        <v>1778</v>
      </c>
      <c r="C125" t="s">
        <v>1779</v>
      </c>
      <c r="F125" t="s">
        <v>1780</v>
      </c>
      <c r="I125" s="226">
        <f>SUMIF(주문_리스트!C:C,거래처!B125,주문_리스트!K:K)+SUMIF(주문_리스트!C:C,거래처!B125,주문_리스트!L:L)-4755000</f>
        <v>0</v>
      </c>
    </row>
    <row r="126" spans="1:10" hidden="1">
      <c r="A126">
        <v>125</v>
      </c>
      <c r="B126" t="s">
        <v>1974</v>
      </c>
      <c r="C126" t="s">
        <v>1975</v>
      </c>
      <c r="F126" t="s">
        <v>1976</v>
      </c>
      <c r="G126" t="s">
        <v>971</v>
      </c>
      <c r="H126" t="s">
        <v>1977</v>
      </c>
      <c r="I126" s="226">
        <f>SUMIF(주문_리스트!C:C,거래처!B126,주문_리스트!K:K)+SUMIF(주문_리스트!C:C,거래처!B126,주문_리스트!L:L)-150000</f>
        <v>0</v>
      </c>
    </row>
    <row r="127" spans="1:10" hidden="1">
      <c r="A127">
        <v>126</v>
      </c>
      <c r="B127" t="s">
        <v>2035</v>
      </c>
      <c r="C127" t="s">
        <v>2036</v>
      </c>
      <c r="F127" t="s">
        <v>2037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 hidden="1">
      <c r="A128">
        <v>127</v>
      </c>
      <c r="B128" t="s">
        <v>2165</v>
      </c>
      <c r="C128" t="s">
        <v>2166</v>
      </c>
      <c r="F128" t="s">
        <v>2167</v>
      </c>
      <c r="G128" t="s">
        <v>971</v>
      </c>
      <c r="H128" t="s">
        <v>2168</v>
      </c>
      <c r="I128" s="226">
        <f>SUMIF(주문_리스트!C:C,거래처!B128,주문_리스트!K:K)+SUMIF(주문_리스트!C:C,거래처!B128,주문_리스트!L:L)</f>
        <v>0</v>
      </c>
    </row>
    <row r="129" spans="1:10" hidden="1">
      <c r="A129">
        <v>128</v>
      </c>
      <c r="B129" t="s">
        <v>2220</v>
      </c>
      <c r="C129" t="s">
        <v>2221</v>
      </c>
      <c r="F129" t="s">
        <v>2222</v>
      </c>
      <c r="G129" t="s">
        <v>971</v>
      </c>
      <c r="H129" t="s">
        <v>2055</v>
      </c>
      <c r="I129" s="226">
        <f>SUMIF(주문_리스트!C:C,거래처!B129,주문_리스트!K:K)+SUMIF(주문_리스트!C:C,거래처!B129,주문_리스트!L:L)</f>
        <v>0</v>
      </c>
    </row>
    <row r="130" spans="1:10" hidden="1">
      <c r="A130">
        <v>129</v>
      </c>
      <c r="B130" t="s">
        <v>2182</v>
      </c>
      <c r="C130" t="s">
        <v>2183</v>
      </c>
      <c r="F130" t="s">
        <v>2184</v>
      </c>
      <c r="I130" s="226">
        <f>SUMIF(주문_리스트!C:C,거래처!B130,주문_리스트!K:K)+SUMIF(주문_리스트!C:C,거래처!B130,주문_리스트!L:L)</f>
        <v>0</v>
      </c>
    </row>
    <row r="131" spans="1:10" hidden="1">
      <c r="A131">
        <v>130</v>
      </c>
      <c r="B131" t="s">
        <v>2187</v>
      </c>
      <c r="C131" t="s">
        <v>2188</v>
      </c>
      <c r="F131" t="s">
        <v>2189</v>
      </c>
      <c r="I131" s="226">
        <f>SUMIF(주문_리스트!C:C,거래처!B131,주문_리스트!K:K)+SUMIF(주문_리스트!C:C,거래처!B131,주문_리스트!L:L)</f>
        <v>0</v>
      </c>
    </row>
    <row r="132" spans="1:10" hidden="1">
      <c r="A132">
        <v>131</v>
      </c>
      <c r="B132" t="s">
        <v>2242</v>
      </c>
      <c r="C132" t="s">
        <v>2243</v>
      </c>
      <c r="F132" t="s">
        <v>2244</v>
      </c>
      <c r="G132" t="s">
        <v>1233</v>
      </c>
      <c r="H132" t="s">
        <v>2245</v>
      </c>
      <c r="I132" s="226">
        <f>SUMIF(주문_리스트!C:C,거래처!B132,주문_리스트!K:K)+SUMIF(주문_리스트!C:C,거래처!B132,주문_리스트!L:L)</f>
        <v>0</v>
      </c>
    </row>
    <row r="133" spans="1:10" hidden="1">
      <c r="A133">
        <v>132</v>
      </c>
      <c r="B133" t="s">
        <v>2251</v>
      </c>
      <c r="C133" t="s">
        <v>2252</v>
      </c>
      <c r="F133" t="s">
        <v>2253</v>
      </c>
      <c r="G133" t="s">
        <v>985</v>
      </c>
      <c r="H133" t="s">
        <v>2254</v>
      </c>
      <c r="I133" s="226">
        <f>SUMIF(주문_리스트!C:C,거래처!B133,주문_리스트!K:K)+SUMIF(주문_리스트!C:C,거래처!B133,주문_리스트!L:L)</f>
        <v>0</v>
      </c>
    </row>
    <row r="134" spans="1:10" hidden="1">
      <c r="A134">
        <v>133</v>
      </c>
      <c r="B134" t="s">
        <v>2484</v>
      </c>
      <c r="C134" t="s">
        <v>2277</v>
      </c>
      <c r="F134" t="s">
        <v>2278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 hidden="1">
      <c r="A135">
        <v>134</v>
      </c>
      <c r="B135" t="s">
        <v>2290</v>
      </c>
      <c r="C135" t="s">
        <v>2291</v>
      </c>
      <c r="F135" t="s">
        <v>2292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2307</v>
      </c>
      <c r="C136" t="s">
        <v>2309</v>
      </c>
      <c r="F136" t="s">
        <v>2310</v>
      </c>
      <c r="I136" s="226">
        <f>SUMIF(주문_리스트!C:C,거래처!B136,주문_리스트!K:K)+SUMIF(주문_리스트!C:C,거래처!B136,주문_리스트!L:L)</f>
        <v>900000</v>
      </c>
      <c r="J136" s="52" t="s">
        <v>2678</v>
      </c>
    </row>
    <row r="137" spans="1:10" hidden="1">
      <c r="A137">
        <v>136</v>
      </c>
      <c r="B137" t="s">
        <v>2451</v>
      </c>
      <c r="C137" t="s">
        <v>2452</v>
      </c>
      <c r="F137" t="s">
        <v>2453</v>
      </c>
      <c r="G137" t="s">
        <v>29</v>
      </c>
      <c r="I137" s="226">
        <f>SUMIF(주문_리스트!C:C,거래처!B137,주문_리스트!K:K)+SUMIF(주문_리스트!C:C,거래처!B137,주문_리스트!L:L)</f>
        <v>0</v>
      </c>
    </row>
    <row r="138" spans="1:10" hidden="1">
      <c r="A138">
        <v>137</v>
      </c>
      <c r="B138" t="s">
        <v>2431</v>
      </c>
      <c r="C138" t="s">
        <v>2432</v>
      </c>
      <c r="F138" t="s">
        <v>2433</v>
      </c>
      <c r="G138" t="s">
        <v>1233</v>
      </c>
      <c r="I138" s="226">
        <f>SUMIF(주문_리스트!C:C,거래처!B138,주문_리스트!K:K)+SUMIF(주문_리스트!C:C,거래처!B138,주문_리스트!L:L)</f>
        <v>0</v>
      </c>
    </row>
    <row r="139" spans="1:10" hidden="1">
      <c r="A139">
        <v>138</v>
      </c>
      <c r="B139" t="s">
        <v>2566</v>
      </c>
      <c r="C139" t="s">
        <v>2567</v>
      </c>
      <c r="F139" t="s">
        <v>2568</v>
      </c>
      <c r="I139" s="226">
        <f>SUMIF(주문_리스트!C:C,거래처!B139,주문_리스트!K:K)+SUMIF(주문_리스트!C:C,거래처!B139,주문_리스트!L:L)</f>
        <v>0</v>
      </c>
    </row>
    <row r="140" spans="1:10" hidden="1">
      <c r="A140">
        <v>139</v>
      </c>
      <c r="B140" t="s">
        <v>2428</v>
      </c>
      <c r="C140" t="s">
        <v>2543</v>
      </c>
      <c r="F140" t="s">
        <v>2544</v>
      </c>
      <c r="G140" t="s">
        <v>971</v>
      </c>
      <c r="I140" s="226">
        <f>SUMIF(주문_리스트!C:C,거래처!B140,주문_리스트!K:K)+SUMIF(주문_리스트!C:C,거래처!B140,주문_리스트!L:L)</f>
        <v>0</v>
      </c>
    </row>
    <row r="141" spans="1:10">
      <c r="A141">
        <v>140</v>
      </c>
      <c r="B141" t="s">
        <v>2556</v>
      </c>
      <c r="C141" t="s">
        <v>2557</v>
      </c>
      <c r="F141" t="s">
        <v>2558</v>
      </c>
      <c r="I141" s="226">
        <f>SUMIF(주문_리스트!C:C,거래처!B141,주문_리스트!K:K)+SUMIF(주문_리스트!C:C,거래처!B141,주문_리스트!L:L)</f>
        <v>3000000</v>
      </c>
      <c r="J141" s="52" t="s">
        <v>2678</v>
      </c>
    </row>
    <row r="142" spans="1:10" hidden="1">
      <c r="A142">
        <v>141</v>
      </c>
      <c r="B142" t="s">
        <v>2562</v>
      </c>
      <c r="C142" t="s">
        <v>2563</v>
      </c>
      <c r="F142" t="s">
        <v>2564</v>
      </c>
      <c r="I142" s="226">
        <f>SUMIF(주문_리스트!C:C,거래처!B142,주문_리스트!K:K)+SUMIF(주문_리스트!C:C,거래처!B142,주문_리스트!L:L)</f>
        <v>0</v>
      </c>
    </row>
    <row r="143" spans="1:10" hidden="1">
      <c r="A143">
        <v>142</v>
      </c>
      <c r="B143" t="s">
        <v>2573</v>
      </c>
      <c r="C143" t="s">
        <v>2574</v>
      </c>
      <c r="F143" t="s">
        <v>2575</v>
      </c>
      <c r="I143" s="226">
        <f>SUMIF(주문_리스트!C:C,거래처!B143,주문_리스트!K:K)+SUMIF(주문_리스트!C:C,거래처!B143,주문_리스트!L:L)</f>
        <v>0</v>
      </c>
    </row>
    <row r="144" spans="1:10">
      <c r="A144">
        <v>142</v>
      </c>
      <c r="B144" t="s">
        <v>2496</v>
      </c>
      <c r="C144" t="s">
        <v>2668</v>
      </c>
      <c r="F144" t="s">
        <v>2669</v>
      </c>
      <c r="I144" s="226">
        <f>SUMIF(주문_리스트!C:C,거래처!B144,주문_리스트!K:K)+SUMIF(주문_리스트!C:C,거래처!B144,주문_리스트!L:L)</f>
        <v>100000</v>
      </c>
    </row>
    <row r="145" spans="9:9" hidden="1">
      <c r="I145" s="226">
        <f>SUMIF(주문_리스트!C:C,거래처!B145,주문_리스트!K:K)+SUMIF(주문_리스트!C:C,거래처!B145,주문_리스트!L:L)</f>
        <v>0</v>
      </c>
    </row>
    <row r="146" spans="9:9" hidden="1">
      <c r="I146" s="226">
        <f>SUMIF(주문_리스트!C:C,거래처!B146,주문_리스트!K:K)+SUMIF(주문_리스트!C:C,거래처!B146,주문_리스트!L:L)</f>
        <v>0</v>
      </c>
    </row>
    <row r="147" spans="9:9" hidden="1">
      <c r="I147" s="226">
        <f>SUMIF(주문_리스트!C:C,거래처!B147,주문_리스트!K:K)+SUMIF(주문_리스트!C:C,거래처!B147,주문_리스트!L:L)</f>
        <v>0</v>
      </c>
    </row>
    <row r="148" spans="9:9" hidden="1">
      <c r="I148" s="226">
        <f>SUMIF(주문_리스트!C:C,거래처!B148,주문_리스트!K:K)+SUMIF(주문_리스트!C:C,거래처!B148,주문_리스트!L:L)</f>
        <v>0</v>
      </c>
    </row>
    <row r="149" spans="9:9" hidden="1">
      <c r="I149" s="226">
        <f>SUMIF(주문_리스트!C:C,거래처!B149,주문_리스트!K:K)+SUMIF(주문_리스트!C:C,거래처!B149,주문_리스트!L:L)</f>
        <v>0</v>
      </c>
    </row>
    <row r="150" spans="9:9" hidden="1">
      <c r="I150" s="226">
        <f>SUMIF(주문_리스트!C:C,거래처!B150,주문_리스트!K:K)+SUMIF(주문_리스트!C:C,거래처!B150,주문_리스트!L:L)</f>
        <v>0</v>
      </c>
    </row>
    <row r="151" spans="9:9" hidden="1">
      <c r="I151" s="226">
        <f>SUMIF(주문_리스트!C:C,거래처!B151,주문_리스트!K:K)+SUMIF(주문_리스트!C:C,거래처!B151,주문_리스트!L:L)</f>
        <v>0</v>
      </c>
    </row>
    <row r="152" spans="9:9" hidden="1">
      <c r="I152" s="226">
        <f>SUMIF(주문_리스트!C:C,거래처!B152,주문_리스트!K:K)+SUMIF(주문_리스트!C:C,거래처!B152,주문_리스트!L:L)</f>
        <v>0</v>
      </c>
    </row>
    <row r="153" spans="9:9" hidden="1">
      <c r="I153" s="226">
        <f>SUMIF(주문_리스트!C:C,거래처!B153,주문_리스트!K:K)+SUMIF(주문_리스트!C:C,거래처!B153,주문_리스트!L:L)</f>
        <v>0</v>
      </c>
    </row>
    <row r="154" spans="9:9" hidden="1">
      <c r="I154" s="226">
        <f>SUMIF(주문_리스트!C:C,거래처!B154,주문_리스트!K:K)+SUMIF(주문_리스트!C:C,거래처!B154,주문_리스트!L:L)</f>
        <v>0</v>
      </c>
    </row>
    <row r="155" spans="9:9" hidden="1">
      <c r="I155" s="226">
        <f>SUMIF(주문_리스트!C:C,거래처!B155,주문_리스트!K:K)+SUMIF(주문_리스트!C:C,거래처!B155,주문_리스트!L:L)</f>
        <v>0</v>
      </c>
    </row>
    <row r="156" spans="9:9" hidden="1">
      <c r="I156" s="226">
        <f>SUMIF(주문_리스트!C:C,거래처!B156,주문_리스트!K:K)+SUMIF(주문_리스트!C:C,거래처!B156,주문_리스트!L:L)</f>
        <v>0</v>
      </c>
    </row>
    <row r="157" spans="9:9" hidden="1">
      <c r="I157" s="226">
        <f>SUMIF(주문_리스트!C:C,거래처!B157,주문_리스트!K:K)+SUMIF(주문_리스트!C:C,거래처!B157,주문_리스트!L:L)</f>
        <v>0</v>
      </c>
    </row>
    <row r="158" spans="9:9" hidden="1">
      <c r="I158" s="226">
        <f>SUMIF(주문_리스트!C:C,거래처!B158,주문_리스트!K:K)+SUMIF(주문_리스트!C:C,거래처!B158,주문_리스트!L:L)</f>
        <v>0</v>
      </c>
    </row>
    <row r="159" spans="9:9" hidden="1">
      <c r="I159" s="226">
        <f>SUMIF(주문_리스트!C:C,거래처!B159,주문_리스트!K:K)+SUMIF(주문_리스트!C:C,거래처!B159,주문_리스트!L:L)</f>
        <v>0</v>
      </c>
    </row>
    <row r="160" spans="9:9" hidden="1">
      <c r="I160" s="226">
        <f>SUMIF(주문_리스트!C:C,거래처!B160,주문_리스트!K:K)+SUMIF(주문_리스트!C:C,거래처!B160,주문_리스트!L:L)</f>
        <v>0</v>
      </c>
    </row>
    <row r="161" spans="9:9" hidden="1">
      <c r="I161" s="226">
        <f>SUMIF(주문_리스트!C:C,거래처!B161,주문_리스트!K:K)+SUMIF(주문_리스트!C:C,거래처!B161,주문_리스트!L:L)</f>
        <v>0</v>
      </c>
    </row>
    <row r="162" spans="9:9" hidden="1">
      <c r="I162" s="226">
        <f>SUMIF(주문_리스트!C:C,거래처!B162,주문_리스트!K:K)+SUMIF(주문_리스트!C:C,거래처!B162,주문_리스트!L:L)</f>
        <v>0</v>
      </c>
    </row>
    <row r="163" spans="9:9" hidden="1">
      <c r="I163" s="226">
        <f>SUMIF(주문_리스트!C:C,거래처!B163,주문_리스트!K:K)+SUMIF(주문_리스트!C:C,거래처!B163,주문_리스트!L:L)</f>
        <v>0</v>
      </c>
    </row>
    <row r="164" spans="9:9" hidden="1">
      <c r="I164" s="226">
        <f>SUMIF(주문_리스트!C:C,거래처!B164,주문_리스트!K:K)+SUMIF(주문_리스트!C:C,거래처!B164,주문_리스트!L:L)</f>
        <v>0</v>
      </c>
    </row>
    <row r="165" spans="9:9" hidden="1">
      <c r="I165" s="226">
        <f>SUMIF(주문_리스트!C:C,거래처!B165,주문_리스트!K:K)+SUMIF(주문_리스트!C:C,거래처!B165,주문_리스트!L:L)</f>
        <v>0</v>
      </c>
    </row>
    <row r="166" spans="9:9" hidden="1">
      <c r="I166" s="226">
        <f>SUMIF(주문_리스트!C:C,거래처!B166,주문_리스트!K:K)+SUMIF(주문_리스트!C:C,거래처!B166,주문_리스트!L:L)</f>
        <v>0</v>
      </c>
    </row>
    <row r="167" spans="9:9" hidden="1">
      <c r="I167" s="226">
        <f>SUMIF(주문_리스트!C:C,거래처!B167,주문_리스트!K:K)+SUMIF(주문_리스트!C:C,거래처!B167,주문_리스트!L:L)</f>
        <v>0</v>
      </c>
    </row>
    <row r="168" spans="9:9" hidden="1">
      <c r="I168" s="226">
        <f>SUMIF(주문_리스트!C:C,거래처!B168,주문_리스트!K:K)+SUMIF(주문_리스트!C:C,거래처!B168,주문_리스트!L:L)</f>
        <v>0</v>
      </c>
    </row>
    <row r="169" spans="9:9" hidden="1">
      <c r="I169" s="226">
        <f>SUMIF(주문_리스트!C:C,거래처!B169,주문_리스트!K:K)+SUMIF(주문_리스트!C:C,거래처!B169,주문_리스트!L:L)</f>
        <v>0</v>
      </c>
    </row>
    <row r="170" spans="9:9" hidden="1">
      <c r="I170" s="226">
        <f>SUMIF(주문_리스트!C:C,거래처!B170,주문_리스트!K:K)+SUMIF(주문_리스트!C:C,거래처!B170,주문_리스트!L:L)</f>
        <v>0</v>
      </c>
    </row>
    <row r="171" spans="9:9" hidden="1">
      <c r="I171" s="226">
        <f>SUMIF(주문_리스트!C:C,거래처!B171,주문_리스트!K:K)+SUMIF(주문_리스트!C:C,거래처!B171,주문_리스트!L:L)</f>
        <v>0</v>
      </c>
    </row>
    <row r="172" spans="9:9" hidden="1">
      <c r="I172" s="226">
        <f>SUMIF(주문_리스트!C:C,거래처!B172,주문_리스트!K:K)+SUMIF(주문_리스트!C:C,거래처!B172,주문_리스트!L:L)</f>
        <v>0</v>
      </c>
    </row>
    <row r="173" spans="9:9" hidden="1">
      <c r="I173" s="226">
        <f>SUMIF(주문_리스트!C:C,거래처!B173,주문_리스트!K:K)+SUMIF(주문_리스트!C:C,거래처!B173,주문_리스트!L:L)</f>
        <v>0</v>
      </c>
    </row>
    <row r="174" spans="9:9" hidden="1">
      <c r="I174" s="226">
        <f>SUMIF(주문_리스트!C:C,거래처!B174,주문_리스트!K:K)+SUMIF(주문_리스트!C:C,거래처!B174,주문_리스트!L:L)</f>
        <v>0</v>
      </c>
    </row>
    <row r="175" spans="9:9" hidden="1">
      <c r="I175" s="226">
        <f>SUMIF(주문_리스트!C:C,거래처!B175,주문_리스트!K:K)+SUMIF(주문_리스트!C:C,거래처!B175,주문_리스트!L:L)</f>
        <v>0</v>
      </c>
    </row>
    <row r="176" spans="9:9" hidden="1">
      <c r="I176" s="226">
        <f>SUMIF(주문_리스트!C:C,거래처!B176,주문_리스트!K:K)+SUMIF(주문_리스트!C:C,거래처!B176,주문_리스트!L:L)</f>
        <v>0</v>
      </c>
    </row>
    <row r="177" spans="9:9" hidden="1">
      <c r="I177" s="226">
        <f>SUMIF(주문_리스트!C:C,거래처!B177,주문_리스트!K:K)+SUMIF(주문_리스트!C:C,거래처!B177,주문_리스트!L:L)</f>
        <v>0</v>
      </c>
    </row>
    <row r="178" spans="9:9" hidden="1">
      <c r="I178" s="226">
        <f>SUMIF(주문_리스트!C:C,거래처!B178,주문_리스트!K:K)+SUMIF(주문_리스트!C:C,거래처!B178,주문_리스트!L:L)</f>
        <v>0</v>
      </c>
    </row>
    <row r="179" spans="9:9" hidden="1">
      <c r="I179" s="226">
        <f>SUMIF(주문_리스트!C:C,거래처!B179,주문_리스트!K:K)+SUMIF(주문_리스트!C:C,거래처!B179,주문_리스트!L:L)</f>
        <v>0</v>
      </c>
    </row>
    <row r="180" spans="9:9" hidden="1">
      <c r="I180" s="226">
        <f>SUMIF(주문_리스트!C:C,거래처!B180,주문_리스트!K:K)+SUMIF(주문_리스트!C:C,거래처!B180,주문_리스트!L:L)</f>
        <v>0</v>
      </c>
    </row>
    <row r="181" spans="9:9" hidden="1">
      <c r="I181" s="226">
        <f>SUMIF(주문_리스트!C:C,거래처!B181,주문_리스트!K:K)+SUMIF(주문_리스트!C:C,거래처!B181,주문_리스트!L:L)</f>
        <v>0</v>
      </c>
    </row>
    <row r="182" spans="9:9" hidden="1">
      <c r="I182" s="226">
        <f>SUMIF(주문_리스트!C:C,거래처!B182,주문_리스트!K:K)+SUMIF(주문_리스트!C:C,거래처!B182,주문_리스트!L:L)</f>
        <v>0</v>
      </c>
    </row>
    <row r="183" spans="9:9" hidden="1">
      <c r="I183" s="226">
        <f>SUMIF(주문_리스트!C:C,거래처!B183,주문_리스트!K:K)+SUMIF(주문_리스트!C:C,거래처!B183,주문_리스트!L:L)</f>
        <v>0</v>
      </c>
    </row>
    <row r="184" spans="9:9" hidden="1">
      <c r="I184" s="226">
        <f>SUMIF(주문_리스트!C:C,거래처!B184,주문_리스트!K:K)+SUMIF(주문_리스트!C:C,거래처!B184,주문_리스트!L:L)</f>
        <v>0</v>
      </c>
    </row>
    <row r="185" spans="9:9" hidden="1">
      <c r="I185" s="226">
        <f>SUMIF(주문_리스트!C:C,거래처!B185,주문_리스트!K:K)+SUMIF(주문_리스트!C:C,거래처!B185,주문_리스트!L:L)</f>
        <v>0</v>
      </c>
    </row>
    <row r="186" spans="9:9" hidden="1">
      <c r="I186" s="226">
        <f>SUMIF(주문_리스트!C:C,거래처!B186,주문_리스트!K:K)+SUMIF(주문_리스트!C:C,거래처!B186,주문_리스트!L:L)</f>
        <v>0</v>
      </c>
    </row>
    <row r="187" spans="9:9" hidden="1">
      <c r="I187" s="226">
        <f>SUMIF(주문_리스트!C:C,거래처!B187,주문_리스트!K:K)+SUMIF(주문_리스트!C:C,거래처!B187,주문_리스트!L:L)</f>
        <v>0</v>
      </c>
    </row>
    <row r="188" spans="9:9" hidden="1">
      <c r="I188" s="226">
        <f>SUMIF(주문_리스트!C:C,거래처!B188,주문_리스트!K:K)+SUMIF(주문_리스트!C:C,거래처!B188,주문_리스트!L:L)</f>
        <v>0</v>
      </c>
    </row>
    <row r="189" spans="9:9" hidden="1">
      <c r="I189" s="226">
        <f>SUMIF(주문_리스트!C:C,거래처!B189,주문_리스트!K:K)+SUMIF(주문_리스트!C:C,거래처!B189,주문_리스트!L:L)</f>
        <v>0</v>
      </c>
    </row>
    <row r="190" spans="9:9" hidden="1">
      <c r="I190" s="226">
        <f>SUMIF(주문_리스트!C:C,거래처!B190,주문_리스트!K:K)+SUMIF(주문_리스트!C:C,거래처!B190,주문_리스트!L:L)</f>
        <v>0</v>
      </c>
    </row>
    <row r="191" spans="9:9" hidden="1">
      <c r="I191" s="226">
        <f>SUMIF(주문_리스트!C:C,거래처!B191,주문_리스트!K:K)+SUMIF(주문_리스트!C:C,거래처!B191,주문_리스트!L:L)</f>
        <v>0</v>
      </c>
    </row>
    <row r="192" spans="9:9" hidden="1">
      <c r="I192" s="226">
        <f>SUMIF(주문_리스트!C:C,거래처!B192,주문_리스트!K:K)+SUMIF(주문_리스트!C:C,거래처!B192,주문_리스트!L:L)</f>
        <v>0</v>
      </c>
    </row>
    <row r="193" spans="9:9" hidden="1">
      <c r="I193" s="226">
        <f>SUMIF(주문_리스트!C:C,거래처!B193,주문_리스트!K:K)+SUMIF(주문_리스트!C:C,거래처!B193,주문_리스트!L:L)</f>
        <v>0</v>
      </c>
    </row>
    <row r="194" spans="9:9" hidden="1">
      <c r="I194" s="226">
        <f>SUMIF(주문_리스트!C:C,거래처!B194,주문_리스트!K:K)+SUMIF(주문_리스트!C:C,거래처!B194,주문_리스트!L:L)</f>
        <v>0</v>
      </c>
    </row>
    <row r="195" spans="9:9" hidden="1">
      <c r="I195" s="226">
        <f>SUMIF(주문_리스트!C:C,거래처!B195,주문_리스트!K:K)+SUMIF(주문_리스트!C:C,거래처!B195,주문_리스트!L:L)</f>
        <v>0</v>
      </c>
    </row>
    <row r="196" spans="9:9" hidden="1">
      <c r="I196" s="226">
        <f>SUMIF(주문_리스트!C:C,거래처!B196,주문_리스트!K:K)+SUMIF(주문_리스트!C:C,거래처!B196,주문_리스트!L:L)</f>
        <v>0</v>
      </c>
    </row>
    <row r="197" spans="9:9" hidden="1">
      <c r="I197" s="226">
        <f>SUMIF(주문_리스트!C:C,거래처!B197,주문_리스트!K:K)+SUMIF(주문_리스트!C:C,거래처!B197,주문_리스트!L:L)</f>
        <v>0</v>
      </c>
    </row>
    <row r="198" spans="9:9" hidden="1">
      <c r="I198" s="226">
        <f>SUMIF(주문_리스트!C:C,거래처!B198,주문_리스트!K:K)+SUMIF(주문_리스트!C:C,거래처!B198,주문_리스트!L:L)</f>
        <v>0</v>
      </c>
    </row>
    <row r="199" spans="9:9" hidden="1">
      <c r="I199" s="226">
        <f>SUMIF(주문_리스트!C:C,거래처!B199,주문_리스트!K:K)+SUMIF(주문_리스트!C:C,거래처!B199,주문_리스트!L:L)</f>
        <v>0</v>
      </c>
    </row>
    <row r="200" spans="9:9" hidden="1">
      <c r="I200" s="226">
        <f>SUMIF(주문_리스트!C:C,거래처!B200,주문_리스트!K:K)+SUMIF(주문_리스트!C:C,거래처!B200,주문_리스트!L:L)</f>
        <v>0</v>
      </c>
    </row>
    <row r="201" spans="9:9" hidden="1">
      <c r="I201" s="226">
        <f>SUMIF(주문_리스트!C:C,거래처!B201,주문_리스트!K:K)+SUMIF(주문_리스트!C:C,거래처!B201,주문_리스트!L:L)</f>
        <v>0</v>
      </c>
    </row>
    <row r="202" spans="9:9" hidden="1">
      <c r="I202" s="226">
        <f>SUMIF(주문_리스트!C:C,거래처!B202,주문_리스트!K:K)+SUMIF(주문_리스트!C:C,거래처!B202,주문_리스트!L:L)</f>
        <v>0</v>
      </c>
    </row>
    <row r="203" spans="9:9" hidden="1">
      <c r="I203" s="226">
        <f>SUMIF(주문_리스트!C:C,거래처!B203,주문_리스트!K:K)+SUMIF(주문_리스트!C:C,거래처!B203,주문_리스트!L:L)</f>
        <v>0</v>
      </c>
    </row>
    <row r="204" spans="9:9" hidden="1">
      <c r="I204" s="226">
        <f>SUMIF(주문_리스트!C:C,거래처!B204,주문_리스트!K:K)+SUMIF(주문_리스트!C:C,거래처!B204,주문_리스트!L:L)</f>
        <v>0</v>
      </c>
    </row>
    <row r="205" spans="9:9" hidden="1">
      <c r="I205" s="226">
        <f>SUMIF(주문_리스트!C:C,거래처!B205,주문_리스트!K:K)+SUMIF(주문_리스트!C:C,거래처!B205,주문_리스트!L:L)</f>
        <v>0</v>
      </c>
    </row>
    <row r="206" spans="9:9" hidden="1">
      <c r="I206" s="226">
        <f>SUMIF(주문_리스트!C:C,거래처!B206,주문_리스트!K:K)+SUMIF(주문_리스트!C:C,거래처!B206,주문_리스트!L:L)</f>
        <v>0</v>
      </c>
    </row>
    <row r="207" spans="9:9" hidden="1">
      <c r="I207" s="226">
        <f>SUMIF(주문_리스트!C:C,거래처!B207,주문_리스트!K:K)+SUMIF(주문_리스트!C:C,거래처!B207,주문_리스트!L:L)</f>
        <v>0</v>
      </c>
    </row>
    <row r="208" spans="9:9" hidden="1">
      <c r="I208" s="226">
        <f>SUMIF(주문_리스트!C:C,거래처!B208,주문_리스트!K:K)+SUMIF(주문_리스트!C:C,거래처!B208,주문_리스트!L:L)</f>
        <v>0</v>
      </c>
    </row>
    <row r="209" spans="9:9" hidden="1">
      <c r="I209" s="226">
        <f>SUMIF(주문_리스트!C:C,거래처!B209,주문_리스트!K:K)+SUMIF(주문_리스트!C:C,거래처!B209,주문_리스트!L:L)</f>
        <v>0</v>
      </c>
    </row>
    <row r="210" spans="9:9" hidden="1">
      <c r="I210" s="226">
        <f>SUMIF(주문_리스트!C:C,거래처!B210,주문_리스트!K:K)+SUMIF(주문_리스트!C:C,거래처!B210,주문_리스트!L:L)</f>
        <v>0</v>
      </c>
    </row>
    <row r="211" spans="9:9" hidden="1">
      <c r="I211" s="226">
        <f>SUMIF(주문_리스트!C:C,거래처!B211,주문_리스트!K:K)+SUMIF(주문_리스트!C:C,거래처!B211,주문_리스트!L:L)</f>
        <v>0</v>
      </c>
    </row>
    <row r="212" spans="9:9" hidden="1">
      <c r="I212" s="226">
        <f>SUMIF(주문_리스트!C:C,거래처!B212,주문_리스트!K:K)+SUMIF(주문_리스트!C:C,거래처!B212,주문_리스트!L:L)</f>
        <v>0</v>
      </c>
    </row>
    <row r="213" spans="9:9" hidden="1">
      <c r="I213" s="226">
        <f>SUMIF(주문_리스트!C:C,거래처!B213,주문_리스트!K:K)+SUMIF(주문_리스트!C:C,거래처!B213,주문_리스트!L:L)</f>
        <v>0</v>
      </c>
    </row>
    <row r="214" spans="9:9" hidden="1">
      <c r="I214" s="226">
        <f>SUMIF(주문_리스트!C:C,거래처!B214,주문_리스트!K:K)+SUMIF(주문_리스트!C:C,거래처!B214,주문_리스트!L:L)</f>
        <v>0</v>
      </c>
    </row>
    <row r="215" spans="9:9" hidden="1">
      <c r="I215" s="226">
        <f>SUMIF(주문_리스트!C:C,거래처!B215,주문_리스트!K:K)+SUMIF(주문_리스트!C:C,거래처!B215,주문_리스트!L:L)</f>
        <v>0</v>
      </c>
    </row>
    <row r="216" spans="9:9" hidden="1">
      <c r="I216" s="226">
        <f>SUMIF(주문_리스트!C:C,거래처!B216,주문_리스트!K:K)+SUMIF(주문_리스트!C:C,거래처!B216,주문_리스트!L:L)</f>
        <v>0</v>
      </c>
    </row>
    <row r="217" spans="9:9" hidden="1">
      <c r="I217" s="226">
        <f>SUMIF(주문_리스트!C:C,거래처!B217,주문_리스트!K:K)+SUMIF(주문_리스트!C:C,거래처!B217,주문_리스트!L:L)</f>
        <v>0</v>
      </c>
    </row>
    <row r="218" spans="9:9" hidden="1">
      <c r="I218" s="226">
        <f>SUMIF(주문_리스트!C:C,거래처!B218,주문_리스트!K:K)+SUMIF(주문_리스트!C:C,거래처!B218,주문_리스트!L:L)</f>
        <v>0</v>
      </c>
    </row>
    <row r="219" spans="9:9" hidden="1">
      <c r="I219" s="226">
        <f>SUMIF(주문_리스트!C:C,거래처!B219,주문_리스트!K:K)+SUMIF(주문_리스트!C:C,거래처!B219,주문_리스트!L:L)</f>
        <v>0</v>
      </c>
    </row>
    <row r="220" spans="9:9" hidden="1">
      <c r="I220" s="226">
        <f>SUMIF(주문_리스트!C:C,거래처!B220,주문_리스트!K:K)+SUMIF(주문_리스트!C:C,거래처!B220,주문_리스트!L:L)</f>
        <v>0</v>
      </c>
    </row>
    <row r="221" spans="9:9" hidden="1">
      <c r="I221" s="226">
        <f>SUMIF(주문_리스트!C:C,거래처!B221,주문_리스트!K:K)+SUMIF(주문_리스트!C:C,거래처!B221,주문_리스트!L:L)</f>
        <v>0</v>
      </c>
    </row>
    <row r="222" spans="9:9" hidden="1">
      <c r="I222" s="226">
        <f>SUMIF(주문_리스트!C:C,거래처!B222,주문_리스트!K:K)+SUMIF(주문_리스트!C:C,거래처!B222,주문_리스트!L:L)</f>
        <v>0</v>
      </c>
    </row>
    <row r="223" spans="9:9" hidden="1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</sheetData>
  <autoFilter ref="A1:J223" xr:uid="{508475FB-B701-4E31-85ED-27AFC3218E22}">
    <filterColumn colId="8">
      <filters>
        <filter val="1,090,000"/>
        <filter val="1,200,000"/>
        <filter val="1,348,000"/>
        <filter val="1,760,000"/>
        <filter val="1,850,000"/>
        <filter val="1,920,000"/>
        <filter val="-10,000"/>
        <filter val="15,411,000"/>
        <filter val="150,000"/>
        <filter val="2,630,000"/>
        <filter val="200,000"/>
        <filter val="3,000,000"/>
        <filter val="3,224,000"/>
        <filter val="3,600,000"/>
        <filter val="308,000"/>
        <filter val="6,587,000"/>
        <filter val="-730,000"/>
        <filter val="900,000"/>
      </filters>
    </filterColumn>
    <sortState xmlns:xlrd2="http://schemas.microsoft.com/office/spreadsheetml/2017/richdata2" ref="A2:J223">
      <sortCondition ref="B1:B223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1161</v>
      </c>
      <c r="F1" s="61" t="s">
        <v>1162</v>
      </c>
      <c r="G1" s="61" t="s">
        <v>1169</v>
      </c>
      <c r="H1" s="61" t="s">
        <v>1163</v>
      </c>
      <c r="I1" s="61" t="s">
        <v>1164</v>
      </c>
      <c r="J1" s="61" t="s">
        <v>1165</v>
      </c>
      <c r="K1" s="477" t="s">
        <v>1166</v>
      </c>
      <c r="L1" s="477"/>
      <c r="M1" s="477"/>
      <c r="N1" s="477" t="s">
        <v>1167</v>
      </c>
      <c r="O1" s="477"/>
      <c r="P1" s="61" t="s">
        <v>1168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614"/>
  <sheetViews>
    <sheetView tabSelected="1" workbookViewId="0">
      <pane xSplit="1" ySplit="1" topLeftCell="B487" activePane="bottomRight" state="frozen"/>
      <selection pane="topRight" activeCell="B1" sqref="B1"/>
      <selection pane="bottomLeft" activeCell="A2" sqref="A2"/>
      <selection pane="bottomRight" activeCell="C518" sqref="C518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customWidth="1"/>
    <col min="5" max="5" width="21.875" bestFit="1" customWidth="1"/>
    <col min="6" max="6" width="15" customWidth="1"/>
    <col min="7" max="7" width="10.5" style="226" bestFit="1" customWidth="1"/>
    <col min="8" max="8" width="9.5" customWidth="1"/>
    <col min="9" max="9" width="13.25" style="106" hidden="1" customWidth="1"/>
    <col min="10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1162</v>
      </c>
      <c r="J1" s="105" t="s">
        <v>1266</v>
      </c>
      <c r="K1" s="227" t="s">
        <v>65</v>
      </c>
      <c r="L1" s="227" t="s">
        <v>1777</v>
      </c>
      <c r="M1" s="118">
        <v>624</v>
      </c>
    </row>
    <row r="2" spans="1:15">
      <c r="A2" s="49">
        <v>1</v>
      </c>
      <c r="B2" s="13">
        <v>45723</v>
      </c>
      <c r="C2" s="49" t="s">
        <v>2297</v>
      </c>
      <c r="D2" s="222">
        <v>2821402</v>
      </c>
      <c r="E2" s="49" t="s">
        <v>2298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1504</v>
      </c>
      <c r="D3" s="222" t="s">
        <v>1422</v>
      </c>
      <c r="E3" s="49" t="s">
        <v>1256</v>
      </c>
      <c r="F3" s="49" t="s">
        <v>1422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1504</v>
      </c>
      <c r="E4" s="49" t="s">
        <v>1196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1456</v>
      </c>
      <c r="E5" s="49" t="s">
        <v>1187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1466</v>
      </c>
      <c r="E6" s="49" t="s">
        <v>1188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1466</v>
      </c>
      <c r="E7" s="49" t="s">
        <v>1189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1466</v>
      </c>
      <c r="E8" s="49" t="s">
        <v>1195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1198</v>
      </c>
      <c r="E9" s="49" t="s">
        <v>1190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1509</v>
      </c>
      <c r="D10" s="222" t="s">
        <v>1422</v>
      </c>
      <c r="E10" s="49" t="s">
        <v>1256</v>
      </c>
      <c r="F10" s="49" t="s">
        <v>1422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1511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1466</v>
      </c>
      <c r="E12" s="49" t="s">
        <v>1191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1511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1511</v>
      </c>
      <c r="D14" s="222" t="s">
        <v>1176</v>
      </c>
      <c r="E14" s="49" t="s">
        <v>1176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1198</v>
      </c>
      <c r="E15" s="49" t="s">
        <v>1200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1198</v>
      </c>
      <c r="D16" s="222">
        <v>2821402</v>
      </c>
      <c r="E16" s="49" t="s">
        <v>1186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1198</v>
      </c>
      <c r="E17" s="49" t="s">
        <v>1194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1516</v>
      </c>
      <c r="E18" s="49" t="s">
        <v>1201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1466</v>
      </c>
      <c r="E19" s="49" t="s">
        <v>1190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1519</v>
      </c>
      <c r="E20" s="49" t="s">
        <v>1202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1521</v>
      </c>
      <c r="D21" s="135"/>
      <c r="E21" s="52" t="s">
        <v>1190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1523</v>
      </c>
      <c r="E22" s="49" t="s">
        <v>1205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1525</v>
      </c>
      <c r="E23" s="49" t="s">
        <v>1181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1466</v>
      </c>
      <c r="D24" s="222" t="s">
        <v>1422</v>
      </c>
      <c r="E24" s="49" t="s">
        <v>1256</v>
      </c>
      <c r="F24" s="49" t="s">
        <v>1422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1466</v>
      </c>
      <c r="E25" s="49" t="s">
        <v>1188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1511</v>
      </c>
      <c r="E26" s="49" t="s">
        <v>1183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1080</v>
      </c>
      <c r="E27" s="49" t="s">
        <v>1182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1116</v>
      </c>
      <c r="E28" s="49" t="s">
        <v>1181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1466</v>
      </c>
      <c r="E29" s="49" t="s">
        <v>1190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1466</v>
      </c>
      <c r="D30" s="222" t="s">
        <v>1269</v>
      </c>
      <c r="E30" t="s">
        <v>1180</v>
      </c>
      <c r="F30" t="s">
        <v>1531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1207</v>
      </c>
      <c r="D31" s="222" t="s">
        <v>1422</v>
      </c>
      <c r="E31" t="s">
        <v>1256</v>
      </c>
      <c r="F31" t="s">
        <v>1422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1534</v>
      </c>
      <c r="E32" t="s">
        <v>1214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1534</v>
      </c>
      <c r="E33" t="s">
        <v>1214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1534</v>
      </c>
      <c r="E34" t="s">
        <v>1215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1534</v>
      </c>
      <c r="E35" t="s">
        <v>1216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1536</v>
      </c>
      <c r="D36" s="222" t="s">
        <v>1318</v>
      </c>
      <c r="E36" t="s">
        <v>1319</v>
      </c>
      <c r="F36" t="s">
        <v>1318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1536</v>
      </c>
      <c r="E37" t="s">
        <v>1537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1022</v>
      </c>
      <c r="D38" s="222" t="s">
        <v>1324</v>
      </c>
      <c r="E38" t="s">
        <v>1325</v>
      </c>
      <c r="F38" t="s">
        <v>1324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1540</v>
      </c>
      <c r="D39" s="222" t="s">
        <v>1422</v>
      </c>
      <c r="E39" t="s">
        <v>1256</v>
      </c>
      <c r="F39" t="s">
        <v>1422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1466</v>
      </c>
      <c r="E40" t="s">
        <v>1542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1466</v>
      </c>
      <c r="E41" t="s">
        <v>1543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1225</v>
      </c>
      <c r="E42" t="s">
        <v>1190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1546</v>
      </c>
      <c r="E43" t="s">
        <v>1547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1045</v>
      </c>
      <c r="E44" t="s">
        <v>1549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1198</v>
      </c>
      <c r="E45" t="s">
        <v>1549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1552</v>
      </c>
      <c r="E46" t="s">
        <v>1553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1071</v>
      </c>
      <c r="E47" t="s">
        <v>1557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1536</v>
      </c>
      <c r="E48" t="s">
        <v>1559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1561</v>
      </c>
      <c r="D49" s="222" t="s">
        <v>1422</v>
      </c>
      <c r="E49" t="s">
        <v>1562</v>
      </c>
      <c r="F49" t="s">
        <v>1422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1561</v>
      </c>
      <c r="E50" t="s">
        <v>1563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1565</v>
      </c>
      <c r="D51" s="222" t="s">
        <v>1422</v>
      </c>
      <c r="E51" t="s">
        <v>1256</v>
      </c>
      <c r="F51" t="s">
        <v>1422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1466</v>
      </c>
      <c r="D52" s="222" t="s">
        <v>1273</v>
      </c>
      <c r="E52" t="s">
        <v>1274</v>
      </c>
      <c r="F52" t="s">
        <v>1273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1466</v>
      </c>
      <c r="E53" t="s">
        <v>1568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1080</v>
      </c>
      <c r="E54" t="s">
        <v>1570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1440</v>
      </c>
      <c r="E55" t="s">
        <v>1572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1440</v>
      </c>
      <c r="E56" t="s">
        <v>1573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1511</v>
      </c>
      <c r="E57" t="s">
        <v>1575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1511</v>
      </c>
      <c r="E58" t="s">
        <v>1576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1511</v>
      </c>
      <c r="E59" t="s">
        <v>1577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1296</v>
      </c>
      <c r="D60" s="222" t="s">
        <v>1257</v>
      </c>
      <c r="E60" t="s">
        <v>1258</v>
      </c>
      <c r="F60" t="s">
        <v>1257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1536</v>
      </c>
      <c r="D61" s="222" t="s">
        <v>1422</v>
      </c>
      <c r="E61" t="s">
        <v>1256</v>
      </c>
      <c r="F61" t="s">
        <v>1422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1285</v>
      </c>
      <c r="E62" t="s">
        <v>1570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1582</v>
      </c>
      <c r="E63" t="s">
        <v>1190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1584</v>
      </c>
      <c r="E64" t="s">
        <v>1585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1584</v>
      </c>
      <c r="E65" t="s">
        <v>1586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1588</v>
      </c>
      <c r="E66" t="s">
        <v>1591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1511</v>
      </c>
      <c r="D67" s="222" t="s">
        <v>1260</v>
      </c>
      <c r="E67" t="s">
        <v>1261</v>
      </c>
      <c r="F67" t="s">
        <v>1260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1511</v>
      </c>
      <c r="E68" t="s">
        <v>1475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1367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1296</v>
      </c>
      <c r="D70" s="222" t="s">
        <v>1422</v>
      </c>
      <c r="E70" t="s">
        <v>1256</v>
      </c>
      <c r="F70" t="s">
        <v>1422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1434</v>
      </c>
      <c r="E71" t="s">
        <v>1206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1225</v>
      </c>
      <c r="D72" s="222" t="s">
        <v>1422</v>
      </c>
      <c r="E72" t="s">
        <v>1256</v>
      </c>
      <c r="F72" t="s">
        <v>1422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1022</v>
      </c>
      <c r="E73" t="s">
        <v>1201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1599</v>
      </c>
      <c r="D74" s="222" t="s">
        <v>1254</v>
      </c>
      <c r="E74" t="s">
        <v>1255</v>
      </c>
      <c r="F74" t="s">
        <v>1254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1516</v>
      </c>
      <c r="E75" t="s">
        <v>1602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1198</v>
      </c>
      <c r="D76" s="222" t="s">
        <v>1422</v>
      </c>
      <c r="E76" t="s">
        <v>1256</v>
      </c>
      <c r="F76" t="s">
        <v>1422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1037</v>
      </c>
      <c r="E77" t="s">
        <v>1605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1511</v>
      </c>
      <c r="E78" t="s">
        <v>1183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1511</v>
      </c>
      <c r="E79" t="s">
        <v>1183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1608</v>
      </c>
      <c r="E80" t="s">
        <v>1609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1611</v>
      </c>
      <c r="D81" s="222" t="s">
        <v>1273</v>
      </c>
      <c r="E81" t="s">
        <v>1274</v>
      </c>
      <c r="F81" t="s">
        <v>1273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1037</v>
      </c>
      <c r="D82" s="222" t="s">
        <v>1422</v>
      </c>
      <c r="E82" t="s">
        <v>1256</v>
      </c>
      <c r="F82" t="s">
        <v>1422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1037</v>
      </c>
      <c r="E83" t="s">
        <v>1563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1456</v>
      </c>
      <c r="D84" s="222" t="s">
        <v>1422</v>
      </c>
      <c r="E84" t="s">
        <v>1256</v>
      </c>
      <c r="F84" t="s">
        <v>1422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1460</v>
      </c>
      <c r="E85" t="s">
        <v>1190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1022</v>
      </c>
      <c r="E86" t="s">
        <v>1616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1618</v>
      </c>
      <c r="D87" s="222" t="s">
        <v>1422</v>
      </c>
      <c r="E87" t="s">
        <v>1256</v>
      </c>
      <c r="F87" t="s">
        <v>1422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1618</v>
      </c>
      <c r="E88" t="s">
        <v>1563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1621</v>
      </c>
      <c r="E89" t="s">
        <v>1622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1621</v>
      </c>
      <c r="D90" s="222" t="s">
        <v>1422</v>
      </c>
      <c r="E90" t="s">
        <v>1256</v>
      </c>
      <c r="F90" t="s">
        <v>1422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1280</v>
      </c>
      <c r="E91" t="s">
        <v>1630</v>
      </c>
      <c r="F91" t="s">
        <v>1280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1608</v>
      </c>
      <c r="D92" s="222" t="s">
        <v>1422</v>
      </c>
      <c r="E92" t="s">
        <v>1256</v>
      </c>
      <c r="F92" t="s">
        <v>1422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1608</v>
      </c>
      <c r="E93" t="s">
        <v>1188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1116</v>
      </c>
      <c r="D94" s="222" t="s">
        <v>1269</v>
      </c>
      <c r="E94" t="s">
        <v>1180</v>
      </c>
      <c r="F94" t="s">
        <v>1531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1254</v>
      </c>
      <c r="E95" t="s">
        <v>1255</v>
      </c>
      <c r="F95" t="s">
        <v>1254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1647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1649</v>
      </c>
      <c r="E97" t="s">
        <v>1650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1649</v>
      </c>
      <c r="E98" t="s">
        <v>1586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1652</v>
      </c>
      <c r="E99" t="s">
        <v>1653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1652</v>
      </c>
      <c r="E100" t="s">
        <v>1873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1652</v>
      </c>
      <c r="D101" s="222" t="s">
        <v>1324</v>
      </c>
      <c r="E101" t="s">
        <v>1325</v>
      </c>
      <c r="F101" t="s">
        <v>1324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1032</v>
      </c>
      <c r="D102" s="222" t="s">
        <v>1422</v>
      </c>
      <c r="E102" t="s">
        <v>1256</v>
      </c>
      <c r="F102" t="s">
        <v>1422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1658</v>
      </c>
      <c r="E103" t="s">
        <v>1659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1658</v>
      </c>
      <c r="E104" t="s">
        <v>1661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1658</v>
      </c>
      <c r="E105" t="s">
        <v>1660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1658</v>
      </c>
      <c r="E106" t="s">
        <v>1662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1658</v>
      </c>
      <c r="D107" s="222" t="s">
        <v>1632</v>
      </c>
      <c r="E107" t="s">
        <v>1258</v>
      </c>
      <c r="F107" t="s">
        <v>1632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1534</v>
      </c>
      <c r="E108" t="s">
        <v>1665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1422</v>
      </c>
      <c r="E109" t="s">
        <v>1256</v>
      </c>
      <c r="F109" t="s">
        <v>1422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1563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1146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1217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1669</v>
      </c>
      <c r="D113" s="222" t="s">
        <v>1422</v>
      </c>
      <c r="E113" t="s">
        <v>1256</v>
      </c>
      <c r="F113" t="s">
        <v>1422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1671</v>
      </c>
      <c r="E114" t="s">
        <v>1206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1519</v>
      </c>
      <c r="E115" t="s">
        <v>1200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1519</v>
      </c>
      <c r="D116" s="222" t="s">
        <v>1318</v>
      </c>
      <c r="E116" t="s">
        <v>1319</v>
      </c>
      <c r="F116" t="s">
        <v>1318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1519</v>
      </c>
      <c r="D117" s="222">
        <v>2821402</v>
      </c>
      <c r="E117" t="s">
        <v>1186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1519</v>
      </c>
      <c r="E118" t="s">
        <v>1673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1675</v>
      </c>
      <c r="E119" t="s">
        <v>1676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1676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1679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1649</v>
      </c>
      <c r="D122" s="222">
        <v>415072909</v>
      </c>
      <c r="E122" t="s">
        <v>1701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1649</v>
      </c>
      <c r="D123" s="222" t="s">
        <v>1702</v>
      </c>
      <c r="E123" t="s">
        <v>1703</v>
      </c>
      <c r="F123" t="s">
        <v>1702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1649</v>
      </c>
      <c r="D124" s="222">
        <v>415072909</v>
      </c>
      <c r="E124" t="s">
        <v>1701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1649</v>
      </c>
      <c r="D125" s="222" t="s">
        <v>1702</v>
      </c>
      <c r="E125" t="s">
        <v>1703</v>
      </c>
      <c r="F125" t="s">
        <v>1702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1649</v>
      </c>
      <c r="E126" t="s">
        <v>1705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1516</v>
      </c>
      <c r="E127" t="s">
        <v>1730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1608</v>
      </c>
      <c r="D128" s="222" t="s">
        <v>1422</v>
      </c>
      <c r="E128" t="s">
        <v>1256</v>
      </c>
      <c r="F128" t="s">
        <v>1422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1608</v>
      </c>
      <c r="E129" t="s">
        <v>1563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1608</v>
      </c>
      <c r="E130" t="s">
        <v>1733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1466</v>
      </c>
      <c r="D131" s="222" t="s">
        <v>1253</v>
      </c>
      <c r="E131" t="s">
        <v>1741</v>
      </c>
      <c r="F131" t="s">
        <v>1253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1037</v>
      </c>
      <c r="D132" s="222" t="s">
        <v>1254</v>
      </c>
      <c r="E132" t="s">
        <v>1743</v>
      </c>
      <c r="F132" t="s">
        <v>1254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1037</v>
      </c>
      <c r="E133" t="s">
        <v>1647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1763</v>
      </c>
      <c r="E134" t="s">
        <v>1766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1768</v>
      </c>
      <c r="E135" t="s">
        <v>1769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1608</v>
      </c>
      <c r="E136" t="s">
        <v>1771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1516</v>
      </c>
      <c r="E137" t="s">
        <v>1773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1778</v>
      </c>
      <c r="E138" t="s">
        <v>1781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1783</v>
      </c>
      <c r="E139" t="s">
        <v>1190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1511</v>
      </c>
      <c r="L140" s="226">
        <v>-220000</v>
      </c>
    </row>
    <row r="141" spans="1:12">
      <c r="A141" s="49">
        <v>140</v>
      </c>
      <c r="B141" s="13">
        <v>45751</v>
      </c>
      <c r="C141" t="s">
        <v>1511</v>
      </c>
      <c r="E141" t="s">
        <v>1796</v>
      </c>
      <c r="L141" s="226">
        <v>-1600000</v>
      </c>
    </row>
    <row r="142" spans="1:12">
      <c r="A142" s="49">
        <v>141</v>
      </c>
      <c r="B142" s="13">
        <v>45750</v>
      </c>
      <c r="C142" t="s">
        <v>1511</v>
      </c>
      <c r="E142" t="s">
        <v>1797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1511</v>
      </c>
      <c r="E143" t="s">
        <v>1800</v>
      </c>
      <c r="L143" s="226">
        <v>-100000</v>
      </c>
    </row>
    <row r="144" spans="1:12">
      <c r="A144" s="49">
        <v>143</v>
      </c>
      <c r="B144" s="13">
        <v>45751</v>
      </c>
      <c r="C144" t="s">
        <v>1511</v>
      </c>
      <c r="E144" t="s">
        <v>1801</v>
      </c>
      <c r="L144" s="226">
        <v>-300000</v>
      </c>
    </row>
    <row r="145" spans="1:12">
      <c r="A145" s="49">
        <v>144</v>
      </c>
      <c r="B145" s="13">
        <v>45751</v>
      </c>
      <c r="C145" t="s">
        <v>1511</v>
      </c>
      <c r="E145" t="s">
        <v>1802</v>
      </c>
      <c r="L145" s="226">
        <v>-200000</v>
      </c>
    </row>
    <row r="146" spans="1:12">
      <c r="A146" s="49">
        <v>145</v>
      </c>
      <c r="B146" s="13">
        <v>45757</v>
      </c>
      <c r="C146" t="s">
        <v>1962</v>
      </c>
      <c r="E146" t="s">
        <v>1960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1536</v>
      </c>
      <c r="E147" t="s">
        <v>1807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1835</v>
      </c>
      <c r="D148" s="222">
        <v>2800802</v>
      </c>
      <c r="E148" t="s">
        <v>1830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1835</v>
      </c>
      <c r="D149" s="222" t="s">
        <v>1828</v>
      </c>
      <c r="E149" t="s">
        <v>1829</v>
      </c>
      <c r="F149" t="s">
        <v>1828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1835</v>
      </c>
      <c r="D150" s="222">
        <v>7252703114</v>
      </c>
      <c r="E150" t="s">
        <v>1815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1835</v>
      </c>
      <c r="D151" s="222" t="s">
        <v>1817</v>
      </c>
      <c r="E151" t="s">
        <v>1818</v>
      </c>
      <c r="F151" t="s">
        <v>1817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1835</v>
      </c>
      <c r="D152" s="222" t="s">
        <v>1324</v>
      </c>
      <c r="E152" t="s">
        <v>1325</v>
      </c>
      <c r="F152" t="s">
        <v>1324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1608</v>
      </c>
      <c r="E153" t="s">
        <v>1859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1652</v>
      </c>
      <c r="E154" t="s">
        <v>1861</v>
      </c>
      <c r="L154" s="226">
        <v>-4000000</v>
      </c>
    </row>
    <row r="155" spans="1:12">
      <c r="A155" s="49">
        <v>154</v>
      </c>
      <c r="B155" s="13">
        <v>45752</v>
      </c>
      <c r="C155" t="s">
        <v>1466</v>
      </c>
      <c r="D155" s="222" t="s">
        <v>1422</v>
      </c>
      <c r="E155" t="s">
        <v>1256</v>
      </c>
      <c r="F155" t="s">
        <v>1422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1466</v>
      </c>
      <c r="E156" t="s">
        <v>1563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1862</v>
      </c>
      <c r="E157" t="s">
        <v>1863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1198</v>
      </c>
      <c r="D158" s="222" t="s">
        <v>1260</v>
      </c>
      <c r="E158" t="s">
        <v>1261</v>
      </c>
      <c r="F158" t="s">
        <v>1260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1198</v>
      </c>
      <c r="D159" s="222">
        <v>50229</v>
      </c>
      <c r="E159" t="s">
        <v>1739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1835</v>
      </c>
      <c r="D160" s="222">
        <v>415090409</v>
      </c>
      <c r="E160" t="s">
        <v>1890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1080</v>
      </c>
      <c r="D161" s="222" t="s">
        <v>1632</v>
      </c>
      <c r="E161" t="s">
        <v>1258</v>
      </c>
      <c r="F161" t="s">
        <v>1632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1914</v>
      </c>
      <c r="E162" t="s">
        <v>1918</v>
      </c>
      <c r="F162" t="s">
        <v>1184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1914</v>
      </c>
      <c r="D163" s="222" t="s">
        <v>1260</v>
      </c>
      <c r="E163" t="s">
        <v>1261</v>
      </c>
      <c r="F163" t="s">
        <v>1260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1914</v>
      </c>
      <c r="D164" s="222" t="s">
        <v>1919</v>
      </c>
      <c r="E164" t="s">
        <v>1920</v>
      </c>
      <c r="F164" t="s">
        <v>1919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1835</v>
      </c>
      <c r="D165" s="222" t="s">
        <v>1318</v>
      </c>
      <c r="E165" t="s">
        <v>1319</v>
      </c>
      <c r="F165" t="s">
        <v>1318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1835</v>
      </c>
      <c r="D166" s="222">
        <v>415090409</v>
      </c>
      <c r="E166" t="s">
        <v>1890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1466</v>
      </c>
      <c r="D167" s="222" t="s">
        <v>1867</v>
      </c>
      <c r="E167" t="s">
        <v>1256</v>
      </c>
      <c r="F167" t="s">
        <v>1867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1546</v>
      </c>
      <c r="E168" t="s">
        <v>1924</v>
      </c>
      <c r="L168" s="226">
        <v>-2000000</v>
      </c>
    </row>
    <row r="169" spans="1:12">
      <c r="A169" s="49">
        <v>168</v>
      </c>
      <c r="B169" s="13">
        <v>45755</v>
      </c>
      <c r="C169" t="s">
        <v>1516</v>
      </c>
      <c r="D169" s="222">
        <v>927156</v>
      </c>
      <c r="E169" t="s">
        <v>1927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1516</v>
      </c>
      <c r="D170" s="222" t="s">
        <v>1928</v>
      </c>
      <c r="E170" t="s">
        <v>1647</v>
      </c>
      <c r="F170" t="s">
        <v>1928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1930</v>
      </c>
      <c r="D171" s="222" t="s">
        <v>1253</v>
      </c>
      <c r="E171" t="s">
        <v>1741</v>
      </c>
      <c r="F171" t="s">
        <v>1253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1037</v>
      </c>
      <c r="D172" s="222">
        <v>2800802</v>
      </c>
      <c r="E172" t="s">
        <v>1830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1934</v>
      </c>
      <c r="D173" s="222" t="s">
        <v>1884</v>
      </c>
      <c r="E173" t="s">
        <v>1882</v>
      </c>
      <c r="F173" t="s">
        <v>1884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1934</v>
      </c>
      <c r="D174" s="222" t="s">
        <v>1881</v>
      </c>
      <c r="E174" t="s">
        <v>1882</v>
      </c>
      <c r="F174" t="s">
        <v>1881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1652</v>
      </c>
      <c r="D175" s="222" t="s">
        <v>1260</v>
      </c>
      <c r="E175" t="s">
        <v>1261</v>
      </c>
      <c r="F175" t="s">
        <v>1260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1937</v>
      </c>
      <c r="E176" t="s">
        <v>1858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1835</v>
      </c>
      <c r="D177" s="222" t="s">
        <v>1318</v>
      </c>
      <c r="E177" t="s">
        <v>1319</v>
      </c>
      <c r="F177" t="s">
        <v>1318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1835</v>
      </c>
      <c r="D178" s="222" t="s">
        <v>1955</v>
      </c>
      <c r="E178" t="s">
        <v>1956</v>
      </c>
      <c r="F178" t="s">
        <v>1955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1835</v>
      </c>
      <c r="D179" s="222" t="s">
        <v>1919</v>
      </c>
      <c r="E179" t="s">
        <v>1920</v>
      </c>
      <c r="F179" t="s">
        <v>1919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1608</v>
      </c>
      <c r="E180" t="s">
        <v>1859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1525</v>
      </c>
      <c r="E181" t="s">
        <v>1859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1930</v>
      </c>
      <c r="D182" s="222" t="s">
        <v>1260</v>
      </c>
      <c r="E182" t="s">
        <v>1261</v>
      </c>
      <c r="F182" t="s">
        <v>1260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1536</v>
      </c>
      <c r="E183" t="s">
        <v>1978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1974</v>
      </c>
      <c r="E184" t="s">
        <v>1980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1037</v>
      </c>
      <c r="D185" s="222" t="s">
        <v>1867</v>
      </c>
      <c r="E185" t="s">
        <v>1256</v>
      </c>
      <c r="F185" t="s">
        <v>1867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1037</v>
      </c>
      <c r="E186" t="s">
        <v>1563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1649</v>
      </c>
      <c r="D187" s="222" t="s">
        <v>1867</v>
      </c>
      <c r="E187" t="s">
        <v>1256</v>
      </c>
      <c r="F187" t="s">
        <v>1867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1037</v>
      </c>
      <c r="D188" s="222" t="s">
        <v>1817</v>
      </c>
      <c r="E188" t="s">
        <v>1818</v>
      </c>
      <c r="F188" t="s">
        <v>1817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1037</v>
      </c>
      <c r="D189" s="222">
        <v>2800802</v>
      </c>
      <c r="E189" t="s">
        <v>1830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1037</v>
      </c>
      <c r="D190" s="222" t="s">
        <v>1919</v>
      </c>
      <c r="E190" t="s">
        <v>1920</v>
      </c>
      <c r="F190" t="s">
        <v>1919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1037</v>
      </c>
      <c r="D191" s="222" t="s">
        <v>1955</v>
      </c>
      <c r="E191" t="s">
        <v>1956</v>
      </c>
      <c r="F191" t="s">
        <v>1955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1988</v>
      </c>
      <c r="D192" s="222" t="s">
        <v>1990</v>
      </c>
      <c r="E192" t="s">
        <v>1991</v>
      </c>
      <c r="F192" t="s">
        <v>1990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1198</v>
      </c>
      <c r="D193" s="222">
        <v>2800801</v>
      </c>
      <c r="E193" t="s">
        <v>1996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1080</v>
      </c>
      <c r="D194" s="222" t="s">
        <v>1257</v>
      </c>
      <c r="E194" t="s">
        <v>1258</v>
      </c>
      <c r="F194" t="s">
        <v>1257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1037</v>
      </c>
      <c r="D195" s="222">
        <v>415062109</v>
      </c>
      <c r="E195" t="s">
        <v>1999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1037</v>
      </c>
      <c r="D196" s="222">
        <v>50229</v>
      </c>
      <c r="E196" t="s">
        <v>1739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1934</v>
      </c>
      <c r="D197" s="222">
        <v>2830402</v>
      </c>
      <c r="E197" t="s">
        <v>2001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2003</v>
      </c>
      <c r="E198" t="s">
        <v>2004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2009</v>
      </c>
      <c r="E199" t="s">
        <v>1206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2009</v>
      </c>
      <c r="E200" t="s">
        <v>2011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2012</v>
      </c>
      <c r="E201" t="s">
        <v>1206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2012</v>
      </c>
      <c r="E202" t="s">
        <v>2014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2018</v>
      </c>
      <c r="E203" t="s">
        <v>1858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1835</v>
      </c>
      <c r="D204" s="222" t="s">
        <v>2015</v>
      </c>
      <c r="E204" t="s">
        <v>2016</v>
      </c>
      <c r="F204" t="s">
        <v>2015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1778</v>
      </c>
      <c r="D205" s="222" t="s">
        <v>1254</v>
      </c>
      <c r="E205" t="s">
        <v>1743</v>
      </c>
      <c r="F205" t="s">
        <v>1254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1934</v>
      </c>
      <c r="D206" s="222" t="s">
        <v>1884</v>
      </c>
      <c r="E206" t="s">
        <v>1882</v>
      </c>
      <c r="F206" t="s">
        <v>1884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1934</v>
      </c>
      <c r="D207" s="222" t="s">
        <v>1881</v>
      </c>
      <c r="E207" t="s">
        <v>1882</v>
      </c>
      <c r="F207" t="s">
        <v>1881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2035</v>
      </c>
      <c r="E208" t="s">
        <v>2038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2039</v>
      </c>
      <c r="D209" s="222" t="s">
        <v>1867</v>
      </c>
      <c r="E209" t="s">
        <v>1256</v>
      </c>
      <c r="F209" t="s">
        <v>1867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1867</v>
      </c>
      <c r="E210" t="s">
        <v>1256</v>
      </c>
      <c r="F210" t="s">
        <v>1867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1867</v>
      </c>
      <c r="E211" t="s">
        <v>1256</v>
      </c>
      <c r="F211" t="s">
        <v>1867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1671</v>
      </c>
      <c r="D212" s="222" t="s">
        <v>1260</v>
      </c>
      <c r="E212" t="s">
        <v>1261</v>
      </c>
      <c r="F212" t="s">
        <v>1260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1652</v>
      </c>
      <c r="D213" s="222" t="s">
        <v>2046</v>
      </c>
      <c r="E213" t="s">
        <v>2047</v>
      </c>
      <c r="F213" t="s">
        <v>2046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1466</v>
      </c>
      <c r="E214" t="s">
        <v>2061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1608</v>
      </c>
      <c r="E215" t="s">
        <v>2064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1509</v>
      </c>
      <c r="E216" t="s">
        <v>1191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1778</v>
      </c>
      <c r="D217" s="222" t="s">
        <v>1867</v>
      </c>
      <c r="E217" t="s">
        <v>1256</v>
      </c>
      <c r="F217" t="s">
        <v>1867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1778</v>
      </c>
      <c r="E218" t="s">
        <v>1563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1835</v>
      </c>
      <c r="E219" t="s">
        <v>2071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1835</v>
      </c>
      <c r="D220" s="222" t="s">
        <v>1324</v>
      </c>
      <c r="E220" t="s">
        <v>1325</v>
      </c>
      <c r="F220" t="s">
        <v>1324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1671</v>
      </c>
      <c r="D221" s="222" t="s">
        <v>2068</v>
      </c>
      <c r="E221" t="s">
        <v>1653</v>
      </c>
      <c r="F221" t="s">
        <v>2068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2076</v>
      </c>
      <c r="D222" s="222" t="s">
        <v>1919</v>
      </c>
      <c r="E222" t="s">
        <v>1920</v>
      </c>
      <c r="F222" t="s">
        <v>1919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2076</v>
      </c>
      <c r="D223" s="222" t="s">
        <v>1260</v>
      </c>
      <c r="E223" t="s">
        <v>1261</v>
      </c>
      <c r="F223" t="s">
        <v>1260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2076</v>
      </c>
      <c r="D224" s="222" t="s">
        <v>2046</v>
      </c>
      <c r="E224" t="s">
        <v>2047</v>
      </c>
      <c r="F224" t="s">
        <v>2046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2087</v>
      </c>
      <c r="D225" s="222" t="s">
        <v>2078</v>
      </c>
      <c r="E225" t="s">
        <v>2079</v>
      </c>
      <c r="F225" t="s">
        <v>2078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2087</v>
      </c>
      <c r="D226" s="222" t="s">
        <v>2081</v>
      </c>
      <c r="E226" t="s">
        <v>2080</v>
      </c>
      <c r="F226" t="s">
        <v>2081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1466</v>
      </c>
      <c r="E227" t="s">
        <v>1859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1466</v>
      </c>
      <c r="D228" s="222">
        <v>24152333903</v>
      </c>
      <c r="E228" t="s">
        <v>1616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1652</v>
      </c>
      <c r="D229" s="222" t="s">
        <v>1260</v>
      </c>
      <c r="E229" t="s">
        <v>1261</v>
      </c>
      <c r="F229" t="s">
        <v>1260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1649</v>
      </c>
      <c r="D230" s="222">
        <v>415072909</v>
      </c>
      <c r="E230" t="s">
        <v>1701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1649</v>
      </c>
      <c r="D231" s="222" t="s">
        <v>1254</v>
      </c>
      <c r="E231" t="s">
        <v>1743</v>
      </c>
      <c r="F231" t="s">
        <v>1254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1649</v>
      </c>
      <c r="D232" s="222" t="s">
        <v>1928</v>
      </c>
      <c r="E232" t="s">
        <v>1647</v>
      </c>
      <c r="F232" t="s">
        <v>1928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1835</v>
      </c>
      <c r="E233" t="s">
        <v>2098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1516</v>
      </c>
      <c r="D234" s="222" t="s">
        <v>2102</v>
      </c>
      <c r="E234" t="s">
        <v>2103</v>
      </c>
      <c r="F234" t="s">
        <v>2102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1516</v>
      </c>
      <c r="D235" s="222" t="s">
        <v>1928</v>
      </c>
      <c r="E235" t="s">
        <v>1647</v>
      </c>
      <c r="F235" t="s">
        <v>1928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1671</v>
      </c>
      <c r="E236" t="s">
        <v>2105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2107</v>
      </c>
      <c r="D237" s="222">
        <v>2830402</v>
      </c>
      <c r="E237" t="s">
        <v>2001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2107</v>
      </c>
      <c r="E238" t="s">
        <v>2111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2107</v>
      </c>
      <c r="E239" t="s">
        <v>2112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2107</v>
      </c>
      <c r="D240" s="222" t="s">
        <v>1260</v>
      </c>
      <c r="E240" t="s">
        <v>1261</v>
      </c>
      <c r="F240" t="s">
        <v>1260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2107</v>
      </c>
      <c r="D241" s="222">
        <v>50229</v>
      </c>
      <c r="E241" t="s">
        <v>1739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2107</v>
      </c>
      <c r="D242" s="222" t="s">
        <v>1919</v>
      </c>
      <c r="E242" t="s">
        <v>1920</v>
      </c>
      <c r="F242" t="s">
        <v>1919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1621</v>
      </c>
      <c r="D243" s="222" t="s">
        <v>1817</v>
      </c>
      <c r="E243" t="s">
        <v>1818</v>
      </c>
      <c r="F243" t="s">
        <v>1817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1511</v>
      </c>
      <c r="D244" s="222">
        <v>2800802</v>
      </c>
      <c r="E244" t="s">
        <v>1830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1511</v>
      </c>
      <c r="E245" t="s">
        <v>2119</v>
      </c>
      <c r="L245" s="226">
        <v>-300000</v>
      </c>
    </row>
    <row r="246" spans="1:12">
      <c r="A246" s="49">
        <v>245</v>
      </c>
      <c r="B246" s="13">
        <v>45771</v>
      </c>
      <c r="C246" t="s">
        <v>1511</v>
      </c>
      <c r="E246" t="s">
        <v>2120</v>
      </c>
      <c r="L246" s="226">
        <v>-200000</v>
      </c>
    </row>
    <row r="247" spans="1:12">
      <c r="A247" s="49">
        <v>246</v>
      </c>
      <c r="B247" s="13">
        <v>45772</v>
      </c>
      <c r="C247" t="s">
        <v>1456</v>
      </c>
      <c r="E247" t="s">
        <v>1602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2124</v>
      </c>
      <c r="D248" s="222" t="s">
        <v>1251</v>
      </c>
      <c r="E248" t="s">
        <v>2125</v>
      </c>
      <c r="F248" t="s">
        <v>1251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2127</v>
      </c>
      <c r="D249" s="222" t="s">
        <v>1955</v>
      </c>
      <c r="E249" t="s">
        <v>1956</v>
      </c>
      <c r="F249" t="s">
        <v>1955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2127</v>
      </c>
      <c r="D250" s="222" t="s">
        <v>1318</v>
      </c>
      <c r="E250" t="s">
        <v>1319</v>
      </c>
      <c r="F250" t="s">
        <v>1318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2127</v>
      </c>
      <c r="D251" s="222" t="s">
        <v>1260</v>
      </c>
      <c r="E251" t="s">
        <v>1261</v>
      </c>
      <c r="F251" t="s">
        <v>1260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2076</v>
      </c>
      <c r="E252" t="s">
        <v>1176</v>
      </c>
      <c r="L252" s="226">
        <v>-650000</v>
      </c>
    </row>
    <row r="253" spans="1:12">
      <c r="A253" s="49">
        <v>252</v>
      </c>
      <c r="B253" s="13">
        <v>45772</v>
      </c>
      <c r="C253" t="s">
        <v>1516</v>
      </c>
      <c r="E253" t="s">
        <v>1176</v>
      </c>
      <c r="L253" s="226">
        <v>-1850000</v>
      </c>
    </row>
    <row r="254" spans="1:12">
      <c r="A254" s="49">
        <v>253</v>
      </c>
      <c r="B254" s="13">
        <v>45772</v>
      </c>
      <c r="C254" t="s">
        <v>1914</v>
      </c>
      <c r="D254" s="222" t="s">
        <v>1260</v>
      </c>
      <c r="E254" t="s">
        <v>1261</v>
      </c>
      <c r="F254" t="s">
        <v>1260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1511</v>
      </c>
      <c r="E255" t="s">
        <v>2133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1934</v>
      </c>
      <c r="E256" t="s">
        <v>1563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1364</v>
      </c>
      <c r="E257" t="s">
        <v>1176</v>
      </c>
      <c r="L257" s="226">
        <v>-450000</v>
      </c>
    </row>
    <row r="258" spans="1:12">
      <c r="A258" s="49">
        <v>257</v>
      </c>
      <c r="B258" s="13">
        <v>45773</v>
      </c>
      <c r="C258" t="s">
        <v>1407</v>
      </c>
      <c r="E258" s="49" t="s">
        <v>1777</v>
      </c>
      <c r="L258" s="226">
        <v>-1278000</v>
      </c>
    </row>
    <row r="259" spans="1:12">
      <c r="A259" s="49">
        <v>258</v>
      </c>
      <c r="B259" s="13">
        <v>45775</v>
      </c>
      <c r="C259" t="s">
        <v>1588</v>
      </c>
      <c r="E259" t="s">
        <v>1591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1588</v>
      </c>
      <c r="E260" t="s">
        <v>1176</v>
      </c>
      <c r="L260" s="226">
        <v>-450000</v>
      </c>
    </row>
    <row r="261" spans="1:12">
      <c r="A261" s="49">
        <v>260</v>
      </c>
      <c r="B261" s="13">
        <v>45775</v>
      </c>
      <c r="C261" t="s">
        <v>1511</v>
      </c>
      <c r="E261" t="s">
        <v>1602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1198</v>
      </c>
      <c r="D262" s="222">
        <v>2800802</v>
      </c>
      <c r="E262" t="s">
        <v>1830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1080</v>
      </c>
      <c r="D263" s="222" t="s">
        <v>2140</v>
      </c>
      <c r="E263" t="s">
        <v>1258</v>
      </c>
      <c r="F263" t="s">
        <v>2140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1080</v>
      </c>
      <c r="E264" t="s">
        <v>1176</v>
      </c>
      <c r="L264" s="226">
        <v>-1700000</v>
      </c>
    </row>
    <row r="265" spans="1:12">
      <c r="A265" s="49">
        <v>264</v>
      </c>
      <c r="B265" s="13">
        <v>45775</v>
      </c>
      <c r="C265" t="s">
        <v>1599</v>
      </c>
      <c r="E265" t="s">
        <v>1858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1511</v>
      </c>
      <c r="E266" t="s">
        <v>2146</v>
      </c>
      <c r="L266" s="226">
        <v>-300000</v>
      </c>
    </row>
    <row r="267" spans="1:12">
      <c r="A267" s="49">
        <v>266</v>
      </c>
      <c r="B267" s="13">
        <v>45776</v>
      </c>
      <c r="C267" t="s">
        <v>2163</v>
      </c>
      <c r="D267" s="222" t="s">
        <v>1919</v>
      </c>
      <c r="E267" t="s">
        <v>1920</v>
      </c>
      <c r="F267" t="s">
        <v>1919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2163</v>
      </c>
      <c r="D268" s="222" t="s">
        <v>1955</v>
      </c>
      <c r="E268" t="s">
        <v>1956</v>
      </c>
      <c r="F268" t="s">
        <v>1955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2163</v>
      </c>
      <c r="D269" s="222" t="s">
        <v>2160</v>
      </c>
      <c r="E269" t="s">
        <v>2161</v>
      </c>
      <c r="F269" t="s">
        <v>2160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2163</v>
      </c>
      <c r="D270" s="222" t="s">
        <v>1260</v>
      </c>
      <c r="E270" t="s">
        <v>1261</v>
      </c>
      <c r="F270" t="s">
        <v>1260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2163</v>
      </c>
      <c r="E271" t="s">
        <v>2162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2163</v>
      </c>
      <c r="D272" s="222">
        <v>50229</v>
      </c>
      <c r="E272" t="s">
        <v>1739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2163</v>
      </c>
      <c r="D273" s="222" t="s">
        <v>2046</v>
      </c>
      <c r="E273" t="s">
        <v>2047</v>
      </c>
      <c r="F273" t="s">
        <v>2046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1934</v>
      </c>
      <c r="E274" t="s">
        <v>1176</v>
      </c>
      <c r="L274" s="226">
        <v>-350000</v>
      </c>
    </row>
    <row r="275" spans="1:12">
      <c r="A275" s="49">
        <v>274</v>
      </c>
      <c r="B275" s="13">
        <v>45776</v>
      </c>
      <c r="C275" t="s">
        <v>1835</v>
      </c>
      <c r="D275" s="222" t="s">
        <v>1867</v>
      </c>
      <c r="E275" t="s">
        <v>1256</v>
      </c>
      <c r="F275" t="s">
        <v>1867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1835</v>
      </c>
      <c r="E276" t="s">
        <v>1563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2172</v>
      </c>
      <c r="D277" s="222" t="s">
        <v>2170</v>
      </c>
      <c r="E277" t="s">
        <v>2171</v>
      </c>
      <c r="F277" t="s">
        <v>2170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2127</v>
      </c>
      <c r="D278" s="222" t="s">
        <v>1253</v>
      </c>
      <c r="E278" t="s">
        <v>1741</v>
      </c>
      <c r="F278" t="s">
        <v>1253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1862</v>
      </c>
      <c r="D279" s="222" t="s">
        <v>1273</v>
      </c>
      <c r="E279" t="s">
        <v>2175</v>
      </c>
      <c r="F279" t="s">
        <v>1273</v>
      </c>
      <c r="G279" s="226">
        <v>1200000</v>
      </c>
      <c r="H279" s="47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2127</v>
      </c>
      <c r="D280" s="222" t="s">
        <v>1324</v>
      </c>
      <c r="E280" t="s">
        <v>1325</v>
      </c>
      <c r="F280" t="s">
        <v>1324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2127</v>
      </c>
      <c r="D281" s="222" t="s">
        <v>1817</v>
      </c>
      <c r="E281" t="s">
        <v>1818</v>
      </c>
      <c r="F281" t="s">
        <v>1817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2127</v>
      </c>
      <c r="E282" t="s">
        <v>2177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2127</v>
      </c>
      <c r="D283" s="222" t="s">
        <v>1919</v>
      </c>
      <c r="E283" t="s">
        <v>1920</v>
      </c>
      <c r="F283" t="s">
        <v>1919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1022</v>
      </c>
      <c r="D284" s="222">
        <v>24152333903</v>
      </c>
      <c r="E284" t="s">
        <v>1616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1511</v>
      </c>
      <c r="E285" t="s">
        <v>2180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2182</v>
      </c>
      <c r="E286" t="s">
        <v>2185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2187</v>
      </c>
      <c r="D287" s="222" t="s">
        <v>1254</v>
      </c>
      <c r="E287" t="s">
        <v>1743</v>
      </c>
      <c r="F287" t="s">
        <v>1254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2187</v>
      </c>
      <c r="D288" s="222" t="s">
        <v>1928</v>
      </c>
      <c r="E288" t="s">
        <v>1647</v>
      </c>
      <c r="F288" t="s">
        <v>1928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2187</v>
      </c>
      <c r="D289" s="222" t="s">
        <v>1833</v>
      </c>
      <c r="E289" t="s">
        <v>1834</v>
      </c>
      <c r="F289" t="s">
        <v>1833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1071</v>
      </c>
      <c r="E290" t="s">
        <v>2191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1649</v>
      </c>
      <c r="E291" t="s">
        <v>1858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2194</v>
      </c>
      <c r="E292" t="s">
        <v>2197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1621</v>
      </c>
      <c r="D293" s="222" t="s">
        <v>1269</v>
      </c>
      <c r="E293" t="s">
        <v>1270</v>
      </c>
      <c r="F293" t="s">
        <v>1269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2201</v>
      </c>
      <c r="E294" t="s">
        <v>2202</v>
      </c>
      <c r="L294" s="226">
        <v>-1585000</v>
      </c>
    </row>
    <row r="295" spans="1:12">
      <c r="A295" s="49">
        <v>294</v>
      </c>
      <c r="B295" s="13">
        <v>45776</v>
      </c>
      <c r="C295" t="s">
        <v>2203</v>
      </c>
      <c r="E295" t="s">
        <v>2202</v>
      </c>
      <c r="L295" s="226">
        <v>-550000</v>
      </c>
    </row>
    <row r="296" spans="1:12">
      <c r="A296" s="49">
        <v>295</v>
      </c>
      <c r="B296" s="13">
        <v>45777</v>
      </c>
      <c r="C296" t="s">
        <v>1649</v>
      </c>
      <c r="E296" t="s">
        <v>1176</v>
      </c>
      <c r="L296" s="226">
        <v>-4620900</v>
      </c>
    </row>
    <row r="297" spans="1:12">
      <c r="A297" s="49">
        <v>296</v>
      </c>
      <c r="B297" s="13">
        <v>45777</v>
      </c>
      <c r="C297" t="s">
        <v>2187</v>
      </c>
      <c r="E297" t="s">
        <v>1176</v>
      </c>
      <c r="L297" s="226">
        <v>-1610000</v>
      </c>
    </row>
    <row r="298" spans="1:12">
      <c r="A298" s="49">
        <v>297</v>
      </c>
      <c r="B298" s="13">
        <v>45777</v>
      </c>
      <c r="C298" t="s">
        <v>1198</v>
      </c>
      <c r="E298" t="s">
        <v>1176</v>
      </c>
      <c r="L298" s="226">
        <v>-924000</v>
      </c>
    </row>
    <row r="299" spans="1:12">
      <c r="A299" s="49">
        <v>298</v>
      </c>
      <c r="B299" s="13">
        <v>45775</v>
      </c>
      <c r="C299" t="s">
        <v>2127</v>
      </c>
      <c r="D299" s="222" t="s">
        <v>1260</v>
      </c>
      <c r="E299" t="s">
        <v>1261</v>
      </c>
      <c r="F299" t="s">
        <v>1260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2127</v>
      </c>
      <c r="E300" t="s">
        <v>1176</v>
      </c>
      <c r="L300" s="226">
        <v>-3443000</v>
      </c>
    </row>
    <row r="301" spans="1:12">
      <c r="A301" s="49">
        <v>300</v>
      </c>
      <c r="B301" s="13">
        <v>45777</v>
      </c>
      <c r="C301" t="s">
        <v>1608</v>
      </c>
      <c r="E301" t="s">
        <v>1176</v>
      </c>
      <c r="L301" s="226">
        <v>-1700000</v>
      </c>
    </row>
    <row r="302" spans="1:12">
      <c r="A302" s="49">
        <v>301</v>
      </c>
      <c r="B302" s="13">
        <v>45778</v>
      </c>
      <c r="C302" t="s">
        <v>2210</v>
      </c>
      <c r="E302" t="s">
        <v>2207</v>
      </c>
      <c r="L302" s="226">
        <v>-990000</v>
      </c>
    </row>
    <row r="303" spans="1:12">
      <c r="A303" s="49">
        <v>302</v>
      </c>
      <c r="B303" s="13">
        <v>45772</v>
      </c>
      <c r="C303" t="s">
        <v>2124</v>
      </c>
      <c r="E303" t="s">
        <v>1176</v>
      </c>
      <c r="L303" s="226">
        <v>-1100000</v>
      </c>
    </row>
    <row r="304" spans="1:12">
      <c r="A304" s="49">
        <v>303</v>
      </c>
      <c r="B304" s="13">
        <v>45778</v>
      </c>
      <c r="C304" t="s">
        <v>1511</v>
      </c>
      <c r="E304" t="s">
        <v>1176</v>
      </c>
      <c r="L304" s="226">
        <v>-10000000</v>
      </c>
    </row>
    <row r="305" spans="1:13">
      <c r="A305" s="49">
        <v>304</v>
      </c>
      <c r="B305" s="13">
        <v>45778</v>
      </c>
      <c r="C305" t="s">
        <v>1534</v>
      </c>
      <c r="E305" t="s">
        <v>1176</v>
      </c>
      <c r="L305" s="226">
        <v>-1400000</v>
      </c>
    </row>
    <row r="306" spans="1:13">
      <c r="A306" s="49">
        <v>305</v>
      </c>
      <c r="B306" s="13">
        <v>45777</v>
      </c>
      <c r="C306" t="s">
        <v>2163</v>
      </c>
      <c r="E306" t="s">
        <v>1176</v>
      </c>
      <c r="L306" s="226">
        <v>-1294000</v>
      </c>
    </row>
    <row r="307" spans="1:13">
      <c r="A307" s="49">
        <v>306</v>
      </c>
      <c r="B307" s="13">
        <v>45778</v>
      </c>
      <c r="C307" t="s">
        <v>1466</v>
      </c>
      <c r="E307" t="s">
        <v>1176</v>
      </c>
      <c r="L307" s="226">
        <v>-7200000</v>
      </c>
    </row>
    <row r="308" spans="1:13">
      <c r="A308" s="49">
        <v>307</v>
      </c>
      <c r="B308" s="13">
        <v>45778</v>
      </c>
      <c r="C308" t="s">
        <v>1652</v>
      </c>
      <c r="D308" s="222" t="s">
        <v>1254</v>
      </c>
      <c r="E308" t="s">
        <v>1743</v>
      </c>
      <c r="F308" t="s">
        <v>1254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3">
      <c r="A309" s="49">
        <v>308</v>
      </c>
      <c r="B309" s="13">
        <v>45778</v>
      </c>
      <c r="C309" t="s">
        <v>1652</v>
      </c>
      <c r="D309" s="222" t="s">
        <v>1928</v>
      </c>
      <c r="E309" t="s">
        <v>1647</v>
      </c>
      <c r="F309" t="s">
        <v>1928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3">
      <c r="A310" s="49">
        <v>309</v>
      </c>
      <c r="B310" s="13">
        <v>45778</v>
      </c>
      <c r="C310" t="s">
        <v>1652</v>
      </c>
      <c r="E310" t="s">
        <v>2206</v>
      </c>
      <c r="L310" s="226">
        <v>-1000000</v>
      </c>
    </row>
    <row r="311" spans="1:13">
      <c r="A311" s="49">
        <v>310</v>
      </c>
      <c r="B311" s="13">
        <v>45779</v>
      </c>
      <c r="C311" t="s">
        <v>1621</v>
      </c>
      <c r="E311" t="s">
        <v>1176</v>
      </c>
      <c r="L311" s="226">
        <v>-550000</v>
      </c>
    </row>
    <row r="312" spans="1:13">
      <c r="A312" s="49">
        <v>311</v>
      </c>
      <c r="B312" s="13">
        <v>45779</v>
      </c>
      <c r="C312" t="s">
        <v>2182</v>
      </c>
      <c r="E312" t="s">
        <v>1176</v>
      </c>
      <c r="L312" s="226">
        <v>-1200000</v>
      </c>
    </row>
    <row r="313" spans="1:13">
      <c r="A313" s="49">
        <v>312</v>
      </c>
      <c r="B313" s="13">
        <v>45777</v>
      </c>
      <c r="C313" t="s">
        <v>1835</v>
      </c>
      <c r="D313" s="222">
        <v>2800802</v>
      </c>
      <c r="E313" t="s">
        <v>1830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3">
      <c r="A314" s="49">
        <v>313</v>
      </c>
      <c r="B314" s="13">
        <v>45779</v>
      </c>
      <c r="C314" t="s">
        <v>1652</v>
      </c>
      <c r="D314" s="222" t="s">
        <v>1324</v>
      </c>
      <c r="E314" t="s">
        <v>1325</v>
      </c>
      <c r="F314" t="s">
        <v>1324</v>
      </c>
      <c r="G314" s="226">
        <v>50000</v>
      </c>
      <c r="H314">
        <v>2</v>
      </c>
      <c r="J314" s="106">
        <v>10000</v>
      </c>
      <c r="K314" s="226">
        <v>110000</v>
      </c>
    </row>
    <row r="315" spans="1:13">
      <c r="A315" s="49">
        <v>314</v>
      </c>
      <c r="B315" s="13">
        <v>45779</v>
      </c>
      <c r="C315" t="s">
        <v>2124</v>
      </c>
      <c r="D315" s="222" t="s">
        <v>1251</v>
      </c>
      <c r="E315" t="s">
        <v>2125</v>
      </c>
      <c r="F315" t="s">
        <v>1251</v>
      </c>
      <c r="G315" s="226">
        <v>1000000</v>
      </c>
      <c r="H315">
        <v>1</v>
      </c>
      <c r="K315" s="226">
        <v>1000000</v>
      </c>
    </row>
    <row r="316" spans="1:13">
      <c r="A316" s="49">
        <v>315</v>
      </c>
      <c r="B316" s="13">
        <v>45779</v>
      </c>
      <c r="C316" t="s">
        <v>1466</v>
      </c>
      <c r="D316" s="222">
        <v>415072909</v>
      </c>
      <c r="E316" s="263" t="s">
        <v>1701</v>
      </c>
      <c r="F316">
        <v>415072909</v>
      </c>
      <c r="G316" s="226">
        <v>378000</v>
      </c>
      <c r="H316">
        <v>1</v>
      </c>
      <c r="K316" s="226">
        <v>378000</v>
      </c>
      <c r="M316" t="s">
        <v>2581</v>
      </c>
    </row>
    <row r="317" spans="1:13">
      <c r="A317" s="49">
        <v>316</v>
      </c>
      <c r="B317" s="13">
        <v>45779</v>
      </c>
      <c r="C317" t="s">
        <v>1466</v>
      </c>
      <c r="E317" t="s">
        <v>1206</v>
      </c>
      <c r="G317" s="226">
        <v>1500000</v>
      </c>
      <c r="H317">
        <v>1</v>
      </c>
      <c r="K317" s="226">
        <v>1500000</v>
      </c>
      <c r="M317" t="s">
        <v>2581</v>
      </c>
    </row>
    <row r="318" spans="1:13">
      <c r="A318" s="49">
        <v>317</v>
      </c>
      <c r="B318" s="13">
        <v>45780</v>
      </c>
      <c r="C318" t="s">
        <v>2124</v>
      </c>
      <c r="E318" t="s">
        <v>2229</v>
      </c>
      <c r="L318" s="226">
        <v>-1000000</v>
      </c>
    </row>
    <row r="319" spans="1:13">
      <c r="A319" s="49">
        <v>318</v>
      </c>
      <c r="B319" s="13">
        <v>45780</v>
      </c>
      <c r="C319" t="s">
        <v>1652</v>
      </c>
      <c r="E319" t="s">
        <v>2230</v>
      </c>
      <c r="L319" s="226">
        <v>-1815000</v>
      </c>
    </row>
    <row r="320" spans="1:13">
      <c r="A320" s="49">
        <v>319</v>
      </c>
      <c r="B320" s="13">
        <v>45780</v>
      </c>
      <c r="C320" t="s">
        <v>2107</v>
      </c>
      <c r="E320" t="s">
        <v>2227</v>
      </c>
      <c r="G320" s="226">
        <v>1000000</v>
      </c>
      <c r="H320">
        <v>1</v>
      </c>
      <c r="K320" s="226">
        <v>1000000</v>
      </c>
      <c r="M320" t="s">
        <v>2581</v>
      </c>
    </row>
    <row r="321" spans="1:13">
      <c r="A321" s="49">
        <v>320</v>
      </c>
      <c r="B321" s="13">
        <v>45782</v>
      </c>
      <c r="C321" t="s">
        <v>2231</v>
      </c>
      <c r="D321" s="222" t="s">
        <v>1257</v>
      </c>
      <c r="E321" t="s">
        <v>1258</v>
      </c>
      <c r="F321" t="s">
        <v>1257</v>
      </c>
      <c r="G321" s="226">
        <v>1200000</v>
      </c>
      <c r="H321">
        <v>1</v>
      </c>
      <c r="K321" s="226">
        <v>1200000</v>
      </c>
      <c r="M321" t="s">
        <v>2581</v>
      </c>
    </row>
    <row r="322" spans="1:13">
      <c r="A322" s="49">
        <v>321</v>
      </c>
      <c r="B322" s="13">
        <v>45782</v>
      </c>
      <c r="C322" t="s">
        <v>1022</v>
      </c>
      <c r="D322" s="222">
        <v>2800802</v>
      </c>
      <c r="E322" t="s">
        <v>1830</v>
      </c>
      <c r="F322">
        <v>2800802</v>
      </c>
      <c r="G322" s="226">
        <v>140000</v>
      </c>
      <c r="H322">
        <v>1</v>
      </c>
      <c r="I322" s="106">
        <v>85000</v>
      </c>
      <c r="K322" s="226">
        <v>140000</v>
      </c>
      <c r="M322" t="s">
        <v>2581</v>
      </c>
    </row>
    <row r="323" spans="1:13">
      <c r="A323" s="49">
        <v>322</v>
      </c>
      <c r="B323" s="13">
        <v>45783</v>
      </c>
      <c r="C323" t="s">
        <v>1608</v>
      </c>
      <c r="D323" s="222">
        <v>501220522</v>
      </c>
      <c r="E323" t="s">
        <v>2171</v>
      </c>
      <c r="F323">
        <v>501220522</v>
      </c>
      <c r="G323" s="226">
        <v>450000</v>
      </c>
      <c r="H323">
        <v>1</v>
      </c>
      <c r="K323" s="226">
        <v>450000</v>
      </c>
      <c r="M323" t="s">
        <v>2581</v>
      </c>
    </row>
    <row r="324" spans="1:13">
      <c r="A324" s="49">
        <v>323</v>
      </c>
      <c r="B324" s="13">
        <v>45783</v>
      </c>
      <c r="C324" t="s">
        <v>1466</v>
      </c>
      <c r="D324" s="222" t="s">
        <v>1867</v>
      </c>
      <c r="E324" t="s">
        <v>1256</v>
      </c>
      <c r="F324" t="s">
        <v>1867</v>
      </c>
      <c r="G324" s="226">
        <v>1200000</v>
      </c>
      <c r="H324">
        <v>1</v>
      </c>
      <c r="K324" s="226">
        <v>1200000</v>
      </c>
      <c r="M324" t="s">
        <v>2581</v>
      </c>
    </row>
    <row r="325" spans="1:13">
      <c r="A325" s="49">
        <v>324</v>
      </c>
      <c r="B325" s="13">
        <v>45783</v>
      </c>
      <c r="C325" t="s">
        <v>1536</v>
      </c>
      <c r="E325" t="s">
        <v>1563</v>
      </c>
      <c r="G325" s="226">
        <v>350000</v>
      </c>
      <c r="H325">
        <v>1</v>
      </c>
      <c r="K325" s="226">
        <v>350000</v>
      </c>
      <c r="M325" t="s">
        <v>2581</v>
      </c>
    </row>
    <row r="326" spans="1:13">
      <c r="A326" s="49">
        <v>325</v>
      </c>
      <c r="B326" s="13">
        <v>45783</v>
      </c>
      <c r="C326" t="s">
        <v>1466</v>
      </c>
      <c r="D326" s="222" t="s">
        <v>1867</v>
      </c>
      <c r="E326" t="s">
        <v>2237</v>
      </c>
      <c r="F326" t="s">
        <v>1867</v>
      </c>
      <c r="G326" s="226">
        <v>650000</v>
      </c>
      <c r="H326">
        <v>1</v>
      </c>
      <c r="K326" s="226">
        <v>650000</v>
      </c>
      <c r="M326" t="s">
        <v>2581</v>
      </c>
    </row>
    <row r="327" spans="1:13">
      <c r="A327" s="49">
        <v>326</v>
      </c>
      <c r="B327" s="13">
        <v>45784</v>
      </c>
      <c r="C327" t="s">
        <v>2107</v>
      </c>
      <c r="E327" t="s">
        <v>1176</v>
      </c>
      <c r="L327" s="226">
        <v>-1000000</v>
      </c>
    </row>
    <row r="328" spans="1:13">
      <c r="A328" s="49">
        <v>327</v>
      </c>
      <c r="B328" s="13">
        <v>45784</v>
      </c>
      <c r="C328" t="s">
        <v>1367</v>
      </c>
      <c r="D328" s="222" t="s">
        <v>1253</v>
      </c>
      <c r="E328" t="s">
        <v>1741</v>
      </c>
      <c r="F328" t="s">
        <v>1253</v>
      </c>
      <c r="G328" s="226">
        <v>1400000</v>
      </c>
      <c r="H328">
        <v>1</v>
      </c>
      <c r="K328" s="226">
        <v>1400000</v>
      </c>
      <c r="M328" t="s">
        <v>2581</v>
      </c>
    </row>
    <row r="329" spans="1:13">
      <c r="A329" s="49">
        <v>328</v>
      </c>
      <c r="B329" s="13">
        <v>45784</v>
      </c>
      <c r="C329" t="s">
        <v>1367</v>
      </c>
      <c r="D329" s="222" t="s">
        <v>1260</v>
      </c>
      <c r="E329" t="s">
        <v>1261</v>
      </c>
      <c r="F329" t="s">
        <v>1260</v>
      </c>
      <c r="G329" s="226">
        <v>549000</v>
      </c>
      <c r="H329">
        <v>1</v>
      </c>
      <c r="I329" s="106">
        <v>480000</v>
      </c>
      <c r="K329" s="226">
        <v>549000</v>
      </c>
      <c r="M329" t="s">
        <v>2581</v>
      </c>
    </row>
    <row r="330" spans="1:13">
      <c r="A330" s="49">
        <v>329</v>
      </c>
      <c r="B330" s="13">
        <v>45784</v>
      </c>
      <c r="C330" t="s">
        <v>2242</v>
      </c>
      <c r="D330" s="222" t="s">
        <v>1254</v>
      </c>
      <c r="E330" t="s">
        <v>1743</v>
      </c>
      <c r="F330" t="s">
        <v>1254</v>
      </c>
      <c r="G330" s="226">
        <v>1500000</v>
      </c>
      <c r="H330">
        <v>1</v>
      </c>
      <c r="J330" s="106">
        <v>150000</v>
      </c>
      <c r="K330" s="226">
        <v>1650000</v>
      </c>
      <c r="M330" t="s">
        <v>2581</v>
      </c>
    </row>
    <row r="331" spans="1:13">
      <c r="A331" s="49">
        <v>330</v>
      </c>
      <c r="B331" s="13">
        <v>45784</v>
      </c>
      <c r="C331" t="s">
        <v>2242</v>
      </c>
      <c r="D331" s="222" t="s">
        <v>1928</v>
      </c>
      <c r="E331" t="s">
        <v>1647</v>
      </c>
      <c r="F331" t="s">
        <v>1928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  <c r="M331" t="s">
        <v>2581</v>
      </c>
    </row>
    <row r="332" spans="1:13">
      <c r="A332" s="49">
        <v>331</v>
      </c>
      <c r="B332" s="13">
        <v>45784</v>
      </c>
      <c r="C332" t="s">
        <v>1367</v>
      </c>
      <c r="E332" t="s">
        <v>1176</v>
      </c>
      <c r="L332" s="226">
        <v>-1949000</v>
      </c>
    </row>
    <row r="333" spans="1:13">
      <c r="A333" s="49">
        <v>332</v>
      </c>
      <c r="B333" s="13">
        <v>45784</v>
      </c>
      <c r="C333" t="s">
        <v>1022</v>
      </c>
      <c r="E333" t="s">
        <v>1176</v>
      </c>
      <c r="L333" s="226">
        <v>-100000</v>
      </c>
    </row>
    <row r="334" spans="1:13">
      <c r="A334" s="49">
        <v>333</v>
      </c>
      <c r="B334" s="13">
        <v>45784</v>
      </c>
      <c r="C334" t="s">
        <v>1621</v>
      </c>
      <c r="E334" t="s">
        <v>1176</v>
      </c>
      <c r="L334" s="226">
        <v>-1600000</v>
      </c>
    </row>
    <row r="335" spans="1:13">
      <c r="A335" s="49">
        <v>334</v>
      </c>
      <c r="B335" s="13">
        <v>45784</v>
      </c>
      <c r="C335" t="s">
        <v>2242</v>
      </c>
      <c r="E335" t="s">
        <v>1176</v>
      </c>
      <c r="L335" s="226">
        <v>-1705000</v>
      </c>
    </row>
    <row r="336" spans="1:13">
      <c r="A336" s="49">
        <v>335</v>
      </c>
      <c r="B336" s="13">
        <v>45784</v>
      </c>
      <c r="C336" t="s">
        <v>1466</v>
      </c>
      <c r="D336" s="222">
        <v>1068298046</v>
      </c>
      <c r="E336" t="s">
        <v>2247</v>
      </c>
      <c r="F336">
        <v>1068298046</v>
      </c>
      <c r="G336" s="226">
        <v>450000</v>
      </c>
      <c r="H336">
        <v>1</v>
      </c>
      <c r="K336" s="226">
        <v>450000</v>
      </c>
      <c r="M336" t="s">
        <v>2581</v>
      </c>
    </row>
    <row r="337" spans="1:13">
      <c r="A337" s="49">
        <v>336</v>
      </c>
      <c r="B337" s="13">
        <v>45784</v>
      </c>
      <c r="C337" t="s">
        <v>1466</v>
      </c>
      <c r="D337" s="222">
        <v>24152333907</v>
      </c>
      <c r="E337" t="s">
        <v>1616</v>
      </c>
      <c r="F337">
        <v>24152333907</v>
      </c>
      <c r="G337" s="226">
        <v>50000</v>
      </c>
      <c r="H337">
        <v>1</v>
      </c>
      <c r="K337" s="226">
        <v>50000</v>
      </c>
      <c r="M337" t="s">
        <v>2581</v>
      </c>
    </row>
    <row r="338" spans="1:13">
      <c r="A338" s="49">
        <v>337</v>
      </c>
      <c r="B338" s="13">
        <v>45784</v>
      </c>
      <c r="C338" t="s">
        <v>2242</v>
      </c>
      <c r="D338" s="222" t="s">
        <v>1254</v>
      </c>
      <c r="E338" t="s">
        <v>1743</v>
      </c>
      <c r="F338" t="s">
        <v>1254</v>
      </c>
      <c r="G338" s="226">
        <v>1500000</v>
      </c>
      <c r="H338">
        <v>1</v>
      </c>
      <c r="J338" s="106">
        <v>150000</v>
      </c>
      <c r="K338" s="226">
        <v>1650000</v>
      </c>
      <c r="M338" t="s">
        <v>2581</v>
      </c>
    </row>
    <row r="339" spans="1:13">
      <c r="A339" s="49">
        <v>338</v>
      </c>
      <c r="B339" s="13">
        <v>45784</v>
      </c>
      <c r="C339" t="s">
        <v>2242</v>
      </c>
      <c r="D339" s="222" t="s">
        <v>1928</v>
      </c>
      <c r="E339" t="s">
        <v>1647</v>
      </c>
      <c r="F339" t="s">
        <v>1928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  <c r="M339" t="s">
        <v>2581</v>
      </c>
    </row>
    <row r="340" spans="1:13">
      <c r="A340" s="49">
        <v>339</v>
      </c>
      <c r="B340" s="13">
        <v>45784</v>
      </c>
      <c r="C340" t="s">
        <v>2251</v>
      </c>
      <c r="D340" s="222" t="s">
        <v>1254</v>
      </c>
      <c r="E340" t="s">
        <v>1743</v>
      </c>
      <c r="F340" t="s">
        <v>1254</v>
      </c>
      <c r="G340" s="226">
        <v>1500000</v>
      </c>
      <c r="H340">
        <v>1</v>
      </c>
      <c r="K340" s="226">
        <v>1500000</v>
      </c>
      <c r="M340" t="s">
        <v>2581</v>
      </c>
    </row>
    <row r="341" spans="1:13">
      <c r="A341" s="49">
        <v>340</v>
      </c>
      <c r="B341" s="13">
        <v>45784</v>
      </c>
      <c r="C341" t="s">
        <v>2251</v>
      </c>
      <c r="D341" s="222" t="s">
        <v>1928</v>
      </c>
      <c r="E341" t="s">
        <v>1647</v>
      </c>
      <c r="F341" t="s">
        <v>1928</v>
      </c>
      <c r="G341" s="226">
        <v>50000</v>
      </c>
      <c r="H341">
        <v>1</v>
      </c>
      <c r="I341" s="106">
        <v>33000</v>
      </c>
      <c r="K341" s="226">
        <v>50000</v>
      </c>
      <c r="M341" t="s">
        <v>2581</v>
      </c>
    </row>
    <row r="342" spans="1:13">
      <c r="A342" s="49">
        <v>341</v>
      </c>
      <c r="B342" s="13">
        <v>45784</v>
      </c>
      <c r="C342" t="s">
        <v>2251</v>
      </c>
      <c r="D342" s="222" t="s">
        <v>1833</v>
      </c>
      <c r="E342" t="s">
        <v>1834</v>
      </c>
      <c r="F342" t="s">
        <v>1833</v>
      </c>
      <c r="G342" s="226">
        <v>60000</v>
      </c>
      <c r="H342">
        <v>1</v>
      </c>
      <c r="I342" s="106">
        <v>40000</v>
      </c>
      <c r="K342" s="226">
        <v>60000</v>
      </c>
      <c r="M342" t="s">
        <v>2581</v>
      </c>
    </row>
    <row r="343" spans="1:13">
      <c r="A343" s="49">
        <v>342</v>
      </c>
      <c r="B343" s="13">
        <v>45784</v>
      </c>
      <c r="C343" t="s">
        <v>2251</v>
      </c>
      <c r="E343" t="s">
        <v>1176</v>
      </c>
      <c r="L343" s="226">
        <v>-1610000</v>
      </c>
    </row>
    <row r="344" spans="1:13">
      <c r="A344" s="49">
        <v>343</v>
      </c>
      <c r="B344" s="13">
        <v>45785</v>
      </c>
      <c r="C344" t="s">
        <v>2242</v>
      </c>
      <c r="E344" t="s">
        <v>1176</v>
      </c>
      <c r="L344" s="226">
        <v>-1705000</v>
      </c>
    </row>
    <row r="345" spans="1:13">
      <c r="A345" s="49">
        <v>344</v>
      </c>
      <c r="B345" s="13">
        <v>45785</v>
      </c>
      <c r="C345" t="s">
        <v>2378</v>
      </c>
      <c r="E345" t="s">
        <v>2379</v>
      </c>
      <c r="G345" s="226">
        <v>1000000</v>
      </c>
      <c r="H345">
        <v>1</v>
      </c>
      <c r="K345" s="226">
        <v>1000000</v>
      </c>
      <c r="M345" t="s">
        <v>2581</v>
      </c>
    </row>
    <row r="346" spans="1:13">
      <c r="A346" s="49">
        <v>345</v>
      </c>
      <c r="B346" s="13">
        <v>45785</v>
      </c>
      <c r="C346" t="s">
        <v>1835</v>
      </c>
      <c r="D346" s="222" t="s">
        <v>1269</v>
      </c>
      <c r="E346" t="s">
        <v>1180</v>
      </c>
      <c r="F346" t="s">
        <v>1531</v>
      </c>
      <c r="G346" s="226">
        <v>1500000</v>
      </c>
      <c r="H346">
        <v>1</v>
      </c>
      <c r="K346" s="226">
        <v>1500000</v>
      </c>
      <c r="M346" t="s">
        <v>2581</v>
      </c>
    </row>
    <row r="347" spans="1:13">
      <c r="A347" s="49">
        <v>346</v>
      </c>
      <c r="B347" s="13">
        <v>45786</v>
      </c>
      <c r="C347" t="s">
        <v>2231</v>
      </c>
      <c r="E347" t="s">
        <v>1176</v>
      </c>
      <c r="L347" s="226">
        <v>-1200000</v>
      </c>
    </row>
    <row r="348" spans="1:13">
      <c r="A348" s="49">
        <v>347</v>
      </c>
      <c r="B348" s="13">
        <v>45786</v>
      </c>
      <c r="C348" t="s">
        <v>1536</v>
      </c>
      <c r="E348" t="s">
        <v>1176</v>
      </c>
      <c r="L348" s="226">
        <v>-350000</v>
      </c>
    </row>
    <row r="349" spans="1:13">
      <c r="A349" s="49">
        <v>348</v>
      </c>
      <c r="B349" s="13">
        <v>45786</v>
      </c>
      <c r="C349" t="s">
        <v>1835</v>
      </c>
      <c r="E349" t="s">
        <v>1176</v>
      </c>
      <c r="L349" s="226">
        <v>-5172700</v>
      </c>
    </row>
    <row r="350" spans="1:13">
      <c r="A350" s="49">
        <v>349</v>
      </c>
      <c r="B350" s="13">
        <v>45777</v>
      </c>
      <c r="C350" t="s">
        <v>1599</v>
      </c>
      <c r="E350" t="s">
        <v>1176</v>
      </c>
      <c r="L350" s="226">
        <v>-650000</v>
      </c>
    </row>
    <row r="351" spans="1:13">
      <c r="A351" s="49">
        <v>350</v>
      </c>
      <c r="B351" s="13">
        <v>45786</v>
      </c>
      <c r="C351" t="s">
        <v>1071</v>
      </c>
      <c r="E351" t="s">
        <v>1176</v>
      </c>
      <c r="L351" s="226">
        <v>-1000000</v>
      </c>
    </row>
    <row r="352" spans="1:13">
      <c r="A352" s="49">
        <v>351</v>
      </c>
      <c r="B352" s="13">
        <v>45786</v>
      </c>
      <c r="C352" t="s">
        <v>1367</v>
      </c>
      <c r="D352" s="222" t="s">
        <v>2266</v>
      </c>
      <c r="E352" t="s">
        <v>2111</v>
      </c>
      <c r="F352" t="s">
        <v>2266</v>
      </c>
      <c r="G352" s="226">
        <v>700000</v>
      </c>
      <c r="H352">
        <v>1</v>
      </c>
      <c r="K352" s="226">
        <v>700000</v>
      </c>
      <c r="M352" t="s">
        <v>2581</v>
      </c>
    </row>
    <row r="353" spans="1:13">
      <c r="A353" s="49">
        <v>352</v>
      </c>
      <c r="B353" s="13">
        <v>45786</v>
      </c>
      <c r="C353" t="s">
        <v>2163</v>
      </c>
      <c r="D353" s="222">
        <v>36050661</v>
      </c>
      <c r="E353" t="s">
        <v>2264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  <c r="M353" t="s">
        <v>2581</v>
      </c>
    </row>
    <row r="354" spans="1:13">
      <c r="A354" s="49">
        <v>353</v>
      </c>
      <c r="B354" s="13">
        <v>45786</v>
      </c>
      <c r="C354" t="s">
        <v>2519</v>
      </c>
      <c r="E354" t="s">
        <v>2520</v>
      </c>
      <c r="G354" s="226">
        <v>50000</v>
      </c>
      <c r="H354">
        <v>1</v>
      </c>
      <c r="I354" s="106">
        <v>35000</v>
      </c>
      <c r="K354" s="226">
        <v>50000</v>
      </c>
      <c r="M354" t="s">
        <v>2581</v>
      </c>
    </row>
    <row r="355" spans="1:13">
      <c r="A355" s="49">
        <v>354</v>
      </c>
      <c r="B355" s="13">
        <v>45786</v>
      </c>
      <c r="C355" t="s">
        <v>2519</v>
      </c>
      <c r="D355" s="222" t="s">
        <v>2521</v>
      </c>
      <c r="E355" t="s">
        <v>2522</v>
      </c>
      <c r="F355" t="s">
        <v>2521</v>
      </c>
      <c r="G355" s="226">
        <v>550000</v>
      </c>
      <c r="H355">
        <v>1</v>
      </c>
      <c r="K355" s="226">
        <v>550000</v>
      </c>
      <c r="M355" t="s">
        <v>2581</v>
      </c>
    </row>
    <row r="356" spans="1:13">
      <c r="A356" s="49">
        <v>355</v>
      </c>
      <c r="B356" s="13">
        <v>45787</v>
      </c>
      <c r="C356" t="s">
        <v>1914</v>
      </c>
      <c r="E356" t="s">
        <v>1176</v>
      </c>
      <c r="L356" s="226">
        <v>-1190000</v>
      </c>
    </row>
    <row r="357" spans="1:13">
      <c r="A357" s="49">
        <v>356</v>
      </c>
      <c r="B357" s="13">
        <v>45787</v>
      </c>
      <c r="C357" t="s">
        <v>1367</v>
      </c>
      <c r="E357" t="s">
        <v>1861</v>
      </c>
      <c r="L357" s="226">
        <v>-700000</v>
      </c>
    </row>
    <row r="358" spans="1:13">
      <c r="A358" s="49">
        <v>357</v>
      </c>
      <c r="B358" s="13">
        <v>45787</v>
      </c>
      <c r="C358" t="s">
        <v>2163</v>
      </c>
      <c r="E358" t="s">
        <v>1861</v>
      </c>
      <c r="L358" s="226">
        <v>-1200000</v>
      </c>
    </row>
    <row r="359" spans="1:13">
      <c r="A359" s="49">
        <v>358</v>
      </c>
      <c r="B359" s="13">
        <v>45787</v>
      </c>
      <c r="C359" t="s">
        <v>1914</v>
      </c>
      <c r="E359" t="s">
        <v>1861</v>
      </c>
      <c r="L359" s="226">
        <v>-558000</v>
      </c>
    </row>
    <row r="360" spans="1:13">
      <c r="A360" s="49">
        <v>359</v>
      </c>
      <c r="B360" s="13">
        <v>45789</v>
      </c>
      <c r="C360" t="s">
        <v>2483</v>
      </c>
      <c r="E360" t="s">
        <v>1562</v>
      </c>
      <c r="G360" s="226">
        <v>650000</v>
      </c>
      <c r="H360">
        <v>1</v>
      </c>
      <c r="J360" s="106">
        <v>65000</v>
      </c>
      <c r="K360" s="226">
        <v>715000</v>
      </c>
      <c r="M360" t="s">
        <v>2581</v>
      </c>
    </row>
    <row r="361" spans="1:13">
      <c r="A361" s="49">
        <v>360</v>
      </c>
      <c r="B361" s="13">
        <v>45789</v>
      </c>
      <c r="C361" t="s">
        <v>2483</v>
      </c>
      <c r="E361" t="s">
        <v>1176</v>
      </c>
      <c r="L361" s="226">
        <v>-715000</v>
      </c>
    </row>
    <row r="362" spans="1:13">
      <c r="A362" s="49">
        <v>361</v>
      </c>
      <c r="B362" s="13">
        <v>45789</v>
      </c>
      <c r="C362" t="s">
        <v>1511</v>
      </c>
      <c r="D362" s="222">
        <v>1068298046</v>
      </c>
      <c r="E362" t="s">
        <v>2247</v>
      </c>
      <c r="F362">
        <v>1068298046</v>
      </c>
      <c r="G362" s="226">
        <v>450000</v>
      </c>
      <c r="H362">
        <v>1</v>
      </c>
      <c r="K362" s="226">
        <v>450000</v>
      </c>
      <c r="M362" t="s">
        <v>2581</v>
      </c>
    </row>
    <row r="363" spans="1:13">
      <c r="A363" s="49">
        <v>362</v>
      </c>
      <c r="B363" s="13">
        <v>45789</v>
      </c>
      <c r="C363" t="s">
        <v>2124</v>
      </c>
      <c r="D363" s="222" t="s">
        <v>1867</v>
      </c>
      <c r="E363" t="s">
        <v>1256</v>
      </c>
      <c r="F363" t="s">
        <v>1867</v>
      </c>
      <c r="G363" s="226">
        <v>1300000</v>
      </c>
      <c r="H363">
        <v>1</v>
      </c>
      <c r="K363" s="226">
        <v>1300000</v>
      </c>
      <c r="M363" t="s">
        <v>2581</v>
      </c>
    </row>
    <row r="364" spans="1:13">
      <c r="A364" s="49">
        <v>363</v>
      </c>
      <c r="B364" s="13">
        <v>45789</v>
      </c>
      <c r="C364" t="s">
        <v>1671</v>
      </c>
      <c r="D364" s="222" t="s">
        <v>1260</v>
      </c>
      <c r="E364" t="s">
        <v>1261</v>
      </c>
      <c r="F364" t="s">
        <v>1260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  <c r="M364" t="s">
        <v>2581</v>
      </c>
    </row>
    <row r="365" spans="1:13">
      <c r="A365" s="49">
        <v>364</v>
      </c>
      <c r="B365" s="13">
        <v>45789</v>
      </c>
      <c r="C365" t="s">
        <v>1521</v>
      </c>
      <c r="E365" t="s">
        <v>2283</v>
      </c>
      <c r="G365" s="226">
        <v>200000</v>
      </c>
      <c r="H365">
        <v>1</v>
      </c>
      <c r="K365" s="226">
        <v>200000</v>
      </c>
      <c r="M365" t="s">
        <v>2581</v>
      </c>
    </row>
    <row r="366" spans="1:13">
      <c r="A366" s="49">
        <v>365</v>
      </c>
      <c r="B366" s="13">
        <v>45789</v>
      </c>
      <c r="C366" t="s">
        <v>1521</v>
      </c>
      <c r="E366" t="s">
        <v>2284</v>
      </c>
      <c r="G366" s="226">
        <v>250000</v>
      </c>
      <c r="H366">
        <v>1</v>
      </c>
      <c r="K366" s="226">
        <v>250000</v>
      </c>
      <c r="M366" t="s">
        <v>2581</v>
      </c>
    </row>
    <row r="367" spans="1:13">
      <c r="A367" s="49">
        <v>366</v>
      </c>
      <c r="B367" s="13">
        <v>45789</v>
      </c>
      <c r="C367" t="s">
        <v>1198</v>
      </c>
      <c r="E367" t="s">
        <v>2286</v>
      </c>
      <c r="G367" s="226">
        <v>1100000</v>
      </c>
      <c r="H367">
        <v>1</v>
      </c>
      <c r="K367" s="226">
        <v>1100000</v>
      </c>
      <c r="M367" t="s">
        <v>2581</v>
      </c>
    </row>
    <row r="368" spans="1:13">
      <c r="A368" s="49">
        <v>367</v>
      </c>
      <c r="B368" s="13">
        <v>45789</v>
      </c>
      <c r="C368" t="s">
        <v>2290</v>
      </c>
      <c r="D368" s="222" t="s">
        <v>1254</v>
      </c>
      <c r="E368" t="s">
        <v>1743</v>
      </c>
      <c r="F368" t="s">
        <v>1254</v>
      </c>
      <c r="G368" s="226">
        <v>1500000</v>
      </c>
      <c r="H368">
        <v>1</v>
      </c>
      <c r="J368" s="106">
        <v>150000</v>
      </c>
      <c r="K368" s="226">
        <v>1650000</v>
      </c>
      <c r="M368" t="s">
        <v>2581</v>
      </c>
    </row>
    <row r="369" spans="1:13">
      <c r="A369" s="49">
        <v>368</v>
      </c>
      <c r="B369" s="13">
        <v>45789</v>
      </c>
      <c r="C369" t="s">
        <v>1466</v>
      </c>
      <c r="E369" t="s">
        <v>2294</v>
      </c>
      <c r="G369" s="226">
        <v>1650000</v>
      </c>
      <c r="H369">
        <v>1</v>
      </c>
      <c r="K369" s="226">
        <v>1650000</v>
      </c>
      <c r="M369" t="s">
        <v>2581</v>
      </c>
    </row>
    <row r="370" spans="1:13">
      <c r="A370" s="49">
        <v>369</v>
      </c>
      <c r="B370" s="13">
        <v>45790</v>
      </c>
      <c r="C370" t="s">
        <v>2290</v>
      </c>
      <c r="E370" t="s">
        <v>1176</v>
      </c>
      <c r="L370" s="226">
        <v>-1650000</v>
      </c>
    </row>
    <row r="371" spans="1:13">
      <c r="A371" s="49">
        <v>370</v>
      </c>
      <c r="B371" s="13">
        <v>45790</v>
      </c>
      <c r="C371" t="s">
        <v>1671</v>
      </c>
      <c r="E371" t="s">
        <v>1176</v>
      </c>
      <c r="L371" s="226">
        <v>-549000</v>
      </c>
    </row>
    <row r="372" spans="1:13">
      <c r="A372" s="49">
        <v>371</v>
      </c>
      <c r="B372" s="13">
        <v>45790</v>
      </c>
      <c r="C372" t="s">
        <v>1516</v>
      </c>
      <c r="E372" t="s">
        <v>1191</v>
      </c>
      <c r="G372" s="226">
        <v>1000000</v>
      </c>
      <c r="H372">
        <v>1</v>
      </c>
      <c r="K372" s="226">
        <v>1000000</v>
      </c>
      <c r="M372" t="s">
        <v>2581</v>
      </c>
    </row>
    <row r="373" spans="1:13">
      <c r="A373" s="49">
        <v>372</v>
      </c>
      <c r="B373" s="13">
        <v>45790</v>
      </c>
      <c r="C373" t="s">
        <v>1516</v>
      </c>
      <c r="D373" s="222">
        <v>1068298046</v>
      </c>
      <c r="E373" t="s">
        <v>2247</v>
      </c>
      <c r="F373">
        <v>1068298046</v>
      </c>
      <c r="G373" s="226">
        <v>450000</v>
      </c>
      <c r="H373">
        <v>1</v>
      </c>
      <c r="K373" s="226">
        <v>450000</v>
      </c>
      <c r="M373" t="s">
        <v>2581</v>
      </c>
    </row>
    <row r="374" spans="1:13">
      <c r="A374" s="49">
        <v>373</v>
      </c>
      <c r="B374" s="13">
        <v>45790</v>
      </c>
      <c r="C374" t="s">
        <v>2076</v>
      </c>
      <c r="D374" s="222">
        <v>1068298046</v>
      </c>
      <c r="E374" t="s">
        <v>2247</v>
      </c>
      <c r="F374">
        <v>1068298046</v>
      </c>
      <c r="G374" s="226">
        <v>500000</v>
      </c>
      <c r="H374">
        <v>1</v>
      </c>
      <c r="K374" s="226">
        <v>500000</v>
      </c>
      <c r="M374" t="s">
        <v>2581</v>
      </c>
    </row>
    <row r="375" spans="1:13">
      <c r="A375" s="49">
        <v>374</v>
      </c>
      <c r="B375" s="13">
        <v>45790</v>
      </c>
      <c r="C375" t="s">
        <v>2076</v>
      </c>
      <c r="D375" s="222">
        <v>24152333903</v>
      </c>
      <c r="E375" t="s">
        <v>1616</v>
      </c>
      <c r="F375">
        <v>24152333903</v>
      </c>
      <c r="G375" s="226">
        <v>50000</v>
      </c>
      <c r="H375">
        <v>1</v>
      </c>
      <c r="K375" s="226">
        <v>50000</v>
      </c>
      <c r="M375" t="s">
        <v>2581</v>
      </c>
    </row>
    <row r="376" spans="1:13">
      <c r="A376" s="49">
        <v>375</v>
      </c>
      <c r="B376" s="13">
        <v>45790</v>
      </c>
      <c r="C376" t="s">
        <v>2321</v>
      </c>
      <c r="D376" s="222" t="s">
        <v>2322</v>
      </c>
      <c r="E376" t="s">
        <v>2323</v>
      </c>
      <c r="F376" t="s">
        <v>2322</v>
      </c>
      <c r="G376" s="226">
        <v>200000</v>
      </c>
      <c r="H376">
        <v>1</v>
      </c>
      <c r="K376" s="226">
        <v>200000</v>
      </c>
      <c r="M376" t="s">
        <v>2581</v>
      </c>
    </row>
    <row r="377" spans="1:13">
      <c r="A377" s="49">
        <v>376</v>
      </c>
      <c r="B377" s="13">
        <v>45790</v>
      </c>
      <c r="C377" t="s">
        <v>1914</v>
      </c>
      <c r="D377" s="222" t="s">
        <v>1260</v>
      </c>
      <c r="E377" t="s">
        <v>1261</v>
      </c>
      <c r="F377" t="s">
        <v>1260</v>
      </c>
      <c r="G377" s="226">
        <v>549000</v>
      </c>
      <c r="H377">
        <v>1</v>
      </c>
      <c r="I377" s="106">
        <v>480000</v>
      </c>
      <c r="K377" s="226">
        <v>549000</v>
      </c>
      <c r="M377" t="s">
        <v>2581</v>
      </c>
    </row>
    <row r="378" spans="1:13">
      <c r="A378" s="49">
        <v>377</v>
      </c>
      <c r="B378" s="13">
        <v>45790</v>
      </c>
      <c r="C378" t="s">
        <v>2304</v>
      </c>
      <c r="D378" s="222">
        <v>7252703114</v>
      </c>
      <c r="E378" t="s">
        <v>1815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  <c r="M378" t="s">
        <v>2581</v>
      </c>
    </row>
    <row r="379" spans="1:13">
      <c r="A379" s="49">
        <v>378</v>
      </c>
      <c r="B379" s="13">
        <v>45790</v>
      </c>
      <c r="C379" t="s">
        <v>2308</v>
      </c>
      <c r="D379" s="222">
        <v>2800802</v>
      </c>
      <c r="E379" t="s">
        <v>1830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  <c r="M379" t="s">
        <v>2581</v>
      </c>
    </row>
    <row r="380" spans="1:13">
      <c r="A380" s="49">
        <v>379</v>
      </c>
      <c r="B380" s="13">
        <v>45790</v>
      </c>
      <c r="C380" t="s">
        <v>1466</v>
      </c>
      <c r="E380" t="s">
        <v>2311</v>
      </c>
      <c r="G380" s="226">
        <v>1550000</v>
      </c>
      <c r="H380">
        <v>1</v>
      </c>
      <c r="K380" s="226">
        <v>1550000</v>
      </c>
      <c r="M380" t="s">
        <v>2581</v>
      </c>
    </row>
    <row r="381" spans="1:13">
      <c r="A381" s="49">
        <v>380</v>
      </c>
      <c r="B381" s="13">
        <v>45790</v>
      </c>
      <c r="C381" t="s">
        <v>1367</v>
      </c>
      <c r="E381" t="s">
        <v>2314</v>
      </c>
      <c r="G381" s="226">
        <v>990000</v>
      </c>
      <c r="H381">
        <v>1</v>
      </c>
      <c r="I381" s="106">
        <v>940000</v>
      </c>
      <c r="K381" s="226">
        <v>990000</v>
      </c>
      <c r="M381" t="s">
        <v>2581</v>
      </c>
    </row>
    <row r="382" spans="1:13">
      <c r="A382" s="49">
        <v>381</v>
      </c>
      <c r="B382" s="13">
        <v>45790</v>
      </c>
      <c r="C382" t="s">
        <v>2304</v>
      </c>
      <c r="E382" t="s">
        <v>1176</v>
      </c>
      <c r="L382" s="226">
        <v>-129000</v>
      </c>
    </row>
    <row r="383" spans="1:13">
      <c r="A383" s="49">
        <v>382</v>
      </c>
      <c r="B383" s="13">
        <v>45790</v>
      </c>
      <c r="C383" t="s">
        <v>1778</v>
      </c>
      <c r="E383" t="s">
        <v>2317</v>
      </c>
      <c r="G383" s="226">
        <v>1000000</v>
      </c>
      <c r="H383">
        <v>1</v>
      </c>
      <c r="J383" s="106">
        <v>100000</v>
      </c>
      <c r="K383" s="226">
        <v>1100000</v>
      </c>
      <c r="M383" t="s">
        <v>2581</v>
      </c>
    </row>
    <row r="384" spans="1:13">
      <c r="A384" s="49">
        <v>383</v>
      </c>
      <c r="B384" s="13">
        <v>45790</v>
      </c>
      <c r="C384" t="s">
        <v>1440</v>
      </c>
      <c r="E384" t="s">
        <v>2319</v>
      </c>
      <c r="G384" s="226">
        <v>1200000</v>
      </c>
      <c r="H384">
        <v>1</v>
      </c>
      <c r="K384" s="226">
        <v>1200000</v>
      </c>
      <c r="M384" t="s">
        <v>2581</v>
      </c>
    </row>
    <row r="385" spans="1:13">
      <c r="A385" s="49">
        <v>384</v>
      </c>
      <c r="B385" s="13">
        <v>45790</v>
      </c>
      <c r="C385" t="s">
        <v>2124</v>
      </c>
      <c r="E385" t="s">
        <v>1176</v>
      </c>
      <c r="L385" s="226">
        <v>-1300000</v>
      </c>
    </row>
    <row r="386" spans="1:13">
      <c r="A386" s="49">
        <v>385</v>
      </c>
      <c r="B386" s="13">
        <v>45791</v>
      </c>
      <c r="C386" t="s">
        <v>1440</v>
      </c>
      <c r="E386" t="s">
        <v>1176</v>
      </c>
      <c r="L386" s="226">
        <v>-1200000</v>
      </c>
    </row>
    <row r="387" spans="1:13">
      <c r="A387" s="49">
        <v>386</v>
      </c>
      <c r="B387" s="13">
        <v>45791</v>
      </c>
      <c r="C387" t="s">
        <v>1835</v>
      </c>
      <c r="E387" t="s">
        <v>2185</v>
      </c>
      <c r="G387" s="226">
        <v>1200000</v>
      </c>
      <c r="H387">
        <v>1</v>
      </c>
      <c r="K387" s="226">
        <v>1200000</v>
      </c>
      <c r="M387" t="s">
        <v>2581</v>
      </c>
    </row>
    <row r="388" spans="1:13">
      <c r="A388" s="49">
        <v>387</v>
      </c>
      <c r="B388" s="13">
        <v>45791</v>
      </c>
      <c r="C388" t="s">
        <v>1835</v>
      </c>
      <c r="E388" t="s">
        <v>2324</v>
      </c>
      <c r="G388" s="226">
        <v>150000</v>
      </c>
      <c r="H388">
        <v>1</v>
      </c>
      <c r="K388" s="226">
        <v>150000</v>
      </c>
      <c r="M388" t="s">
        <v>2581</v>
      </c>
    </row>
    <row r="389" spans="1:13">
      <c r="A389" s="49">
        <v>388</v>
      </c>
      <c r="B389" s="13">
        <v>45791</v>
      </c>
      <c r="C389" t="s">
        <v>1516</v>
      </c>
      <c r="E389" t="s">
        <v>1176</v>
      </c>
      <c r="L389" s="226">
        <v>-1450000</v>
      </c>
    </row>
    <row r="390" spans="1:13">
      <c r="A390" s="49">
        <v>389</v>
      </c>
      <c r="B390" s="13">
        <v>45791</v>
      </c>
      <c r="C390" t="s">
        <v>1367</v>
      </c>
      <c r="E390" t="s">
        <v>1176</v>
      </c>
      <c r="L390" s="226">
        <v>-990000</v>
      </c>
    </row>
    <row r="391" spans="1:13">
      <c r="A391" s="49">
        <v>390</v>
      </c>
      <c r="B391" s="13">
        <v>45791</v>
      </c>
      <c r="C391" t="s">
        <v>2331</v>
      </c>
      <c r="D391" s="222" t="s">
        <v>1269</v>
      </c>
      <c r="E391" t="s">
        <v>1180</v>
      </c>
      <c r="F391" t="s">
        <v>1531</v>
      </c>
      <c r="G391" s="226">
        <v>1500000</v>
      </c>
      <c r="H391">
        <v>1</v>
      </c>
      <c r="K391" s="226">
        <v>1500000</v>
      </c>
      <c r="M391" t="s">
        <v>2581</v>
      </c>
    </row>
    <row r="392" spans="1:13">
      <c r="A392" s="49">
        <v>391</v>
      </c>
      <c r="B392" s="13">
        <v>45791</v>
      </c>
      <c r="C392" t="s">
        <v>1037</v>
      </c>
      <c r="D392" s="222">
        <v>2295001282</v>
      </c>
      <c r="E392" t="s">
        <v>2334</v>
      </c>
      <c r="F392">
        <v>2295001282</v>
      </c>
      <c r="G392" s="226">
        <v>422000</v>
      </c>
      <c r="H392">
        <v>1</v>
      </c>
      <c r="K392" s="226">
        <v>422000</v>
      </c>
      <c r="M392" t="s">
        <v>2581</v>
      </c>
    </row>
    <row r="393" spans="1:13">
      <c r="A393" s="49">
        <v>392</v>
      </c>
      <c r="B393" s="13">
        <v>45791</v>
      </c>
      <c r="C393" t="s">
        <v>1914</v>
      </c>
      <c r="E393" t="s">
        <v>1858</v>
      </c>
      <c r="G393" s="226">
        <v>680000</v>
      </c>
      <c r="H393">
        <v>1</v>
      </c>
      <c r="K393" s="226">
        <v>680000</v>
      </c>
      <c r="M393" t="s">
        <v>2581</v>
      </c>
    </row>
    <row r="394" spans="1:13">
      <c r="A394" s="49">
        <v>393</v>
      </c>
      <c r="B394" s="13">
        <v>45791</v>
      </c>
      <c r="C394" t="s">
        <v>1671</v>
      </c>
      <c r="D394" s="222" t="s">
        <v>1422</v>
      </c>
      <c r="E394" t="s">
        <v>1256</v>
      </c>
      <c r="F394" t="s">
        <v>1422</v>
      </c>
      <c r="G394" s="226">
        <v>1000000</v>
      </c>
      <c r="H394">
        <v>1</v>
      </c>
      <c r="K394" s="226">
        <v>1000000</v>
      </c>
      <c r="M394" t="s">
        <v>2581</v>
      </c>
    </row>
    <row r="395" spans="1:13">
      <c r="A395" s="49">
        <v>394</v>
      </c>
      <c r="B395" s="13">
        <v>45792</v>
      </c>
      <c r="C395" t="s">
        <v>1671</v>
      </c>
      <c r="E395" t="s">
        <v>1176</v>
      </c>
      <c r="L395" s="226">
        <v>-1000000</v>
      </c>
    </row>
    <row r="396" spans="1:13">
      <c r="A396" s="49">
        <v>395</v>
      </c>
      <c r="B396" s="13">
        <v>45792</v>
      </c>
      <c r="C396" t="s">
        <v>1652</v>
      </c>
      <c r="D396" s="222" t="s">
        <v>1260</v>
      </c>
      <c r="E396" t="s">
        <v>2350</v>
      </c>
      <c r="F396" t="s">
        <v>1260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3">
      <c r="A397" s="49">
        <v>396</v>
      </c>
      <c r="B397" s="13">
        <v>45792</v>
      </c>
      <c r="C397" t="s">
        <v>2242</v>
      </c>
      <c r="D397" s="222" t="s">
        <v>1254</v>
      </c>
      <c r="E397" t="s">
        <v>2343</v>
      </c>
      <c r="F397" t="s">
        <v>1254</v>
      </c>
      <c r="G397" s="226">
        <v>1500000</v>
      </c>
      <c r="H397">
        <v>1</v>
      </c>
      <c r="K397" s="226">
        <v>1500000</v>
      </c>
      <c r="M397" t="s">
        <v>2581</v>
      </c>
    </row>
    <row r="398" spans="1:13">
      <c r="A398" s="49">
        <v>397</v>
      </c>
      <c r="B398" s="13">
        <v>45792</v>
      </c>
      <c r="C398" t="s">
        <v>2242</v>
      </c>
      <c r="D398" s="222" t="s">
        <v>1928</v>
      </c>
      <c r="E398" t="s">
        <v>2344</v>
      </c>
      <c r="F398" t="s">
        <v>1928</v>
      </c>
      <c r="G398" s="226">
        <v>50000</v>
      </c>
      <c r="H398">
        <v>1</v>
      </c>
      <c r="I398" s="106">
        <v>33000</v>
      </c>
      <c r="K398" s="226">
        <v>50000</v>
      </c>
      <c r="M398" t="s">
        <v>2581</v>
      </c>
    </row>
    <row r="399" spans="1:13">
      <c r="A399" s="49">
        <v>398</v>
      </c>
      <c r="B399" s="13">
        <v>45792</v>
      </c>
      <c r="C399" t="s">
        <v>2242</v>
      </c>
      <c r="E399" t="s">
        <v>1176</v>
      </c>
      <c r="L399" s="226">
        <v>-1550000</v>
      </c>
    </row>
    <row r="400" spans="1:13">
      <c r="A400" s="49">
        <v>399</v>
      </c>
      <c r="B400" s="13">
        <v>45792</v>
      </c>
      <c r="C400" t="s">
        <v>1608</v>
      </c>
      <c r="E400" t="s">
        <v>2158</v>
      </c>
      <c r="G400" s="226">
        <v>2000000</v>
      </c>
      <c r="H400">
        <v>1</v>
      </c>
      <c r="K400" s="226">
        <v>2000000</v>
      </c>
      <c r="M400" t="s">
        <v>2581</v>
      </c>
    </row>
    <row r="401" spans="1:13">
      <c r="A401" s="49">
        <v>400</v>
      </c>
      <c r="B401" s="13">
        <v>45792</v>
      </c>
      <c r="C401" t="s">
        <v>2257</v>
      </c>
      <c r="E401" t="s">
        <v>1176</v>
      </c>
      <c r="L401" s="226">
        <v>-1000000</v>
      </c>
    </row>
    <row r="402" spans="1:13">
      <c r="A402" s="49">
        <v>401</v>
      </c>
      <c r="B402" s="13">
        <v>45792</v>
      </c>
      <c r="C402" t="s">
        <v>1862</v>
      </c>
      <c r="D402" s="222">
        <v>50229</v>
      </c>
      <c r="E402" t="s">
        <v>2354</v>
      </c>
      <c r="F402">
        <v>50229</v>
      </c>
      <c r="G402" s="226">
        <v>75000</v>
      </c>
      <c r="H402" s="47">
        <v>2</v>
      </c>
      <c r="J402" s="106">
        <v>15000</v>
      </c>
      <c r="K402" s="226">
        <v>165000</v>
      </c>
      <c r="M402" t="s">
        <v>2581</v>
      </c>
    </row>
    <row r="403" spans="1:13">
      <c r="A403" s="49">
        <v>402</v>
      </c>
      <c r="B403" s="13">
        <v>45792</v>
      </c>
      <c r="C403" t="s">
        <v>2383</v>
      </c>
      <c r="E403" t="s">
        <v>2381</v>
      </c>
      <c r="G403" s="226">
        <v>500000</v>
      </c>
      <c r="H403">
        <v>1</v>
      </c>
      <c r="J403" s="106">
        <v>50000</v>
      </c>
      <c r="K403" s="226">
        <v>550000</v>
      </c>
      <c r="M403" t="s">
        <v>2581</v>
      </c>
    </row>
    <row r="404" spans="1:13">
      <c r="A404" s="49">
        <v>403</v>
      </c>
      <c r="B404" s="13">
        <v>45792</v>
      </c>
      <c r="C404" t="s">
        <v>2012</v>
      </c>
      <c r="D404" s="222" t="s">
        <v>1254</v>
      </c>
      <c r="E404" t="s">
        <v>2343</v>
      </c>
      <c r="F404" t="s">
        <v>1254</v>
      </c>
      <c r="G404" s="226">
        <v>1500000</v>
      </c>
      <c r="H404">
        <v>1</v>
      </c>
      <c r="J404" s="106">
        <v>150000</v>
      </c>
      <c r="K404" s="226">
        <v>1650000</v>
      </c>
      <c r="M404" t="s">
        <v>2581</v>
      </c>
    </row>
    <row r="405" spans="1:13">
      <c r="A405" s="49">
        <v>404</v>
      </c>
      <c r="B405" s="13">
        <v>45792</v>
      </c>
      <c r="C405" t="s">
        <v>2012</v>
      </c>
      <c r="D405" s="222" t="s">
        <v>1928</v>
      </c>
      <c r="E405" t="s">
        <v>2344</v>
      </c>
      <c r="F405" t="s">
        <v>1928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  <c r="M405" t="s">
        <v>2581</v>
      </c>
    </row>
    <row r="406" spans="1:13">
      <c r="A406" s="49">
        <v>405</v>
      </c>
      <c r="B406" s="13">
        <v>45792</v>
      </c>
      <c r="C406" t="s">
        <v>2012</v>
      </c>
      <c r="D406" s="222" t="s">
        <v>2385</v>
      </c>
      <c r="E406" t="s">
        <v>2345</v>
      </c>
      <c r="F406" t="s">
        <v>2385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  <c r="M406" t="s">
        <v>2581</v>
      </c>
    </row>
    <row r="407" spans="1:13">
      <c r="A407" s="49">
        <v>406</v>
      </c>
      <c r="B407" s="13">
        <v>45793</v>
      </c>
      <c r="C407" t="s">
        <v>2012</v>
      </c>
      <c r="E407" t="s">
        <v>1176</v>
      </c>
      <c r="L407" s="226">
        <v>-1980000</v>
      </c>
    </row>
    <row r="408" spans="1:13">
      <c r="A408" s="49">
        <v>407</v>
      </c>
      <c r="B408" s="13">
        <v>45793</v>
      </c>
      <c r="C408" t="s">
        <v>2251</v>
      </c>
      <c r="D408" s="222" t="s">
        <v>2385</v>
      </c>
      <c r="E408" t="s">
        <v>2345</v>
      </c>
      <c r="F408" t="s">
        <v>2385</v>
      </c>
      <c r="G408" s="226">
        <v>250000</v>
      </c>
      <c r="H408">
        <v>1</v>
      </c>
      <c r="I408" s="106">
        <v>45000</v>
      </c>
      <c r="K408" s="226">
        <v>250000</v>
      </c>
      <c r="M408" t="s">
        <v>2581</v>
      </c>
    </row>
    <row r="409" spans="1:13">
      <c r="A409" s="49">
        <v>408</v>
      </c>
      <c r="B409" s="13">
        <v>45793</v>
      </c>
      <c r="C409" t="s">
        <v>2076</v>
      </c>
      <c r="E409" t="s">
        <v>1176</v>
      </c>
      <c r="L409" s="226">
        <v>-550000</v>
      </c>
    </row>
    <row r="410" spans="1:13">
      <c r="A410" s="49">
        <v>409</v>
      </c>
      <c r="B410" s="13">
        <v>45793</v>
      </c>
      <c r="C410" t="s">
        <v>1862</v>
      </c>
      <c r="D410" s="222">
        <v>50229</v>
      </c>
      <c r="E410" t="s">
        <v>2354</v>
      </c>
      <c r="F410">
        <v>50229</v>
      </c>
      <c r="G410" s="226">
        <v>75000</v>
      </c>
      <c r="H410" s="47">
        <v>2</v>
      </c>
      <c r="J410" s="106">
        <v>15000</v>
      </c>
      <c r="K410" s="226">
        <v>165000</v>
      </c>
      <c r="M410" t="s">
        <v>2581</v>
      </c>
    </row>
    <row r="411" spans="1:13">
      <c r="A411" s="49">
        <v>410</v>
      </c>
      <c r="B411" s="13">
        <v>45793</v>
      </c>
      <c r="C411" t="s">
        <v>1862</v>
      </c>
      <c r="D411" s="222" t="s">
        <v>1318</v>
      </c>
      <c r="E411" t="s">
        <v>2351</v>
      </c>
      <c r="F411" t="s">
        <v>1318</v>
      </c>
      <c r="G411" s="226">
        <v>130000</v>
      </c>
      <c r="H411" s="47">
        <v>1</v>
      </c>
      <c r="I411" s="106">
        <v>90000</v>
      </c>
      <c r="J411" s="106">
        <v>13000</v>
      </c>
      <c r="K411" s="226">
        <v>143000</v>
      </c>
      <c r="M411" t="s">
        <v>2581</v>
      </c>
    </row>
    <row r="412" spans="1:13">
      <c r="A412" s="49">
        <v>411</v>
      </c>
      <c r="B412" s="13">
        <v>45793</v>
      </c>
      <c r="C412" t="s">
        <v>1862</v>
      </c>
      <c r="D412" s="222" t="s">
        <v>1955</v>
      </c>
      <c r="E412" t="s">
        <v>2356</v>
      </c>
      <c r="F412" t="s">
        <v>1955</v>
      </c>
      <c r="G412" s="226">
        <v>10000</v>
      </c>
      <c r="H412" s="47">
        <v>2</v>
      </c>
      <c r="I412" s="106">
        <v>8500</v>
      </c>
      <c r="J412" s="106">
        <v>2000</v>
      </c>
      <c r="K412" s="226">
        <v>22000</v>
      </c>
      <c r="M412" t="s">
        <v>2581</v>
      </c>
    </row>
    <row r="413" spans="1:13">
      <c r="A413" s="49">
        <v>412</v>
      </c>
      <c r="B413" s="13">
        <v>45793</v>
      </c>
      <c r="C413" t="s">
        <v>2012</v>
      </c>
      <c r="E413" t="s">
        <v>2396</v>
      </c>
      <c r="G413" s="226">
        <v>150000</v>
      </c>
      <c r="H413">
        <v>1</v>
      </c>
      <c r="K413" s="226">
        <v>150000</v>
      </c>
      <c r="M413" t="s">
        <v>2581</v>
      </c>
    </row>
    <row r="414" spans="1:13">
      <c r="A414" s="49">
        <v>413</v>
      </c>
      <c r="B414" s="13">
        <v>45793</v>
      </c>
      <c r="C414" t="s">
        <v>2012</v>
      </c>
      <c r="E414" t="s">
        <v>1176</v>
      </c>
      <c r="L414" s="226">
        <v>-150000</v>
      </c>
    </row>
    <row r="415" spans="1:13">
      <c r="A415" s="49">
        <v>414</v>
      </c>
      <c r="B415" s="13">
        <v>45794</v>
      </c>
      <c r="C415" t="s">
        <v>1988</v>
      </c>
      <c r="E415" t="s">
        <v>2398</v>
      </c>
      <c r="G415" s="226">
        <v>150000</v>
      </c>
      <c r="H415">
        <v>1</v>
      </c>
      <c r="K415" s="226">
        <v>150000</v>
      </c>
      <c r="M415" t="s">
        <v>2581</v>
      </c>
    </row>
    <row r="416" spans="1:13">
      <c r="A416" s="49">
        <v>415</v>
      </c>
      <c r="B416" s="13">
        <v>45794</v>
      </c>
      <c r="C416" t="s">
        <v>1862</v>
      </c>
      <c r="E416" t="s">
        <v>1586</v>
      </c>
      <c r="G416" s="226">
        <v>20000</v>
      </c>
      <c r="H416" s="47">
        <v>1</v>
      </c>
      <c r="J416" s="106">
        <v>2000</v>
      </c>
      <c r="K416" s="226">
        <v>22000</v>
      </c>
      <c r="M416" t="s">
        <v>2581</v>
      </c>
    </row>
    <row r="417" spans="1:13">
      <c r="A417" s="49">
        <v>416</v>
      </c>
      <c r="B417" s="13">
        <v>45794</v>
      </c>
      <c r="C417" t="s">
        <v>1862</v>
      </c>
      <c r="E417" t="s">
        <v>1602</v>
      </c>
      <c r="G417" s="226">
        <v>450000</v>
      </c>
      <c r="H417" s="47">
        <v>1</v>
      </c>
      <c r="J417" s="106">
        <v>45000</v>
      </c>
      <c r="K417" s="226">
        <v>495000</v>
      </c>
      <c r="M417" t="s">
        <v>2581</v>
      </c>
    </row>
    <row r="418" spans="1:13">
      <c r="A418" s="49">
        <v>417</v>
      </c>
      <c r="B418" s="13">
        <v>45794</v>
      </c>
      <c r="C418" t="s">
        <v>1080</v>
      </c>
      <c r="E418" t="s">
        <v>1602</v>
      </c>
      <c r="G418" s="226">
        <v>450000</v>
      </c>
      <c r="H418">
        <v>1</v>
      </c>
      <c r="K418" s="226">
        <v>450000</v>
      </c>
      <c r="M418" t="s">
        <v>2581</v>
      </c>
    </row>
    <row r="419" spans="1:13">
      <c r="A419" s="49">
        <v>418</v>
      </c>
      <c r="B419" s="13">
        <v>45794</v>
      </c>
      <c r="C419" t="s">
        <v>2412</v>
      </c>
      <c r="D419" s="222">
        <v>1087298388</v>
      </c>
      <c r="E419" t="s">
        <v>2413</v>
      </c>
      <c r="F419" s="262">
        <v>1087298388</v>
      </c>
      <c r="G419" s="226">
        <v>550000</v>
      </c>
      <c r="H419">
        <v>1</v>
      </c>
      <c r="K419" s="226">
        <v>500000</v>
      </c>
      <c r="M419" t="s">
        <v>2581</v>
      </c>
    </row>
    <row r="420" spans="1:13">
      <c r="A420" s="49">
        <v>419</v>
      </c>
      <c r="B420" s="13">
        <v>45794</v>
      </c>
      <c r="C420" t="s">
        <v>2423</v>
      </c>
      <c r="D420" s="222" t="s">
        <v>2424</v>
      </c>
      <c r="E420" t="s">
        <v>2425</v>
      </c>
      <c r="F420" t="s">
        <v>2424</v>
      </c>
      <c r="G420" s="226">
        <v>1650000</v>
      </c>
      <c r="H420">
        <v>1</v>
      </c>
      <c r="J420" s="106">
        <v>165000</v>
      </c>
      <c r="K420" s="226">
        <v>1815000</v>
      </c>
      <c r="M420" t="s">
        <v>2581</v>
      </c>
    </row>
    <row r="421" spans="1:13">
      <c r="A421" s="49">
        <v>420</v>
      </c>
      <c r="B421" s="13">
        <v>45794</v>
      </c>
      <c r="C421" t="s">
        <v>1988</v>
      </c>
      <c r="E421" t="s">
        <v>1861</v>
      </c>
      <c r="L421" s="226">
        <v>-150000</v>
      </c>
    </row>
    <row r="422" spans="1:13">
      <c r="A422" s="49">
        <v>421</v>
      </c>
      <c r="B422" s="13">
        <v>45796</v>
      </c>
      <c r="C422" t="s">
        <v>1778</v>
      </c>
      <c r="E422" t="s">
        <v>1176</v>
      </c>
      <c r="L422" s="226">
        <v>-1100000</v>
      </c>
    </row>
    <row r="423" spans="1:13">
      <c r="A423" s="49">
        <v>422</v>
      </c>
      <c r="B423" s="13">
        <v>45796</v>
      </c>
      <c r="C423" t="s">
        <v>1536</v>
      </c>
      <c r="E423" t="s">
        <v>1176</v>
      </c>
      <c r="L423" s="226">
        <v>-200000</v>
      </c>
    </row>
    <row r="424" spans="1:13">
      <c r="A424" s="49">
        <v>423</v>
      </c>
      <c r="B424" s="13">
        <v>45796</v>
      </c>
      <c r="C424" t="s">
        <v>1835</v>
      </c>
      <c r="D424" s="222" t="s">
        <v>1254</v>
      </c>
      <c r="E424" t="s">
        <v>2343</v>
      </c>
      <c r="F424" t="s">
        <v>1254</v>
      </c>
      <c r="G424" s="226">
        <v>1500000</v>
      </c>
      <c r="H424">
        <v>1</v>
      </c>
      <c r="K424" s="226">
        <v>1500000</v>
      </c>
      <c r="M424" t="s">
        <v>2581</v>
      </c>
    </row>
    <row r="425" spans="1:13">
      <c r="A425" s="49">
        <v>424</v>
      </c>
      <c r="B425" s="13">
        <v>45796</v>
      </c>
      <c r="C425" t="s">
        <v>1835</v>
      </c>
      <c r="D425" s="222" t="s">
        <v>1928</v>
      </c>
      <c r="E425" t="s">
        <v>2344</v>
      </c>
      <c r="F425" t="s">
        <v>1928</v>
      </c>
      <c r="G425" s="226">
        <v>50000</v>
      </c>
      <c r="H425">
        <v>1</v>
      </c>
      <c r="I425" s="106">
        <v>33000</v>
      </c>
      <c r="K425" s="226">
        <v>50000</v>
      </c>
      <c r="M425" t="s">
        <v>2581</v>
      </c>
    </row>
    <row r="426" spans="1:13">
      <c r="A426" s="49">
        <v>425</v>
      </c>
      <c r="B426" s="13">
        <v>45796</v>
      </c>
      <c r="C426" t="s">
        <v>1835</v>
      </c>
      <c r="D426" s="222" t="s">
        <v>1833</v>
      </c>
      <c r="E426" t="s">
        <v>2346</v>
      </c>
      <c r="F426" t="s">
        <v>1833</v>
      </c>
      <c r="G426" s="226">
        <v>60000</v>
      </c>
      <c r="H426">
        <v>1</v>
      </c>
      <c r="I426" s="106">
        <v>40000</v>
      </c>
      <c r="K426" s="226">
        <v>60000</v>
      </c>
      <c r="M426" t="s">
        <v>2581</v>
      </c>
    </row>
    <row r="427" spans="1:13">
      <c r="A427" s="49">
        <v>426</v>
      </c>
      <c r="B427" s="13">
        <v>45796</v>
      </c>
      <c r="C427" t="s">
        <v>1835</v>
      </c>
      <c r="E427" t="s">
        <v>2409</v>
      </c>
      <c r="G427" s="226">
        <v>800000</v>
      </c>
      <c r="H427">
        <v>1</v>
      </c>
      <c r="K427" s="226">
        <v>800000</v>
      </c>
      <c r="M427" t="s">
        <v>2581</v>
      </c>
    </row>
    <row r="428" spans="1:13">
      <c r="A428" s="49">
        <v>427</v>
      </c>
      <c r="B428" s="13">
        <v>45796</v>
      </c>
      <c r="C428" t="s">
        <v>1456</v>
      </c>
      <c r="E428" t="s">
        <v>2185</v>
      </c>
      <c r="G428" s="226">
        <v>1100000</v>
      </c>
      <c r="H428">
        <v>1</v>
      </c>
      <c r="J428" s="106">
        <v>110000</v>
      </c>
      <c r="K428" s="226">
        <v>1210000</v>
      </c>
      <c r="M428" t="s">
        <v>2581</v>
      </c>
    </row>
    <row r="429" spans="1:13">
      <c r="A429" s="49">
        <v>428</v>
      </c>
      <c r="B429" s="13">
        <v>45796</v>
      </c>
      <c r="C429" t="s">
        <v>1511</v>
      </c>
      <c r="E429" t="s">
        <v>2414</v>
      </c>
      <c r="L429" s="226">
        <v>-600000</v>
      </c>
    </row>
    <row r="430" spans="1:13">
      <c r="A430" s="49">
        <v>429</v>
      </c>
      <c r="B430" s="13">
        <v>45796</v>
      </c>
      <c r="C430" t="s">
        <v>1198</v>
      </c>
      <c r="E430" t="s">
        <v>2415</v>
      </c>
      <c r="G430" s="226">
        <v>900000</v>
      </c>
      <c r="H430">
        <v>1</v>
      </c>
      <c r="K430" s="226">
        <v>900000</v>
      </c>
      <c r="M430" t="s">
        <v>2581</v>
      </c>
    </row>
    <row r="431" spans="1:13">
      <c r="A431" s="49">
        <v>430</v>
      </c>
      <c r="B431" s="13">
        <v>45796</v>
      </c>
      <c r="C431" t="s">
        <v>1080</v>
      </c>
      <c r="D431" s="222" t="s">
        <v>1867</v>
      </c>
      <c r="E431" t="s">
        <v>1256</v>
      </c>
      <c r="F431" t="s">
        <v>1867</v>
      </c>
      <c r="G431" s="226">
        <v>1200000</v>
      </c>
      <c r="H431">
        <v>1</v>
      </c>
      <c r="K431" s="226">
        <v>1200000</v>
      </c>
      <c r="M431" t="s">
        <v>2581</v>
      </c>
    </row>
    <row r="432" spans="1:13">
      <c r="A432" s="49">
        <v>431</v>
      </c>
      <c r="B432" s="13">
        <v>45796</v>
      </c>
      <c r="C432" t="s">
        <v>1080</v>
      </c>
      <c r="E432" t="s">
        <v>1176</v>
      </c>
      <c r="L432" s="226">
        <v>-1650000</v>
      </c>
    </row>
    <row r="433" spans="1:13">
      <c r="A433" s="49">
        <v>432</v>
      </c>
      <c r="B433" s="13">
        <v>45797</v>
      </c>
      <c r="C433" t="s">
        <v>1032</v>
      </c>
      <c r="D433" s="222" t="s">
        <v>1253</v>
      </c>
      <c r="E433" t="s">
        <v>2349</v>
      </c>
      <c r="F433" t="s">
        <v>1253</v>
      </c>
      <c r="G433" s="226">
        <v>800000</v>
      </c>
      <c r="H433">
        <v>1</v>
      </c>
      <c r="K433" s="226">
        <v>800000</v>
      </c>
      <c r="M433" t="s">
        <v>2581</v>
      </c>
    </row>
    <row r="434" spans="1:13">
      <c r="A434" s="49">
        <v>433</v>
      </c>
      <c r="B434" s="13">
        <v>45797</v>
      </c>
      <c r="C434" t="s">
        <v>2528</v>
      </c>
      <c r="D434" s="222" t="s">
        <v>2529</v>
      </c>
      <c r="E434" t="s">
        <v>2530</v>
      </c>
      <c r="F434" t="s">
        <v>2529</v>
      </c>
      <c r="G434" s="226">
        <v>1500000</v>
      </c>
      <c r="H434">
        <v>1</v>
      </c>
      <c r="J434" s="106">
        <v>150000</v>
      </c>
      <c r="K434" s="226">
        <v>1650000</v>
      </c>
    </row>
    <row r="435" spans="1:13">
      <c r="A435" s="49">
        <v>434</v>
      </c>
      <c r="B435" s="13">
        <v>45797</v>
      </c>
      <c r="C435" t="s">
        <v>2003</v>
      </c>
      <c r="D435" s="222" t="s">
        <v>1253</v>
      </c>
      <c r="E435" t="s">
        <v>2349</v>
      </c>
      <c r="F435" t="s">
        <v>1253</v>
      </c>
      <c r="G435" s="226">
        <v>900000</v>
      </c>
      <c r="H435">
        <v>1</v>
      </c>
      <c r="K435" s="226">
        <v>900000</v>
      </c>
      <c r="M435" t="s">
        <v>2581</v>
      </c>
    </row>
    <row r="436" spans="1:13">
      <c r="A436" s="49">
        <v>435</v>
      </c>
      <c r="B436" s="13">
        <v>45798</v>
      </c>
      <c r="C436" t="s">
        <v>2251</v>
      </c>
      <c r="E436" t="s">
        <v>1176</v>
      </c>
      <c r="L436" s="226">
        <v>-250000</v>
      </c>
    </row>
    <row r="437" spans="1:13">
      <c r="A437" s="49">
        <v>436</v>
      </c>
      <c r="B437" s="13">
        <v>45798</v>
      </c>
      <c r="C437" t="s">
        <v>2407</v>
      </c>
      <c r="E437" t="s">
        <v>1176</v>
      </c>
      <c r="L437" s="226">
        <v>-1815000</v>
      </c>
    </row>
    <row r="438" spans="1:13">
      <c r="A438" s="49">
        <v>437</v>
      </c>
      <c r="B438" s="13">
        <v>45798</v>
      </c>
      <c r="C438" t="s">
        <v>1456</v>
      </c>
      <c r="E438" t="s">
        <v>1176</v>
      </c>
      <c r="L438" s="226">
        <v>-1210000</v>
      </c>
    </row>
    <row r="439" spans="1:13">
      <c r="A439" s="49">
        <v>438</v>
      </c>
      <c r="B439" s="13">
        <v>45798</v>
      </c>
      <c r="C439" t="s">
        <v>1621</v>
      </c>
      <c r="E439" t="s">
        <v>2426</v>
      </c>
      <c r="G439" s="226">
        <v>900000</v>
      </c>
      <c r="H439">
        <v>1</v>
      </c>
      <c r="I439" s="106">
        <v>600000</v>
      </c>
      <c r="K439" s="226">
        <v>900000</v>
      </c>
      <c r="M439" t="s">
        <v>2581</v>
      </c>
    </row>
    <row r="440" spans="1:13">
      <c r="A440" s="49">
        <v>439</v>
      </c>
      <c r="B440" s="13">
        <v>45798</v>
      </c>
      <c r="C440" t="s">
        <v>2428</v>
      </c>
      <c r="D440" s="222" t="s">
        <v>1269</v>
      </c>
      <c r="E440" t="s">
        <v>2339</v>
      </c>
      <c r="F440" t="s">
        <v>1531</v>
      </c>
      <c r="G440" s="226">
        <v>1500000</v>
      </c>
      <c r="H440">
        <v>1</v>
      </c>
      <c r="K440" s="226">
        <v>1500000</v>
      </c>
      <c r="M440" t="s">
        <v>2581</v>
      </c>
    </row>
    <row r="441" spans="1:13">
      <c r="A441" s="49">
        <v>440</v>
      </c>
      <c r="B441" s="13">
        <v>45798</v>
      </c>
      <c r="C441" t="s">
        <v>1778</v>
      </c>
      <c r="D441" s="222" t="s">
        <v>2102</v>
      </c>
      <c r="E441" t="s">
        <v>2368</v>
      </c>
      <c r="F441" t="s">
        <v>2102</v>
      </c>
      <c r="G441" s="226">
        <v>1800000</v>
      </c>
      <c r="H441">
        <v>1</v>
      </c>
      <c r="J441" s="106">
        <v>180000</v>
      </c>
      <c r="K441" s="226">
        <v>1980000</v>
      </c>
      <c r="M441" t="s">
        <v>2581</v>
      </c>
    </row>
    <row r="442" spans="1:13">
      <c r="A442" s="49">
        <v>441</v>
      </c>
      <c r="B442" s="13">
        <v>45798</v>
      </c>
      <c r="C442" t="s">
        <v>1778</v>
      </c>
      <c r="D442" s="222" t="s">
        <v>1928</v>
      </c>
      <c r="E442" t="s">
        <v>2344</v>
      </c>
      <c r="F442" t="s">
        <v>1928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  <c r="M442" t="s">
        <v>2581</v>
      </c>
    </row>
    <row r="443" spans="1:13">
      <c r="A443" s="49">
        <v>442</v>
      </c>
      <c r="B443" s="13">
        <v>45798</v>
      </c>
      <c r="C443" t="s">
        <v>1778</v>
      </c>
      <c r="E443" t="s">
        <v>2369</v>
      </c>
      <c r="G443" s="226">
        <v>150000</v>
      </c>
      <c r="H443">
        <v>1</v>
      </c>
      <c r="J443" s="106">
        <v>15000</v>
      </c>
      <c r="K443" s="226">
        <v>165000</v>
      </c>
      <c r="M443" t="s">
        <v>2581</v>
      </c>
    </row>
    <row r="444" spans="1:13">
      <c r="A444" s="49">
        <v>443</v>
      </c>
      <c r="B444" s="13">
        <v>45798</v>
      </c>
      <c r="C444" t="s">
        <v>2431</v>
      </c>
      <c r="D444" s="222" t="s">
        <v>1254</v>
      </c>
      <c r="E444" t="s">
        <v>2343</v>
      </c>
      <c r="F444" t="s">
        <v>1254</v>
      </c>
      <c r="G444" s="226">
        <v>1500000</v>
      </c>
      <c r="H444">
        <v>1</v>
      </c>
      <c r="K444" s="226">
        <v>1500000</v>
      </c>
      <c r="M444" t="s">
        <v>2581</v>
      </c>
    </row>
    <row r="445" spans="1:13">
      <c r="A445" s="49">
        <v>444</v>
      </c>
      <c r="B445" s="13">
        <v>45798</v>
      </c>
      <c r="C445" t="s">
        <v>2431</v>
      </c>
      <c r="D445" s="222" t="s">
        <v>1928</v>
      </c>
      <c r="E445" t="s">
        <v>2344</v>
      </c>
      <c r="F445" t="s">
        <v>1928</v>
      </c>
      <c r="G445" s="226">
        <v>50000</v>
      </c>
      <c r="H445">
        <v>1</v>
      </c>
      <c r="I445" s="106">
        <v>33000</v>
      </c>
      <c r="K445" s="226">
        <v>50000</v>
      </c>
      <c r="M445" t="s">
        <v>2581</v>
      </c>
    </row>
    <row r="446" spans="1:13">
      <c r="A446" s="49">
        <v>445</v>
      </c>
      <c r="B446" s="13">
        <v>45798</v>
      </c>
      <c r="C446" t="s">
        <v>2003</v>
      </c>
      <c r="D446" s="222" t="s">
        <v>1254</v>
      </c>
      <c r="E446" t="s">
        <v>2343</v>
      </c>
      <c r="F446" t="s">
        <v>1254</v>
      </c>
      <c r="G446" s="226">
        <v>1500000</v>
      </c>
      <c r="H446">
        <v>1</v>
      </c>
      <c r="K446" s="226">
        <v>1500000</v>
      </c>
      <c r="M446" t="s">
        <v>2581</v>
      </c>
    </row>
    <row r="447" spans="1:13">
      <c r="A447" s="49">
        <v>446</v>
      </c>
      <c r="B447" s="13">
        <v>45798</v>
      </c>
      <c r="C447" t="s">
        <v>2003</v>
      </c>
      <c r="D447" s="222" t="s">
        <v>1928</v>
      </c>
      <c r="E447" t="s">
        <v>2344</v>
      </c>
      <c r="F447" t="s">
        <v>1928</v>
      </c>
      <c r="G447" s="226">
        <v>50000</v>
      </c>
      <c r="H447">
        <v>1</v>
      </c>
      <c r="I447" s="106">
        <v>33000</v>
      </c>
      <c r="K447" s="226">
        <v>50000</v>
      </c>
      <c r="M447" t="s">
        <v>2581</v>
      </c>
    </row>
    <row r="448" spans="1:13">
      <c r="A448" s="49">
        <v>447</v>
      </c>
      <c r="B448" s="13">
        <v>45798</v>
      </c>
      <c r="C448" t="s">
        <v>2431</v>
      </c>
      <c r="E448" t="s">
        <v>1176</v>
      </c>
      <c r="L448" s="226">
        <v>-1550000</v>
      </c>
    </row>
    <row r="449" spans="1:13">
      <c r="A449" s="49">
        <v>448</v>
      </c>
      <c r="B449" s="13">
        <v>45798</v>
      </c>
      <c r="C449" t="s">
        <v>2428</v>
      </c>
      <c r="E449" t="s">
        <v>1176</v>
      </c>
      <c r="L449" s="226">
        <v>-1500000</v>
      </c>
    </row>
    <row r="450" spans="1:13">
      <c r="A450" s="49">
        <v>449</v>
      </c>
      <c r="B450" s="13">
        <v>45798</v>
      </c>
      <c r="C450" t="s">
        <v>1521</v>
      </c>
      <c r="E450" t="s">
        <v>1176</v>
      </c>
      <c r="L450" s="226">
        <v>-450000</v>
      </c>
    </row>
    <row r="451" spans="1:13">
      <c r="A451" s="49">
        <v>450</v>
      </c>
      <c r="B451" s="13">
        <v>45798</v>
      </c>
      <c r="C451" t="s">
        <v>1022</v>
      </c>
      <c r="E451" t="s">
        <v>1176</v>
      </c>
      <c r="L451" s="226">
        <v>-150000</v>
      </c>
    </row>
    <row r="452" spans="1:13">
      <c r="A452" s="49">
        <v>451</v>
      </c>
      <c r="B452" s="13">
        <v>45799</v>
      </c>
      <c r="C452" t="s">
        <v>1466</v>
      </c>
      <c r="D452" s="222">
        <v>7252703114</v>
      </c>
      <c r="E452" t="s">
        <v>1815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  <c r="M452" t="s">
        <v>2581</v>
      </c>
    </row>
    <row r="453" spans="1:13">
      <c r="A453" s="49">
        <v>452</v>
      </c>
      <c r="B453" s="13">
        <v>45799</v>
      </c>
      <c r="C453" t="s">
        <v>1080</v>
      </c>
      <c r="E453" t="s">
        <v>1602</v>
      </c>
      <c r="G453" s="226">
        <v>450000</v>
      </c>
      <c r="H453">
        <v>1</v>
      </c>
      <c r="K453" s="226">
        <v>450000</v>
      </c>
      <c r="M453" t="s">
        <v>2581</v>
      </c>
    </row>
    <row r="454" spans="1:13">
      <c r="A454" s="49">
        <v>453</v>
      </c>
      <c r="B454" s="13">
        <v>45799</v>
      </c>
      <c r="C454" t="s">
        <v>1621</v>
      </c>
      <c r="D454" s="222" t="s">
        <v>1324</v>
      </c>
      <c r="E454" t="s">
        <v>1325</v>
      </c>
      <c r="F454" t="s">
        <v>1324</v>
      </c>
      <c r="G454" s="226">
        <v>50000</v>
      </c>
      <c r="H454">
        <v>5</v>
      </c>
      <c r="K454" s="226">
        <v>250000</v>
      </c>
      <c r="M454" t="s">
        <v>2581</v>
      </c>
    </row>
    <row r="455" spans="1:13">
      <c r="A455" s="49">
        <v>454</v>
      </c>
      <c r="B455" s="13">
        <v>45799</v>
      </c>
      <c r="C455" t="s">
        <v>1516</v>
      </c>
      <c r="D455" s="222" t="s">
        <v>1251</v>
      </c>
      <c r="E455" t="s">
        <v>2440</v>
      </c>
      <c r="F455" t="s">
        <v>1251</v>
      </c>
      <c r="G455" s="226">
        <v>100000</v>
      </c>
      <c r="H455">
        <v>1</v>
      </c>
      <c r="K455" s="226">
        <v>100000</v>
      </c>
      <c r="M455" t="s">
        <v>2581</v>
      </c>
    </row>
    <row r="456" spans="1:13">
      <c r="A456" s="49">
        <v>455</v>
      </c>
      <c r="B456" s="13">
        <v>45799</v>
      </c>
      <c r="C456" t="s">
        <v>1546</v>
      </c>
      <c r="E456" t="s">
        <v>1858</v>
      </c>
      <c r="G456" s="226">
        <v>1100000</v>
      </c>
      <c r="H456">
        <v>1</v>
      </c>
      <c r="K456" s="226">
        <v>1100000</v>
      </c>
      <c r="M456" t="s">
        <v>2581</v>
      </c>
    </row>
    <row r="457" spans="1:13">
      <c r="A457" s="49">
        <v>456</v>
      </c>
      <c r="B457" s="13">
        <v>45799</v>
      </c>
      <c r="C457" t="s">
        <v>1080</v>
      </c>
      <c r="E457" t="s">
        <v>1176</v>
      </c>
      <c r="L457" s="226">
        <v>-450000</v>
      </c>
    </row>
    <row r="458" spans="1:13">
      <c r="A458" s="49">
        <v>457</v>
      </c>
      <c r="B458" s="13">
        <v>45800</v>
      </c>
      <c r="C458" t="s">
        <v>1516</v>
      </c>
      <c r="E458" t="s">
        <v>1176</v>
      </c>
      <c r="L458" s="226">
        <v>-100000</v>
      </c>
    </row>
    <row r="459" spans="1:13">
      <c r="A459" s="49">
        <v>458</v>
      </c>
      <c r="B459" s="13">
        <v>45800</v>
      </c>
      <c r="C459" t="s">
        <v>1080</v>
      </c>
      <c r="D459" s="222" t="s">
        <v>1257</v>
      </c>
      <c r="E459" t="s">
        <v>1258</v>
      </c>
      <c r="F459" t="s">
        <v>1257</v>
      </c>
      <c r="G459" s="226">
        <v>1200000</v>
      </c>
      <c r="H459">
        <v>1</v>
      </c>
      <c r="K459" s="226">
        <v>1200000</v>
      </c>
      <c r="M459" t="s">
        <v>2581</v>
      </c>
    </row>
    <row r="460" spans="1:13">
      <c r="A460" s="49">
        <v>459</v>
      </c>
      <c r="B460" s="13">
        <v>45800</v>
      </c>
      <c r="C460" t="s">
        <v>2643</v>
      </c>
      <c r="E460" t="s">
        <v>1832</v>
      </c>
      <c r="G460" s="226">
        <v>250000</v>
      </c>
      <c r="H460">
        <v>1</v>
      </c>
      <c r="J460" s="106">
        <v>25000</v>
      </c>
      <c r="K460" s="226">
        <v>275000</v>
      </c>
      <c r="M460" t="s">
        <v>2581</v>
      </c>
    </row>
    <row r="461" spans="1:13">
      <c r="A461" s="49">
        <v>460</v>
      </c>
      <c r="B461" s="13">
        <v>45800</v>
      </c>
      <c r="C461" t="s">
        <v>1835</v>
      </c>
      <c r="D461" s="222">
        <v>4150862090</v>
      </c>
      <c r="E461" t="s">
        <v>2456</v>
      </c>
      <c r="F461">
        <v>4150862090</v>
      </c>
      <c r="G461" s="226">
        <v>445000</v>
      </c>
      <c r="H461">
        <v>1</v>
      </c>
      <c r="K461" s="226">
        <v>445000</v>
      </c>
      <c r="M461" t="s">
        <v>2581</v>
      </c>
    </row>
    <row r="462" spans="1:13">
      <c r="A462" s="49">
        <v>461</v>
      </c>
      <c r="B462" s="13">
        <v>45801</v>
      </c>
      <c r="C462" t="s">
        <v>1519</v>
      </c>
      <c r="E462" t="s">
        <v>1859</v>
      </c>
      <c r="G462" s="226">
        <v>1650000</v>
      </c>
      <c r="H462">
        <v>1</v>
      </c>
      <c r="J462" s="106">
        <v>165000</v>
      </c>
      <c r="K462" s="226">
        <v>1815000</v>
      </c>
      <c r="M462" t="s">
        <v>2581</v>
      </c>
    </row>
    <row r="463" spans="1:13">
      <c r="A463" s="49">
        <v>462</v>
      </c>
      <c r="B463" s="13">
        <v>45801</v>
      </c>
      <c r="C463" t="s">
        <v>1037</v>
      </c>
      <c r="D463" s="222">
        <v>4150862090</v>
      </c>
      <c r="E463" t="s">
        <v>2456</v>
      </c>
      <c r="F463">
        <v>4150862090</v>
      </c>
      <c r="G463" s="226">
        <v>450000</v>
      </c>
      <c r="H463">
        <v>1</v>
      </c>
      <c r="K463" s="226">
        <v>450000</v>
      </c>
      <c r="M463" t="s">
        <v>2581</v>
      </c>
    </row>
    <row r="464" spans="1:13">
      <c r="A464" s="49">
        <v>463</v>
      </c>
      <c r="B464" s="13">
        <v>45801</v>
      </c>
      <c r="C464" t="s">
        <v>1037</v>
      </c>
      <c r="D464" s="222">
        <v>50229</v>
      </c>
      <c r="E464" t="s">
        <v>2354</v>
      </c>
      <c r="F464">
        <v>50229</v>
      </c>
      <c r="G464" s="226">
        <v>75000</v>
      </c>
      <c r="H464">
        <v>1</v>
      </c>
      <c r="K464" s="226">
        <v>75000</v>
      </c>
      <c r="M464" t="s">
        <v>2581</v>
      </c>
    </row>
    <row r="465" spans="1:13">
      <c r="A465" s="49">
        <v>464</v>
      </c>
      <c r="B465" s="13">
        <v>45801</v>
      </c>
      <c r="C465" t="s">
        <v>1037</v>
      </c>
      <c r="E465" t="s">
        <v>2347</v>
      </c>
      <c r="G465" s="226">
        <v>35000</v>
      </c>
      <c r="H465">
        <v>1</v>
      </c>
      <c r="K465" s="226">
        <v>35000</v>
      </c>
      <c r="M465" t="s">
        <v>2581</v>
      </c>
    </row>
    <row r="466" spans="1:13">
      <c r="A466" s="49">
        <v>465</v>
      </c>
      <c r="B466" s="13">
        <v>45801</v>
      </c>
      <c r="C466" t="s">
        <v>1037</v>
      </c>
      <c r="D466" s="222" t="s">
        <v>1955</v>
      </c>
      <c r="E466" t="s">
        <v>2356</v>
      </c>
      <c r="F466" t="s">
        <v>1955</v>
      </c>
      <c r="G466" s="226">
        <v>10000</v>
      </c>
      <c r="H466">
        <v>2</v>
      </c>
      <c r="I466" s="106">
        <v>8500</v>
      </c>
      <c r="K466" s="226">
        <v>20000</v>
      </c>
      <c r="M466" t="s">
        <v>2581</v>
      </c>
    </row>
    <row r="467" spans="1:13">
      <c r="A467" s="49">
        <v>466</v>
      </c>
      <c r="B467" s="13">
        <v>45801</v>
      </c>
      <c r="C467" t="s">
        <v>1611</v>
      </c>
      <c r="E467" t="s">
        <v>2465</v>
      </c>
      <c r="G467" s="226">
        <v>1600000</v>
      </c>
      <c r="H467">
        <v>1</v>
      </c>
      <c r="K467" s="226">
        <v>1600000</v>
      </c>
      <c r="M467" t="s">
        <v>2581</v>
      </c>
    </row>
    <row r="468" spans="1:13">
      <c r="A468" s="49">
        <v>467</v>
      </c>
      <c r="B468" s="13">
        <v>45801</v>
      </c>
      <c r="C468" t="s">
        <v>1611</v>
      </c>
      <c r="E468" t="s">
        <v>1861</v>
      </c>
      <c r="L468" s="226">
        <v>-1600000</v>
      </c>
    </row>
    <row r="469" spans="1:13">
      <c r="A469" s="49">
        <v>468</v>
      </c>
      <c r="B469" s="13">
        <v>45803</v>
      </c>
      <c r="C469" t="s">
        <v>1621</v>
      </c>
      <c r="E469" t="s">
        <v>1176</v>
      </c>
      <c r="L469" s="226">
        <v>-900000</v>
      </c>
    </row>
    <row r="470" spans="1:13">
      <c r="A470" s="49">
        <v>469</v>
      </c>
      <c r="B470" s="13">
        <v>45803</v>
      </c>
      <c r="C470" t="s">
        <v>2467</v>
      </c>
      <c r="D470" s="222" t="s">
        <v>1251</v>
      </c>
      <c r="E470" t="s">
        <v>2362</v>
      </c>
      <c r="F470" t="s">
        <v>1251</v>
      </c>
      <c r="G470" s="226">
        <v>1000000</v>
      </c>
      <c r="H470">
        <v>1</v>
      </c>
      <c r="J470" s="106">
        <v>100000</v>
      </c>
      <c r="K470" s="226">
        <v>1100000</v>
      </c>
      <c r="M470" t="s">
        <v>2581</v>
      </c>
    </row>
    <row r="471" spans="1:13">
      <c r="A471" s="49">
        <v>470</v>
      </c>
      <c r="B471" s="13">
        <v>45803</v>
      </c>
      <c r="C471" t="s">
        <v>2467</v>
      </c>
      <c r="E471" t="s">
        <v>1176</v>
      </c>
      <c r="L471" s="226">
        <v>-1100000</v>
      </c>
    </row>
    <row r="472" spans="1:13">
      <c r="A472" s="49">
        <v>471</v>
      </c>
      <c r="B472" s="13">
        <v>45803</v>
      </c>
      <c r="C472" t="s">
        <v>1198</v>
      </c>
      <c r="E472" t="s">
        <v>1176</v>
      </c>
      <c r="L472" s="226">
        <v>-2000000</v>
      </c>
    </row>
    <row r="473" spans="1:13">
      <c r="A473" s="49">
        <v>472</v>
      </c>
      <c r="B473" s="13">
        <v>45803</v>
      </c>
      <c r="C473" t="s">
        <v>1466</v>
      </c>
      <c r="E473" t="s">
        <v>1858</v>
      </c>
      <c r="G473" s="226">
        <v>650000</v>
      </c>
      <c r="H473">
        <v>1</v>
      </c>
      <c r="K473" s="226">
        <v>650000</v>
      </c>
      <c r="M473" t="s">
        <v>2581</v>
      </c>
    </row>
    <row r="474" spans="1:13">
      <c r="A474" s="49">
        <v>473</v>
      </c>
      <c r="B474" s="13">
        <v>45803</v>
      </c>
      <c r="C474" t="s">
        <v>1621</v>
      </c>
      <c r="E474" t="s">
        <v>1176</v>
      </c>
      <c r="L474" s="226">
        <v>-250000</v>
      </c>
    </row>
    <row r="475" spans="1:13">
      <c r="A475" s="49">
        <v>474</v>
      </c>
      <c r="B475" s="13">
        <v>45803</v>
      </c>
      <c r="C475" t="s">
        <v>1778</v>
      </c>
      <c r="E475" t="s">
        <v>1176</v>
      </c>
      <c r="L475" s="226">
        <v>-2550000</v>
      </c>
    </row>
    <row r="476" spans="1:13">
      <c r="A476" s="49">
        <v>475</v>
      </c>
      <c r="B476" s="13">
        <v>45803</v>
      </c>
      <c r="C476" t="s">
        <v>1032</v>
      </c>
      <c r="E476" t="s">
        <v>1176</v>
      </c>
      <c r="L476" s="226">
        <v>-1350000</v>
      </c>
    </row>
    <row r="477" spans="1:13">
      <c r="A477" s="49">
        <v>476</v>
      </c>
      <c r="B477" s="13">
        <v>45803</v>
      </c>
      <c r="C477" t="s">
        <v>1649</v>
      </c>
      <c r="D477" s="222" t="s">
        <v>1260</v>
      </c>
      <c r="E477" t="s">
        <v>2350</v>
      </c>
      <c r="F477" t="s">
        <v>1260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  <c r="M477" t="s">
        <v>2581</v>
      </c>
    </row>
    <row r="478" spans="1:13">
      <c r="A478" s="49">
        <v>477</v>
      </c>
      <c r="B478" s="13">
        <v>45803</v>
      </c>
      <c r="C478" t="s">
        <v>1649</v>
      </c>
      <c r="D478" s="222">
        <v>50229</v>
      </c>
      <c r="E478" t="s">
        <v>2354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  <c r="M478" t="s">
        <v>2581</v>
      </c>
    </row>
    <row r="479" spans="1:13">
      <c r="A479" s="49">
        <v>478</v>
      </c>
      <c r="B479" s="13">
        <v>45803</v>
      </c>
      <c r="C479" t="s">
        <v>1649</v>
      </c>
      <c r="D479" s="222" t="s">
        <v>1919</v>
      </c>
      <c r="E479" t="s">
        <v>2355</v>
      </c>
      <c r="F479" t="s">
        <v>1919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  <c r="M479" t="s">
        <v>2581</v>
      </c>
    </row>
    <row r="480" spans="1:13">
      <c r="A480" s="49">
        <v>479</v>
      </c>
      <c r="B480" s="13">
        <v>45803</v>
      </c>
      <c r="C480" t="s">
        <v>2483</v>
      </c>
      <c r="D480" s="222" t="s">
        <v>1867</v>
      </c>
      <c r="E480" t="s">
        <v>2475</v>
      </c>
      <c r="F480" t="s">
        <v>1867</v>
      </c>
      <c r="G480" s="226">
        <v>650000</v>
      </c>
      <c r="H480">
        <v>1</v>
      </c>
      <c r="J480" s="106">
        <v>65000</v>
      </c>
      <c r="K480" s="226">
        <v>715000</v>
      </c>
      <c r="M480" t="s">
        <v>2581</v>
      </c>
    </row>
    <row r="481" spans="1:13">
      <c r="A481" s="49">
        <v>480</v>
      </c>
      <c r="B481" s="13">
        <v>45803</v>
      </c>
      <c r="C481" t="s">
        <v>2483</v>
      </c>
      <c r="E481" t="s">
        <v>1563</v>
      </c>
      <c r="G481" s="226">
        <v>350000</v>
      </c>
      <c r="H481">
        <v>1</v>
      </c>
      <c r="J481" s="106">
        <v>35000</v>
      </c>
      <c r="K481" s="226">
        <v>385000</v>
      </c>
      <c r="M481" t="s">
        <v>2581</v>
      </c>
    </row>
    <row r="482" spans="1:13">
      <c r="A482" s="49">
        <v>481</v>
      </c>
      <c r="B482" s="13">
        <v>45803</v>
      </c>
      <c r="C482" t="s">
        <v>1037</v>
      </c>
      <c r="D482" s="222" t="s">
        <v>1318</v>
      </c>
      <c r="E482" t="s">
        <v>2351</v>
      </c>
      <c r="F482" t="s">
        <v>1318</v>
      </c>
      <c r="G482" s="226">
        <v>130000</v>
      </c>
      <c r="H482">
        <v>2</v>
      </c>
      <c r="I482" s="106">
        <v>90000</v>
      </c>
      <c r="K482" s="226">
        <v>260000</v>
      </c>
      <c r="M482" t="s">
        <v>2581</v>
      </c>
    </row>
    <row r="483" spans="1:13">
      <c r="A483" s="49">
        <v>482</v>
      </c>
      <c r="B483" s="13">
        <v>45803</v>
      </c>
      <c r="C483" t="s">
        <v>1778</v>
      </c>
      <c r="E483" t="s">
        <v>1563</v>
      </c>
      <c r="G483" s="226">
        <v>350000</v>
      </c>
      <c r="H483">
        <v>1</v>
      </c>
      <c r="J483" s="106">
        <v>35000</v>
      </c>
      <c r="K483" s="226">
        <v>385000</v>
      </c>
      <c r="M483" t="s">
        <v>2581</v>
      </c>
    </row>
    <row r="484" spans="1:13">
      <c r="A484" s="49">
        <v>483</v>
      </c>
      <c r="B484" s="13">
        <v>45804</v>
      </c>
      <c r="C484" t="s">
        <v>2003</v>
      </c>
      <c r="E484" t="s">
        <v>1176</v>
      </c>
      <c r="L484" s="226">
        <v>-2450000</v>
      </c>
    </row>
    <row r="485" spans="1:13">
      <c r="A485" s="49">
        <v>484</v>
      </c>
      <c r="B485" s="13">
        <v>45803</v>
      </c>
      <c r="C485" t="s">
        <v>1658</v>
      </c>
      <c r="D485" s="222" t="s">
        <v>1269</v>
      </c>
      <c r="E485" t="s">
        <v>2339</v>
      </c>
      <c r="F485" t="s">
        <v>1531</v>
      </c>
      <c r="G485" s="226">
        <v>1500000</v>
      </c>
      <c r="H485">
        <v>1</v>
      </c>
      <c r="J485" s="106">
        <v>150000</v>
      </c>
      <c r="K485" s="226">
        <v>1650000</v>
      </c>
      <c r="M485" t="s">
        <v>2581</v>
      </c>
    </row>
    <row r="486" spans="1:13">
      <c r="A486" s="49">
        <v>485</v>
      </c>
      <c r="B486" s="13">
        <v>45804</v>
      </c>
      <c r="C486" t="s">
        <v>2483</v>
      </c>
      <c r="E486" t="s">
        <v>1176</v>
      </c>
      <c r="L486" s="226">
        <v>-1100000</v>
      </c>
    </row>
    <row r="487" spans="1:13">
      <c r="A487" s="49">
        <v>486</v>
      </c>
      <c r="B487" s="13">
        <v>45804</v>
      </c>
      <c r="C487" t="s">
        <v>1778</v>
      </c>
      <c r="E487" t="s">
        <v>1176</v>
      </c>
      <c r="L487" s="226">
        <v>-35000</v>
      </c>
    </row>
    <row r="488" spans="1:13">
      <c r="A488" s="49">
        <v>487</v>
      </c>
      <c r="B488" s="13">
        <v>45804</v>
      </c>
      <c r="C488" t="s">
        <v>1546</v>
      </c>
      <c r="D488" s="222">
        <v>501220639</v>
      </c>
      <c r="E488" t="s">
        <v>1876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  <c r="M488" t="s">
        <v>2581</v>
      </c>
    </row>
    <row r="489" spans="1:13">
      <c r="A489" s="49">
        <v>488</v>
      </c>
      <c r="B489" s="13">
        <v>45796</v>
      </c>
      <c r="C489" t="s">
        <v>1652</v>
      </c>
      <c r="E489" t="s">
        <v>1176</v>
      </c>
      <c r="L489" s="226">
        <v>-549000</v>
      </c>
    </row>
    <row r="490" spans="1:13">
      <c r="A490" s="49">
        <v>489</v>
      </c>
      <c r="B490" s="13">
        <v>45804</v>
      </c>
      <c r="C490" t="s">
        <v>1835</v>
      </c>
      <c r="E490" t="s">
        <v>1859</v>
      </c>
      <c r="G490" s="226">
        <v>1550000</v>
      </c>
      <c r="H490">
        <v>1</v>
      </c>
      <c r="K490" s="226">
        <v>1550000</v>
      </c>
      <c r="M490" t="s">
        <v>2581</v>
      </c>
    </row>
    <row r="491" spans="1:13">
      <c r="A491" s="49">
        <v>490</v>
      </c>
      <c r="B491" s="13">
        <v>45804</v>
      </c>
      <c r="C491" t="s">
        <v>1649</v>
      </c>
      <c r="E491" t="s">
        <v>1602</v>
      </c>
      <c r="G491" s="226">
        <v>450000</v>
      </c>
      <c r="H491">
        <v>1</v>
      </c>
      <c r="J491" s="106">
        <v>45000</v>
      </c>
      <c r="K491" s="226">
        <v>495000</v>
      </c>
      <c r="M491" t="s">
        <v>2581</v>
      </c>
    </row>
    <row r="492" spans="1:13">
      <c r="A492" s="49">
        <v>491</v>
      </c>
      <c r="B492" s="13">
        <v>45804</v>
      </c>
      <c r="C492" t="s">
        <v>1914</v>
      </c>
      <c r="E492" t="s">
        <v>1176</v>
      </c>
      <c r="L492" s="226">
        <v>-1229000</v>
      </c>
    </row>
    <row r="493" spans="1:13">
      <c r="A493" s="49">
        <v>492</v>
      </c>
      <c r="B493" s="13">
        <v>45804</v>
      </c>
      <c r="C493" t="s">
        <v>1080</v>
      </c>
      <c r="E493" t="s">
        <v>1176</v>
      </c>
      <c r="L493" s="226">
        <v>-1200000</v>
      </c>
    </row>
    <row r="494" spans="1:13">
      <c r="A494" s="49">
        <v>493</v>
      </c>
      <c r="B494" s="13">
        <v>45804</v>
      </c>
      <c r="C494" t="s">
        <v>1434</v>
      </c>
      <c r="E494" t="s">
        <v>1858</v>
      </c>
      <c r="G494" s="226">
        <v>650000</v>
      </c>
      <c r="H494">
        <v>1</v>
      </c>
      <c r="K494" s="226">
        <v>650000</v>
      </c>
      <c r="M494" t="s">
        <v>2581</v>
      </c>
    </row>
    <row r="495" spans="1:13">
      <c r="A495" s="49">
        <v>494</v>
      </c>
      <c r="B495" s="13">
        <v>45804</v>
      </c>
      <c r="C495" t="s">
        <v>1608</v>
      </c>
      <c r="E495" t="s">
        <v>1182</v>
      </c>
      <c r="G495" s="226">
        <v>1000000</v>
      </c>
      <c r="H495">
        <v>1</v>
      </c>
      <c r="K495" s="226">
        <v>1000000</v>
      </c>
      <c r="M495" t="s">
        <v>2581</v>
      </c>
    </row>
    <row r="496" spans="1:13">
      <c r="A496" s="49">
        <v>495</v>
      </c>
      <c r="B496" s="13">
        <v>45804</v>
      </c>
      <c r="C496" t="s">
        <v>1608</v>
      </c>
      <c r="E496" t="s">
        <v>2493</v>
      </c>
      <c r="L496" s="226">
        <v>-50000</v>
      </c>
      <c r="M496" t="s">
        <v>2581</v>
      </c>
    </row>
    <row r="497" spans="1:13">
      <c r="A497" s="49">
        <v>496</v>
      </c>
      <c r="B497" s="13">
        <v>45805</v>
      </c>
      <c r="C497" t="s">
        <v>2307</v>
      </c>
      <c r="E497" t="s">
        <v>1996</v>
      </c>
      <c r="F497">
        <v>2800801</v>
      </c>
      <c r="G497" s="226">
        <v>150000</v>
      </c>
      <c r="H497">
        <v>3</v>
      </c>
      <c r="K497" s="106">
        <v>450000</v>
      </c>
      <c r="M497" t="s">
        <v>2581</v>
      </c>
    </row>
    <row r="498" spans="1:13">
      <c r="A498" s="49">
        <v>497</v>
      </c>
      <c r="B498" s="13">
        <v>45805</v>
      </c>
      <c r="C498" t="s">
        <v>1466</v>
      </c>
      <c r="E498" t="s">
        <v>2495</v>
      </c>
      <c r="G498" s="226">
        <v>1200000</v>
      </c>
      <c r="H498">
        <v>1</v>
      </c>
      <c r="K498" s="106">
        <v>1200000</v>
      </c>
      <c r="M498" t="s">
        <v>2581</v>
      </c>
    </row>
    <row r="499" spans="1:13">
      <c r="A499" s="49">
        <v>498</v>
      </c>
      <c r="B499" s="13">
        <v>45805</v>
      </c>
      <c r="C499" t="s">
        <v>1862</v>
      </c>
      <c r="E499" t="s">
        <v>1176</v>
      </c>
      <c r="H499" s="47"/>
      <c r="L499" s="226">
        <v>-2332000</v>
      </c>
    </row>
    <row r="500" spans="1:13">
      <c r="A500" s="49">
        <v>499</v>
      </c>
      <c r="B500" s="13">
        <v>45805</v>
      </c>
      <c r="C500" t="s">
        <v>1658</v>
      </c>
      <c r="E500" t="s">
        <v>1176</v>
      </c>
      <c r="L500" s="226">
        <v>-1650000</v>
      </c>
    </row>
    <row r="501" spans="1:13">
      <c r="A501" s="49">
        <v>500</v>
      </c>
      <c r="B501" s="13">
        <v>45805</v>
      </c>
      <c r="C501" t="s">
        <v>2039</v>
      </c>
      <c r="E501" t="s">
        <v>2497</v>
      </c>
      <c r="G501" s="226">
        <v>200000</v>
      </c>
      <c r="H501">
        <v>1</v>
      </c>
      <c r="K501" s="106">
        <v>200000</v>
      </c>
      <c r="M501" t="s">
        <v>2581</v>
      </c>
    </row>
    <row r="502" spans="1:13">
      <c r="A502" s="49">
        <v>501</v>
      </c>
      <c r="B502" s="13">
        <v>45805</v>
      </c>
      <c r="C502" t="s">
        <v>1080</v>
      </c>
      <c r="E502" t="s">
        <v>2191</v>
      </c>
      <c r="G502" s="226">
        <v>800000</v>
      </c>
      <c r="H502">
        <v>1</v>
      </c>
      <c r="K502" s="106">
        <v>800000</v>
      </c>
      <c r="M502" t="s">
        <v>2581</v>
      </c>
    </row>
    <row r="503" spans="1:13">
      <c r="A503" s="49">
        <v>502</v>
      </c>
      <c r="B503" s="13">
        <v>45805</v>
      </c>
      <c r="C503" t="s">
        <v>2496</v>
      </c>
      <c r="E503" t="s">
        <v>2362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  <c r="M503" t="s">
        <v>2581</v>
      </c>
    </row>
    <row r="504" spans="1:13">
      <c r="A504" s="49">
        <v>503</v>
      </c>
      <c r="B504" s="13">
        <v>45805</v>
      </c>
      <c r="C504" t="s">
        <v>2496</v>
      </c>
      <c r="E504" t="s">
        <v>1176</v>
      </c>
      <c r="L504" s="226">
        <v>-1100000</v>
      </c>
    </row>
    <row r="505" spans="1:13">
      <c r="A505" s="49">
        <v>504</v>
      </c>
      <c r="B505" s="13">
        <v>45805</v>
      </c>
      <c r="C505" t="s">
        <v>2498</v>
      </c>
      <c r="E505" t="s">
        <v>1830</v>
      </c>
      <c r="F505">
        <v>2800802</v>
      </c>
      <c r="G505" s="226">
        <v>200000</v>
      </c>
      <c r="H505">
        <v>1</v>
      </c>
      <c r="K505" s="106">
        <v>200000</v>
      </c>
      <c r="M505" t="s">
        <v>2581</v>
      </c>
    </row>
    <row r="506" spans="1:13">
      <c r="A506" s="49">
        <v>505</v>
      </c>
      <c r="B506" s="13">
        <v>45805</v>
      </c>
      <c r="C506" t="s">
        <v>2039</v>
      </c>
      <c r="E506" t="s">
        <v>1176</v>
      </c>
      <c r="L506" s="226">
        <v>-200000</v>
      </c>
    </row>
    <row r="507" spans="1:13">
      <c r="A507" s="49">
        <v>506</v>
      </c>
      <c r="B507" s="13">
        <v>45805</v>
      </c>
      <c r="C507" t="s">
        <v>2450</v>
      </c>
      <c r="E507" t="s">
        <v>1176</v>
      </c>
      <c r="L507" s="226">
        <v>-275000</v>
      </c>
    </row>
    <row r="508" spans="1:13">
      <c r="A508" s="49">
        <v>507</v>
      </c>
      <c r="B508" s="13">
        <v>45805</v>
      </c>
      <c r="C508" t="s">
        <v>2498</v>
      </c>
      <c r="E508" t="s">
        <v>1176</v>
      </c>
      <c r="L508" s="226">
        <v>-200000</v>
      </c>
    </row>
    <row r="509" spans="1:13">
      <c r="A509" s="49">
        <v>508</v>
      </c>
      <c r="B509" s="13">
        <v>45800</v>
      </c>
      <c r="C509" t="s">
        <v>1862</v>
      </c>
      <c r="E509" t="s">
        <v>2475</v>
      </c>
      <c r="G509" s="226">
        <v>650000</v>
      </c>
      <c r="H509" s="47">
        <v>1</v>
      </c>
      <c r="J509" s="106">
        <v>65000</v>
      </c>
      <c r="K509" s="226">
        <v>715000</v>
      </c>
      <c r="M509" t="s">
        <v>2581</v>
      </c>
    </row>
    <row r="510" spans="1:13">
      <c r="A510" s="49">
        <v>509</v>
      </c>
      <c r="B510" s="13">
        <v>45800</v>
      </c>
      <c r="C510" t="s">
        <v>1862</v>
      </c>
      <c r="E510" t="s">
        <v>1563</v>
      </c>
      <c r="G510">
        <v>350000</v>
      </c>
      <c r="H510" s="47">
        <v>1</v>
      </c>
      <c r="J510" s="262">
        <v>35000</v>
      </c>
      <c r="K510" s="262">
        <v>385000</v>
      </c>
      <c r="M510" t="s">
        <v>2581</v>
      </c>
    </row>
    <row r="511" spans="1:13">
      <c r="A511" s="49">
        <v>510</v>
      </c>
      <c r="B511" s="13">
        <v>45800</v>
      </c>
      <c r="C511" t="s">
        <v>1862</v>
      </c>
      <c r="E511" t="s">
        <v>1586</v>
      </c>
      <c r="G511">
        <v>20000</v>
      </c>
      <c r="H511" s="47">
        <v>1</v>
      </c>
      <c r="J511" s="262">
        <v>2000</v>
      </c>
      <c r="K511" s="262">
        <v>22000</v>
      </c>
      <c r="M511" t="s">
        <v>2581</v>
      </c>
    </row>
    <row r="512" spans="1:13">
      <c r="A512" s="49">
        <v>511</v>
      </c>
      <c r="B512" s="13">
        <v>45806</v>
      </c>
      <c r="C512" t="s">
        <v>1456</v>
      </c>
      <c r="E512" t="s">
        <v>2501</v>
      </c>
      <c r="G512" s="226">
        <v>498000</v>
      </c>
      <c r="H512">
        <v>1</v>
      </c>
      <c r="K512" s="226">
        <v>498000</v>
      </c>
      <c r="M512" t="s">
        <v>2581</v>
      </c>
    </row>
    <row r="513" spans="1:13">
      <c r="A513" s="49">
        <v>512</v>
      </c>
      <c r="B513" s="13">
        <v>45806</v>
      </c>
      <c r="C513" t="s">
        <v>1466</v>
      </c>
      <c r="E513" t="s">
        <v>2175</v>
      </c>
      <c r="F513" t="s">
        <v>1273</v>
      </c>
      <c r="G513" s="226">
        <v>1500000</v>
      </c>
      <c r="H513">
        <v>1</v>
      </c>
      <c r="K513" s="226">
        <v>1500000</v>
      </c>
      <c r="M513" t="s">
        <v>2581</v>
      </c>
    </row>
    <row r="514" spans="1:13">
      <c r="A514" s="49">
        <v>513</v>
      </c>
      <c r="B514" s="13">
        <v>45807</v>
      </c>
      <c r="C514" t="s">
        <v>1608</v>
      </c>
      <c r="E514" t="s">
        <v>1176</v>
      </c>
      <c r="L514" s="226">
        <v>-3400000</v>
      </c>
    </row>
    <row r="515" spans="1:13">
      <c r="A515" s="49">
        <v>514</v>
      </c>
      <c r="B515" s="13">
        <v>45807</v>
      </c>
      <c r="C515" t="s">
        <v>2536</v>
      </c>
      <c r="E515" t="s">
        <v>2537</v>
      </c>
      <c r="F515" s="262">
        <v>2800802</v>
      </c>
      <c r="G515" s="226">
        <v>200000</v>
      </c>
      <c r="H515">
        <v>1</v>
      </c>
      <c r="J515" s="106">
        <v>20000</v>
      </c>
      <c r="K515" s="226">
        <v>220000</v>
      </c>
      <c r="M515" t="s">
        <v>2581</v>
      </c>
    </row>
    <row r="516" spans="1:13">
      <c r="A516" s="49">
        <v>515</v>
      </c>
      <c r="B516" s="13">
        <v>45807</v>
      </c>
      <c r="C516" t="s">
        <v>1080</v>
      </c>
      <c r="E516" t="s">
        <v>1256</v>
      </c>
      <c r="F516" t="s">
        <v>1867</v>
      </c>
      <c r="G516" s="226">
        <v>1200000</v>
      </c>
      <c r="H516">
        <v>1</v>
      </c>
      <c r="K516" s="226">
        <v>1200000</v>
      </c>
      <c r="M516" t="s">
        <v>2581</v>
      </c>
    </row>
    <row r="517" spans="1:13">
      <c r="A517" s="49">
        <v>516</v>
      </c>
      <c r="B517" s="13">
        <v>45807</v>
      </c>
      <c r="C517" t="s">
        <v>2679</v>
      </c>
      <c r="E517" t="s">
        <v>2506</v>
      </c>
      <c r="F517" t="s">
        <v>2505</v>
      </c>
      <c r="G517" s="226">
        <v>900000</v>
      </c>
      <c r="H517">
        <v>1</v>
      </c>
      <c r="J517" s="106">
        <v>90000</v>
      </c>
      <c r="K517" s="226">
        <v>990000</v>
      </c>
      <c r="M517" t="s">
        <v>2581</v>
      </c>
    </row>
    <row r="518" spans="1:13">
      <c r="A518" s="49">
        <v>517</v>
      </c>
      <c r="B518" s="13">
        <v>45807</v>
      </c>
      <c r="C518" t="s">
        <v>2257</v>
      </c>
      <c r="E518" t="s">
        <v>1256</v>
      </c>
      <c r="F518" t="s">
        <v>1867</v>
      </c>
      <c r="G518" s="226">
        <v>1200000</v>
      </c>
      <c r="H518">
        <v>1</v>
      </c>
      <c r="K518" s="226">
        <v>1200000</v>
      </c>
      <c r="M518" t="s">
        <v>2581</v>
      </c>
    </row>
    <row r="519" spans="1:13">
      <c r="A519" s="49">
        <v>518</v>
      </c>
      <c r="B519" s="13">
        <v>45807</v>
      </c>
      <c r="C519" t="s">
        <v>2257</v>
      </c>
      <c r="E519" t="s">
        <v>2516</v>
      </c>
      <c r="G519" s="226">
        <v>350000</v>
      </c>
      <c r="H519">
        <v>1</v>
      </c>
      <c r="K519" s="226">
        <v>350000</v>
      </c>
      <c r="M519" t="s">
        <v>2581</v>
      </c>
    </row>
    <row r="520" spans="1:13">
      <c r="A520" s="49">
        <v>520</v>
      </c>
      <c r="B520" s="13">
        <v>45807</v>
      </c>
      <c r="C520" t="s">
        <v>1862</v>
      </c>
      <c r="E520" t="s">
        <v>1176</v>
      </c>
      <c r="H520" s="47"/>
      <c r="L520" s="226">
        <v>-1122000</v>
      </c>
    </row>
    <row r="521" spans="1:13">
      <c r="A521" s="49">
        <v>567</v>
      </c>
      <c r="B521" s="13">
        <v>45813</v>
      </c>
      <c r="C521" t="s">
        <v>2590</v>
      </c>
      <c r="E521" t="s">
        <v>2591</v>
      </c>
      <c r="F521" t="s">
        <v>2592</v>
      </c>
      <c r="G521" s="226">
        <v>10000</v>
      </c>
      <c r="H521">
        <v>2</v>
      </c>
      <c r="K521" s="226">
        <v>20000</v>
      </c>
    </row>
    <row r="522" spans="1:13">
      <c r="A522" s="49">
        <v>522</v>
      </c>
      <c r="B522" s="13">
        <v>45808</v>
      </c>
      <c r="C522" t="s">
        <v>2270</v>
      </c>
      <c r="E522" t="s">
        <v>1176</v>
      </c>
      <c r="L522" s="226">
        <v>-660000</v>
      </c>
    </row>
    <row r="523" spans="1:13">
      <c r="A523" s="49">
        <v>523</v>
      </c>
      <c r="B523" s="13">
        <v>45808</v>
      </c>
      <c r="C523" t="s">
        <v>1296</v>
      </c>
      <c r="E523" t="s">
        <v>2523</v>
      </c>
      <c r="G523" s="226">
        <v>150000</v>
      </c>
      <c r="H523">
        <v>1</v>
      </c>
      <c r="K523" s="226">
        <v>150000</v>
      </c>
      <c r="M523" t="s">
        <v>2581</v>
      </c>
    </row>
    <row r="524" spans="1:13">
      <c r="A524" s="49">
        <v>524</v>
      </c>
      <c r="B524" s="13">
        <v>45808</v>
      </c>
      <c r="C524" t="s">
        <v>1367</v>
      </c>
      <c r="E524" t="s">
        <v>2339</v>
      </c>
      <c r="F524" t="s">
        <v>1531</v>
      </c>
      <c r="G524" s="226">
        <v>1500000</v>
      </c>
      <c r="H524">
        <v>1</v>
      </c>
      <c r="K524" s="226">
        <v>1500000</v>
      </c>
      <c r="M524" t="s">
        <v>2581</v>
      </c>
    </row>
    <row r="525" spans="1:13">
      <c r="A525" s="49">
        <v>525</v>
      </c>
      <c r="B525" s="13">
        <v>45808</v>
      </c>
      <c r="C525" t="s">
        <v>1652</v>
      </c>
      <c r="E525" t="s">
        <v>2206</v>
      </c>
      <c r="L525" s="226">
        <v>-2200000</v>
      </c>
    </row>
    <row r="526" spans="1:13">
      <c r="A526" s="49">
        <v>526</v>
      </c>
      <c r="B526" s="13">
        <v>45808</v>
      </c>
      <c r="C526" t="s">
        <v>1434</v>
      </c>
      <c r="E526" t="s">
        <v>1176</v>
      </c>
      <c r="L526" s="226">
        <v>-650000</v>
      </c>
    </row>
    <row r="527" spans="1:13">
      <c r="A527" s="49">
        <v>527</v>
      </c>
      <c r="B527" s="13">
        <v>45808</v>
      </c>
      <c r="C527" t="s">
        <v>2534</v>
      </c>
      <c r="E527" t="s">
        <v>2535</v>
      </c>
      <c r="F527" s="262">
        <v>1068298044</v>
      </c>
      <c r="G527" s="226">
        <v>400000</v>
      </c>
      <c r="H527">
        <v>1</v>
      </c>
      <c r="K527" s="226">
        <v>400000</v>
      </c>
      <c r="M527" t="s">
        <v>2581</v>
      </c>
    </row>
    <row r="528" spans="1:13">
      <c r="A528" s="49">
        <v>528</v>
      </c>
      <c r="B528" s="13">
        <v>45808</v>
      </c>
      <c r="C528" t="s">
        <v>1649</v>
      </c>
      <c r="E528" t="s">
        <v>1861</v>
      </c>
      <c r="L528" s="226">
        <v>-1179000</v>
      </c>
    </row>
    <row r="529" spans="1:12">
      <c r="A529" s="49">
        <v>529</v>
      </c>
      <c r="B529" s="13">
        <v>45808</v>
      </c>
      <c r="C529" t="s">
        <v>1519</v>
      </c>
      <c r="E529" t="s">
        <v>1861</v>
      </c>
      <c r="L529" s="226">
        <v>-1815000</v>
      </c>
    </row>
    <row r="530" spans="1:12">
      <c r="A530" s="49">
        <v>530</v>
      </c>
      <c r="B530" s="13">
        <v>45808</v>
      </c>
      <c r="C530" t="s">
        <v>2511</v>
      </c>
      <c r="E530" t="s">
        <v>1861</v>
      </c>
      <c r="L530" s="226">
        <v>-220000</v>
      </c>
    </row>
    <row r="531" spans="1:12">
      <c r="A531" s="49">
        <v>531</v>
      </c>
      <c r="B531" s="13">
        <v>45808</v>
      </c>
      <c r="C531" t="s">
        <v>1456</v>
      </c>
      <c r="E531" t="s">
        <v>1861</v>
      </c>
      <c r="L531" s="226">
        <v>-498000</v>
      </c>
    </row>
    <row r="532" spans="1:12">
      <c r="A532" s="49">
        <v>532</v>
      </c>
      <c r="B532" s="13">
        <v>45809</v>
      </c>
      <c r="C532" t="s">
        <v>1546</v>
      </c>
      <c r="E532" t="s">
        <v>1861</v>
      </c>
      <c r="L532" s="226">
        <v>-2000000</v>
      </c>
    </row>
    <row r="533" spans="1:12">
      <c r="A533" s="49">
        <v>533</v>
      </c>
      <c r="B533" s="13">
        <v>45810</v>
      </c>
      <c r="C533" t="s">
        <v>1367</v>
      </c>
      <c r="E533" t="s">
        <v>1176</v>
      </c>
      <c r="L533" s="226">
        <v>-1500000</v>
      </c>
    </row>
    <row r="534" spans="1:12">
      <c r="A534" s="49">
        <v>534</v>
      </c>
      <c r="B534" s="13">
        <v>45810</v>
      </c>
      <c r="C534" t="s">
        <v>2546</v>
      </c>
      <c r="E534" t="s">
        <v>2547</v>
      </c>
      <c r="F534" t="s">
        <v>2548</v>
      </c>
      <c r="G534" s="226">
        <v>1000000</v>
      </c>
      <c r="H534">
        <v>1</v>
      </c>
      <c r="K534" s="226">
        <v>1000000</v>
      </c>
    </row>
    <row r="535" spans="1:12">
      <c r="A535" s="49">
        <v>535</v>
      </c>
      <c r="B535" s="13">
        <v>45810</v>
      </c>
      <c r="C535" t="s">
        <v>1608</v>
      </c>
      <c r="E535" t="s">
        <v>1325</v>
      </c>
      <c r="F535" t="s">
        <v>1324</v>
      </c>
      <c r="G535" s="226">
        <v>50000</v>
      </c>
      <c r="H535">
        <v>2</v>
      </c>
      <c r="K535" s="226">
        <v>100000</v>
      </c>
    </row>
    <row r="536" spans="1:12">
      <c r="A536" s="49">
        <v>536</v>
      </c>
      <c r="B536" s="13">
        <v>45810</v>
      </c>
      <c r="C536" t="s">
        <v>2467</v>
      </c>
      <c r="E536" t="s">
        <v>2350</v>
      </c>
      <c r="F536" t="s">
        <v>1260</v>
      </c>
      <c r="G536" s="226">
        <v>517273</v>
      </c>
      <c r="H536">
        <v>1</v>
      </c>
      <c r="J536" s="106">
        <v>51727</v>
      </c>
      <c r="K536" s="226">
        <v>569000</v>
      </c>
    </row>
    <row r="537" spans="1:12">
      <c r="A537" s="49">
        <v>537</v>
      </c>
      <c r="B537" s="13">
        <v>45810</v>
      </c>
      <c r="C537" t="s">
        <v>2467</v>
      </c>
      <c r="E537" t="s">
        <v>2354</v>
      </c>
      <c r="F537">
        <v>50229</v>
      </c>
      <c r="G537" s="226">
        <v>70000</v>
      </c>
      <c r="H537">
        <v>1</v>
      </c>
      <c r="J537" s="106">
        <v>7000</v>
      </c>
      <c r="K537" s="226">
        <v>77000</v>
      </c>
    </row>
    <row r="538" spans="1:12">
      <c r="A538" s="49">
        <v>538</v>
      </c>
      <c r="B538" s="13">
        <v>45810</v>
      </c>
      <c r="C538" t="s">
        <v>2467</v>
      </c>
      <c r="E538" t="s">
        <v>1176</v>
      </c>
      <c r="L538" s="226">
        <v>-646000</v>
      </c>
    </row>
    <row r="539" spans="1:12">
      <c r="A539" s="49">
        <v>539</v>
      </c>
      <c r="B539" s="13">
        <v>45810</v>
      </c>
      <c r="C539" t="s">
        <v>1523</v>
      </c>
      <c r="E539" t="s">
        <v>1830</v>
      </c>
      <c r="F539">
        <v>2800802</v>
      </c>
      <c r="G539" s="226">
        <v>150000</v>
      </c>
      <c r="H539">
        <v>1</v>
      </c>
      <c r="K539" s="226">
        <v>150000</v>
      </c>
    </row>
    <row r="540" spans="1:12">
      <c r="A540" s="49">
        <v>540</v>
      </c>
      <c r="B540" s="13">
        <v>45810</v>
      </c>
      <c r="C540" t="s">
        <v>1466</v>
      </c>
      <c r="E540" t="s">
        <v>1176</v>
      </c>
      <c r="L540" s="226">
        <v>-10907000</v>
      </c>
    </row>
    <row r="541" spans="1:12">
      <c r="A541" s="49">
        <v>541</v>
      </c>
      <c r="B541" s="13">
        <v>45810</v>
      </c>
      <c r="C541" t="s">
        <v>1608</v>
      </c>
      <c r="E541" t="s">
        <v>1256</v>
      </c>
      <c r="F541" t="s">
        <v>1867</v>
      </c>
      <c r="G541" s="226">
        <v>1200000</v>
      </c>
      <c r="H541">
        <v>1</v>
      </c>
      <c r="K541" s="226">
        <v>1200000</v>
      </c>
    </row>
    <row r="542" spans="1:12">
      <c r="A542" s="49">
        <v>542</v>
      </c>
      <c r="B542" s="13">
        <v>45810</v>
      </c>
      <c r="C542" t="s">
        <v>1608</v>
      </c>
      <c r="E542" t="s">
        <v>1563</v>
      </c>
      <c r="G542" s="226">
        <v>350000</v>
      </c>
      <c r="H542">
        <v>1</v>
      </c>
      <c r="K542" s="226">
        <v>350000</v>
      </c>
    </row>
    <row r="543" spans="1:12">
      <c r="A543" s="49">
        <v>543</v>
      </c>
      <c r="B543" s="13">
        <v>45810</v>
      </c>
      <c r="C543" t="s">
        <v>1608</v>
      </c>
      <c r="E543" t="s">
        <v>1815</v>
      </c>
      <c r="F543">
        <v>7252703114</v>
      </c>
      <c r="G543" s="226">
        <v>129000</v>
      </c>
      <c r="H543">
        <v>1</v>
      </c>
      <c r="K543" s="226">
        <v>129000</v>
      </c>
    </row>
    <row r="544" spans="1:12">
      <c r="A544" s="49">
        <v>544</v>
      </c>
      <c r="B544" s="13">
        <v>45810</v>
      </c>
      <c r="C544" t="s">
        <v>2428</v>
      </c>
      <c r="E544" t="s">
        <v>2361</v>
      </c>
      <c r="G544" s="226">
        <v>1500000</v>
      </c>
      <c r="H544">
        <v>1</v>
      </c>
      <c r="K544" s="226">
        <v>1500000</v>
      </c>
    </row>
    <row r="545" spans="1:13">
      <c r="A545" s="49">
        <v>545</v>
      </c>
      <c r="B545" s="13">
        <v>45811</v>
      </c>
      <c r="C545" t="s">
        <v>998</v>
      </c>
      <c r="E545" t="s">
        <v>1176</v>
      </c>
      <c r="L545" s="226">
        <v>-1000000</v>
      </c>
    </row>
    <row r="546" spans="1:13">
      <c r="A546" s="49">
        <v>546</v>
      </c>
      <c r="B546" s="13">
        <v>45811</v>
      </c>
      <c r="C546" t="s">
        <v>2582</v>
      </c>
      <c r="E546" t="s">
        <v>2583</v>
      </c>
      <c r="G546" s="226">
        <v>700000</v>
      </c>
      <c r="H546">
        <v>1</v>
      </c>
      <c r="K546" s="226">
        <v>700000</v>
      </c>
    </row>
    <row r="547" spans="1:13">
      <c r="A547" s="49">
        <v>547</v>
      </c>
      <c r="B547" s="13">
        <v>45811</v>
      </c>
      <c r="C547" t="s">
        <v>1516</v>
      </c>
      <c r="E547" t="s">
        <v>2554</v>
      </c>
      <c r="G547" s="226">
        <v>200000</v>
      </c>
      <c r="H547">
        <v>1</v>
      </c>
      <c r="K547" s="226">
        <v>200000</v>
      </c>
    </row>
    <row r="548" spans="1:13">
      <c r="A548" s="49">
        <v>548</v>
      </c>
      <c r="B548" s="13">
        <v>45811</v>
      </c>
      <c r="C548" t="s">
        <v>2569</v>
      </c>
      <c r="E548" t="s">
        <v>2565</v>
      </c>
      <c r="G548" s="226">
        <v>1818182</v>
      </c>
      <c r="H548">
        <v>1</v>
      </c>
      <c r="J548" s="106">
        <v>181818</v>
      </c>
      <c r="K548" s="226">
        <v>2000000</v>
      </c>
    </row>
    <row r="549" spans="1:13">
      <c r="A549" s="49">
        <v>549</v>
      </c>
      <c r="B549" s="13">
        <v>45812</v>
      </c>
      <c r="C549" t="s">
        <v>1516</v>
      </c>
      <c r="E549" t="s">
        <v>1176</v>
      </c>
      <c r="L549" s="226">
        <v>-200000</v>
      </c>
    </row>
    <row r="550" spans="1:13">
      <c r="A550" s="49">
        <v>550</v>
      </c>
      <c r="B550" s="13">
        <v>45807</v>
      </c>
      <c r="C550" t="s">
        <v>1032</v>
      </c>
      <c r="E550" t="s">
        <v>2506</v>
      </c>
      <c r="F550" t="s">
        <v>2505</v>
      </c>
      <c r="G550" s="226">
        <v>900000</v>
      </c>
      <c r="H550">
        <v>1</v>
      </c>
      <c r="J550" s="106">
        <v>90000</v>
      </c>
      <c r="K550" s="226">
        <v>990000</v>
      </c>
      <c r="M550" t="s">
        <v>2581</v>
      </c>
    </row>
    <row r="551" spans="1:13">
      <c r="A551" s="49">
        <v>551</v>
      </c>
      <c r="B551" s="13">
        <v>45812</v>
      </c>
      <c r="C551" t="s">
        <v>1032</v>
      </c>
      <c r="E551" t="s">
        <v>1176</v>
      </c>
      <c r="L551" s="226">
        <v>-990000</v>
      </c>
    </row>
    <row r="552" spans="1:13">
      <c r="A552" s="49">
        <v>552</v>
      </c>
      <c r="B552" s="13">
        <v>45812</v>
      </c>
      <c r="C552" t="s">
        <v>1671</v>
      </c>
      <c r="E552" t="s">
        <v>2361</v>
      </c>
      <c r="G552" s="226">
        <v>1500000</v>
      </c>
      <c r="H552">
        <v>1</v>
      </c>
      <c r="K552" s="226">
        <v>1500000</v>
      </c>
    </row>
    <row r="553" spans="1:13">
      <c r="A553" s="49">
        <v>553</v>
      </c>
      <c r="B553" s="13">
        <v>45812</v>
      </c>
      <c r="C553" t="s">
        <v>2573</v>
      </c>
      <c r="E553" t="s">
        <v>2578</v>
      </c>
      <c r="F553" t="s">
        <v>2579</v>
      </c>
      <c r="G553" s="226">
        <v>700000</v>
      </c>
      <c r="H553">
        <v>1</v>
      </c>
      <c r="J553" s="106">
        <v>70000</v>
      </c>
      <c r="K553" s="226">
        <v>770000</v>
      </c>
    </row>
    <row r="554" spans="1:13">
      <c r="A554" s="49">
        <v>554</v>
      </c>
      <c r="B554" s="13">
        <v>45812</v>
      </c>
      <c r="C554" t="s">
        <v>1523</v>
      </c>
      <c r="E554" t="s">
        <v>1176</v>
      </c>
      <c r="L554" s="226">
        <v>-150000</v>
      </c>
    </row>
    <row r="555" spans="1:13">
      <c r="A555" s="49">
        <v>555</v>
      </c>
      <c r="B555" s="13">
        <v>45812</v>
      </c>
      <c r="C555" t="s">
        <v>2580</v>
      </c>
      <c r="E555" t="s">
        <v>1176</v>
      </c>
      <c r="L555" s="226">
        <v>-2000000</v>
      </c>
    </row>
    <row r="556" spans="1:13">
      <c r="A556">
        <v>557</v>
      </c>
      <c r="B556" s="13">
        <v>45812</v>
      </c>
      <c r="C556" t="s">
        <v>2572</v>
      </c>
      <c r="E556" t="s">
        <v>1176</v>
      </c>
      <c r="L556" s="226">
        <v>-770000</v>
      </c>
    </row>
    <row r="557" spans="1:13">
      <c r="A557">
        <v>558</v>
      </c>
      <c r="B557" s="13">
        <v>45812</v>
      </c>
      <c r="C557" t="s">
        <v>1652</v>
      </c>
      <c r="E557" t="s">
        <v>1602</v>
      </c>
      <c r="G557" s="226">
        <v>450000</v>
      </c>
      <c r="H557">
        <v>1</v>
      </c>
      <c r="J557" s="106">
        <v>45000</v>
      </c>
      <c r="K557" s="226">
        <v>495000</v>
      </c>
    </row>
    <row r="558" spans="1:13">
      <c r="A558">
        <v>559</v>
      </c>
      <c r="B558" s="13">
        <v>45812</v>
      </c>
      <c r="C558" t="s">
        <v>1652</v>
      </c>
      <c r="E558" t="s">
        <v>1616</v>
      </c>
      <c r="F558">
        <v>24152333907</v>
      </c>
      <c r="G558" s="226">
        <v>50000</v>
      </c>
      <c r="H558">
        <v>1</v>
      </c>
      <c r="J558" s="106">
        <v>5000</v>
      </c>
      <c r="K558" s="226">
        <v>55000</v>
      </c>
    </row>
    <row r="559" spans="1:13">
      <c r="A559">
        <v>560</v>
      </c>
      <c r="B559" s="13">
        <v>45812</v>
      </c>
      <c r="C559" t="s">
        <v>1835</v>
      </c>
      <c r="E559" t="s">
        <v>1176</v>
      </c>
      <c r="L559" s="226">
        <v>-7000000</v>
      </c>
    </row>
    <row r="560" spans="1:13">
      <c r="A560">
        <v>561</v>
      </c>
      <c r="B560" s="13">
        <v>45812</v>
      </c>
      <c r="C560" t="s">
        <v>1835</v>
      </c>
      <c r="E560" t="s">
        <v>2585</v>
      </c>
      <c r="L560" s="226">
        <v>-805000</v>
      </c>
    </row>
    <row r="561" spans="1:12">
      <c r="A561">
        <v>568</v>
      </c>
      <c r="B561" s="13">
        <v>45813</v>
      </c>
      <c r="C561" t="s">
        <v>1608</v>
      </c>
      <c r="E561" t="s">
        <v>2350</v>
      </c>
      <c r="F561" t="s">
        <v>1260</v>
      </c>
      <c r="G561" s="226">
        <v>569000</v>
      </c>
      <c r="H561">
        <v>1</v>
      </c>
      <c r="K561" s="226">
        <v>569000</v>
      </c>
    </row>
    <row r="562" spans="1:12">
      <c r="A562">
        <v>569</v>
      </c>
      <c r="B562" s="13">
        <v>45813</v>
      </c>
      <c r="C562" t="s">
        <v>1608</v>
      </c>
      <c r="E562" t="s">
        <v>2354</v>
      </c>
      <c r="F562">
        <v>50229</v>
      </c>
      <c r="G562" s="226">
        <v>77000</v>
      </c>
      <c r="H562">
        <v>1</v>
      </c>
      <c r="K562" s="226">
        <v>77000</v>
      </c>
    </row>
    <row r="563" spans="1:12">
      <c r="A563">
        <v>570</v>
      </c>
      <c r="B563" s="13">
        <v>45813</v>
      </c>
      <c r="C563" t="s">
        <v>1608</v>
      </c>
      <c r="E563" t="s">
        <v>2351</v>
      </c>
      <c r="F563" t="s">
        <v>1318</v>
      </c>
      <c r="G563" s="226">
        <v>130000</v>
      </c>
      <c r="H563">
        <v>1</v>
      </c>
      <c r="K563" s="226">
        <v>130000</v>
      </c>
    </row>
    <row r="564" spans="1:12">
      <c r="A564">
        <v>571</v>
      </c>
      <c r="B564" s="13">
        <v>45813</v>
      </c>
      <c r="C564" t="s">
        <v>1608</v>
      </c>
      <c r="E564" t="s">
        <v>2356</v>
      </c>
      <c r="F564" t="s">
        <v>1955</v>
      </c>
      <c r="G564" s="226">
        <v>10000</v>
      </c>
      <c r="H564">
        <v>2</v>
      </c>
      <c r="K564" s="226">
        <v>20000</v>
      </c>
    </row>
    <row r="565" spans="1:12">
      <c r="A565">
        <v>572</v>
      </c>
      <c r="B565" s="13">
        <v>45813</v>
      </c>
      <c r="C565" t="s">
        <v>1608</v>
      </c>
      <c r="E565" t="s">
        <v>2355</v>
      </c>
      <c r="F565" t="s">
        <v>1919</v>
      </c>
      <c r="G565" s="226">
        <v>35000</v>
      </c>
      <c r="H565">
        <v>1</v>
      </c>
      <c r="K565" s="226">
        <v>35000</v>
      </c>
    </row>
    <row r="566" spans="1:12">
      <c r="A566">
        <v>573</v>
      </c>
      <c r="B566" s="13">
        <v>45813</v>
      </c>
      <c r="C566" t="s">
        <v>1671</v>
      </c>
      <c r="E566" t="s">
        <v>1176</v>
      </c>
      <c r="L566" s="226">
        <v>-1500000</v>
      </c>
    </row>
    <row r="567" spans="1:12">
      <c r="A567">
        <v>574</v>
      </c>
      <c r="B567" s="13">
        <v>45813</v>
      </c>
      <c r="C567" t="s">
        <v>1523</v>
      </c>
      <c r="E567" t="s">
        <v>1830</v>
      </c>
      <c r="F567">
        <v>2800802</v>
      </c>
      <c r="G567" s="226">
        <v>150000</v>
      </c>
      <c r="H567">
        <v>1</v>
      </c>
      <c r="K567" s="226">
        <v>150000</v>
      </c>
    </row>
    <row r="568" spans="1:12">
      <c r="A568">
        <v>575</v>
      </c>
      <c r="B568" s="13">
        <v>45813</v>
      </c>
      <c r="C568" t="s">
        <v>1198</v>
      </c>
      <c r="E568" t="s">
        <v>2595</v>
      </c>
      <c r="G568" s="226">
        <v>450000</v>
      </c>
      <c r="H568">
        <v>1</v>
      </c>
      <c r="K568" s="226">
        <v>450000</v>
      </c>
    </row>
    <row r="569" spans="1:12">
      <c r="A569">
        <v>576</v>
      </c>
      <c r="B569" s="13">
        <v>45813</v>
      </c>
      <c r="C569" t="s">
        <v>1198</v>
      </c>
      <c r="E569" t="s">
        <v>2355</v>
      </c>
      <c r="F569" t="s">
        <v>1919</v>
      </c>
      <c r="G569" s="226">
        <v>55000</v>
      </c>
      <c r="H569">
        <v>1</v>
      </c>
      <c r="K569" s="226">
        <v>55000</v>
      </c>
    </row>
    <row r="570" spans="1:12">
      <c r="A570">
        <v>577</v>
      </c>
      <c r="B570" s="13">
        <v>45813</v>
      </c>
      <c r="C570" t="s">
        <v>1198</v>
      </c>
      <c r="E570" t="s">
        <v>2358</v>
      </c>
      <c r="G570" s="226">
        <v>600000</v>
      </c>
      <c r="H570">
        <v>1</v>
      </c>
      <c r="K570" s="226">
        <v>600000</v>
      </c>
    </row>
    <row r="571" spans="1:12">
      <c r="A571">
        <v>578</v>
      </c>
      <c r="B571" s="13">
        <v>45813</v>
      </c>
      <c r="C571" t="s">
        <v>1198</v>
      </c>
      <c r="E571" t="s">
        <v>2596</v>
      </c>
      <c r="G571" s="226">
        <v>600000</v>
      </c>
      <c r="H571">
        <v>1</v>
      </c>
      <c r="K571" s="226">
        <v>600000</v>
      </c>
    </row>
    <row r="572" spans="1:12">
      <c r="A572">
        <v>579</v>
      </c>
      <c r="B572" s="13">
        <v>45813</v>
      </c>
      <c r="C572" t="s">
        <v>1652</v>
      </c>
      <c r="E572" t="s">
        <v>1176</v>
      </c>
      <c r="L572" s="226">
        <v>-550000</v>
      </c>
    </row>
    <row r="573" spans="1:12">
      <c r="A573">
        <v>580</v>
      </c>
      <c r="B573" s="13">
        <v>45813</v>
      </c>
      <c r="C573" t="s">
        <v>2604</v>
      </c>
      <c r="E573" t="s">
        <v>2603</v>
      </c>
      <c r="G573" s="226">
        <v>200000</v>
      </c>
      <c r="H573">
        <v>1</v>
      </c>
      <c r="K573" s="226">
        <v>200000</v>
      </c>
    </row>
    <row r="574" spans="1:12">
      <c r="A574">
        <v>581</v>
      </c>
      <c r="B574" s="13">
        <v>45814</v>
      </c>
      <c r="C574" t="s">
        <v>1835</v>
      </c>
      <c r="E574" t="s">
        <v>2350</v>
      </c>
      <c r="F574" t="s">
        <v>1260</v>
      </c>
      <c r="G574" s="226">
        <v>500000</v>
      </c>
      <c r="H574">
        <v>5</v>
      </c>
      <c r="K574" s="226">
        <v>2500000</v>
      </c>
    </row>
    <row r="575" spans="1:12">
      <c r="A575">
        <v>582</v>
      </c>
      <c r="B575" s="13">
        <v>45817</v>
      </c>
      <c r="C575" t="s">
        <v>2628</v>
      </c>
      <c r="E575" t="s">
        <v>2629</v>
      </c>
      <c r="F575" t="s">
        <v>2630</v>
      </c>
      <c r="G575" s="226">
        <v>2200000</v>
      </c>
      <c r="H575">
        <v>1</v>
      </c>
      <c r="J575" s="106">
        <v>220000</v>
      </c>
      <c r="K575" s="226">
        <v>2420000</v>
      </c>
    </row>
    <row r="576" spans="1:12">
      <c r="A576">
        <v>583</v>
      </c>
      <c r="B576" s="13">
        <v>45817</v>
      </c>
      <c r="C576" t="s">
        <v>2635</v>
      </c>
      <c r="E576" t="s">
        <v>2636</v>
      </c>
      <c r="F576" t="s">
        <v>2637</v>
      </c>
      <c r="G576" s="226">
        <v>1550000</v>
      </c>
      <c r="H576">
        <v>1</v>
      </c>
      <c r="K576" s="226">
        <v>1550000</v>
      </c>
    </row>
    <row r="577" spans="1:12">
      <c r="A577">
        <v>585</v>
      </c>
      <c r="B577" s="13">
        <v>45817</v>
      </c>
      <c r="C577" t="s">
        <v>2635</v>
      </c>
      <c r="E577" t="s">
        <v>2638</v>
      </c>
      <c r="F577" t="s">
        <v>2639</v>
      </c>
      <c r="G577" s="226">
        <v>650000</v>
      </c>
      <c r="H577">
        <v>1</v>
      </c>
      <c r="K577" s="226">
        <v>650000</v>
      </c>
    </row>
    <row r="578" spans="1:12">
      <c r="A578">
        <v>586</v>
      </c>
      <c r="B578" s="13">
        <v>45817</v>
      </c>
      <c r="C578" t="s">
        <v>1198</v>
      </c>
      <c r="E578" t="s">
        <v>2612</v>
      </c>
      <c r="G578" s="226">
        <v>35000</v>
      </c>
      <c r="H578">
        <v>1</v>
      </c>
      <c r="K578" s="226">
        <v>35000</v>
      </c>
    </row>
    <row r="579" spans="1:12">
      <c r="A579">
        <v>587</v>
      </c>
      <c r="B579" s="13">
        <v>45817</v>
      </c>
      <c r="C579" t="s">
        <v>1198</v>
      </c>
      <c r="E579" t="s">
        <v>2016</v>
      </c>
      <c r="F579" t="s">
        <v>2613</v>
      </c>
      <c r="G579" s="226">
        <v>20000</v>
      </c>
      <c r="H579">
        <v>1</v>
      </c>
      <c r="K579" s="226">
        <v>20000</v>
      </c>
    </row>
    <row r="580" spans="1:12">
      <c r="A580">
        <v>588</v>
      </c>
      <c r="B580" s="13">
        <v>45817</v>
      </c>
      <c r="C580" t="s">
        <v>1835</v>
      </c>
      <c r="E580" t="s">
        <v>1858</v>
      </c>
      <c r="G580" s="226">
        <v>1100000</v>
      </c>
      <c r="H580">
        <v>1</v>
      </c>
      <c r="K580" s="226">
        <v>1100000</v>
      </c>
    </row>
    <row r="581" spans="1:12">
      <c r="A581">
        <v>589</v>
      </c>
      <c r="B581" s="13">
        <v>45817</v>
      </c>
      <c r="C581" t="s">
        <v>1037</v>
      </c>
      <c r="E581" t="s">
        <v>2617</v>
      </c>
      <c r="G581" s="226">
        <v>1100000</v>
      </c>
      <c r="H581">
        <v>1</v>
      </c>
      <c r="K581" s="226">
        <v>1100000</v>
      </c>
    </row>
    <row r="582" spans="1:12">
      <c r="A582">
        <v>590</v>
      </c>
      <c r="B582" s="13">
        <v>45817</v>
      </c>
      <c r="C582" t="s">
        <v>1511</v>
      </c>
      <c r="E582" t="s">
        <v>2361</v>
      </c>
      <c r="G582" s="226">
        <v>1500000</v>
      </c>
      <c r="H582">
        <v>1</v>
      </c>
      <c r="K582" s="226">
        <v>1500000</v>
      </c>
    </row>
    <row r="583" spans="1:12">
      <c r="A583">
        <v>591</v>
      </c>
      <c r="B583" s="13">
        <v>45817</v>
      </c>
      <c r="C583" t="s">
        <v>1466</v>
      </c>
      <c r="E583" t="s">
        <v>2361</v>
      </c>
      <c r="G583" s="226">
        <v>1500000</v>
      </c>
      <c r="H583">
        <v>1</v>
      </c>
      <c r="K583" s="226">
        <v>1500000</v>
      </c>
    </row>
    <row r="584" spans="1:12">
      <c r="A584">
        <v>592</v>
      </c>
      <c r="B584" s="13">
        <v>45817</v>
      </c>
      <c r="C584" t="s">
        <v>1652</v>
      </c>
      <c r="E584" t="s">
        <v>2350</v>
      </c>
      <c r="F584" t="s">
        <v>1260</v>
      </c>
      <c r="G584" s="226">
        <v>517273</v>
      </c>
      <c r="H584">
        <v>1</v>
      </c>
      <c r="J584" s="106">
        <v>51727</v>
      </c>
      <c r="K584" s="226">
        <v>569000</v>
      </c>
    </row>
    <row r="585" spans="1:12">
      <c r="A585">
        <v>593</v>
      </c>
      <c r="B585" s="13">
        <v>45817</v>
      </c>
      <c r="C585" t="s">
        <v>1652</v>
      </c>
      <c r="E585" t="s">
        <v>2351</v>
      </c>
      <c r="F585" t="s">
        <v>1318</v>
      </c>
      <c r="G585" s="226">
        <v>130000</v>
      </c>
      <c r="H585">
        <v>2</v>
      </c>
      <c r="J585" s="106">
        <v>26000</v>
      </c>
      <c r="K585" s="226">
        <v>286000</v>
      </c>
    </row>
    <row r="586" spans="1:12">
      <c r="A586">
        <v>594</v>
      </c>
      <c r="B586" s="13">
        <v>45817</v>
      </c>
      <c r="C586" t="s">
        <v>2640</v>
      </c>
      <c r="E586" t="s">
        <v>2641</v>
      </c>
      <c r="G586" s="226">
        <v>600000</v>
      </c>
      <c r="H586">
        <v>1</v>
      </c>
      <c r="J586" s="106">
        <v>60000</v>
      </c>
      <c r="K586" s="226">
        <v>660000</v>
      </c>
    </row>
    <row r="587" spans="1:12">
      <c r="A587">
        <v>595</v>
      </c>
      <c r="B587" s="13">
        <v>45817</v>
      </c>
      <c r="C587" t="s">
        <v>1649</v>
      </c>
      <c r="E587" t="s">
        <v>2622</v>
      </c>
      <c r="H587">
        <v>1</v>
      </c>
      <c r="K587" s="226">
        <v>0</v>
      </c>
    </row>
    <row r="588" spans="1:12">
      <c r="A588">
        <v>596</v>
      </c>
      <c r="B588" s="13">
        <v>45817</v>
      </c>
      <c r="C588" t="s">
        <v>1649</v>
      </c>
      <c r="E588" t="s">
        <v>2624</v>
      </c>
      <c r="F588" t="s">
        <v>2623</v>
      </c>
      <c r="G588" s="226">
        <v>590910</v>
      </c>
      <c r="H588">
        <v>1</v>
      </c>
      <c r="J588" s="106">
        <v>59091</v>
      </c>
      <c r="K588" s="226">
        <v>650001</v>
      </c>
    </row>
    <row r="589" spans="1:12">
      <c r="A589">
        <v>597</v>
      </c>
      <c r="B589" s="13">
        <v>45817</v>
      </c>
      <c r="C589" t="s">
        <v>1649</v>
      </c>
      <c r="E589" t="s">
        <v>2626</v>
      </c>
      <c r="F589" t="s">
        <v>2625</v>
      </c>
      <c r="G589" s="226">
        <v>100000</v>
      </c>
      <c r="H589">
        <v>1</v>
      </c>
      <c r="J589" s="106">
        <v>10000</v>
      </c>
      <c r="K589" s="226">
        <v>110000</v>
      </c>
    </row>
    <row r="590" spans="1:12">
      <c r="A590">
        <v>598</v>
      </c>
      <c r="B590" s="13">
        <v>45817</v>
      </c>
      <c r="C590" t="s">
        <v>1649</v>
      </c>
      <c r="E590" t="s">
        <v>2356</v>
      </c>
      <c r="F590" t="s">
        <v>1955</v>
      </c>
      <c r="G590" s="226">
        <v>20000</v>
      </c>
      <c r="H590">
        <v>1</v>
      </c>
      <c r="J590" s="106">
        <v>2000</v>
      </c>
      <c r="K590" s="226">
        <v>22000</v>
      </c>
    </row>
    <row r="591" spans="1:12">
      <c r="A591">
        <v>599</v>
      </c>
      <c r="B591" s="13">
        <v>45817</v>
      </c>
      <c r="C591" t="s">
        <v>2609</v>
      </c>
      <c r="E591" t="s">
        <v>1176</v>
      </c>
      <c r="L591" s="226">
        <v>-2420000</v>
      </c>
    </row>
    <row r="592" spans="1:12">
      <c r="A592">
        <v>600</v>
      </c>
      <c r="B592" s="13">
        <v>45817</v>
      </c>
      <c r="C592" t="s">
        <v>1511</v>
      </c>
      <c r="E592" t="s">
        <v>2631</v>
      </c>
      <c r="L592" s="226">
        <v>-500000</v>
      </c>
    </row>
    <row r="593" spans="1:12">
      <c r="A593">
        <v>601</v>
      </c>
      <c r="B593" s="13">
        <v>45817</v>
      </c>
      <c r="C593" t="s">
        <v>1511</v>
      </c>
      <c r="E593" t="s">
        <v>2632</v>
      </c>
      <c r="L593" s="226">
        <v>-300000</v>
      </c>
    </row>
    <row r="594" spans="1:12">
      <c r="A594">
        <v>602</v>
      </c>
      <c r="B594" s="13">
        <v>45817</v>
      </c>
      <c r="C594" t="s">
        <v>1511</v>
      </c>
      <c r="E594" t="s">
        <v>2633</v>
      </c>
      <c r="L594" s="226">
        <v>-300000</v>
      </c>
    </row>
    <row r="595" spans="1:12">
      <c r="A595">
        <v>603</v>
      </c>
      <c r="B595" s="13">
        <v>45817</v>
      </c>
      <c r="C595" t="s">
        <v>1511</v>
      </c>
      <c r="E595" t="s">
        <v>2634</v>
      </c>
      <c r="L595" s="226">
        <v>-380000</v>
      </c>
    </row>
    <row r="596" spans="1:12">
      <c r="A596">
        <v>605</v>
      </c>
      <c r="B596" s="13">
        <v>45817</v>
      </c>
      <c r="C596" t="s">
        <v>998</v>
      </c>
      <c r="E596" t="s">
        <v>1176</v>
      </c>
      <c r="L596" s="226">
        <v>-2200000</v>
      </c>
    </row>
    <row r="597" spans="1:12">
      <c r="A597">
        <v>606</v>
      </c>
      <c r="B597" s="13">
        <v>45817</v>
      </c>
      <c r="C597" t="s">
        <v>2428</v>
      </c>
      <c r="E597" t="s">
        <v>1176</v>
      </c>
      <c r="L597" s="226">
        <v>-1500000</v>
      </c>
    </row>
    <row r="598" spans="1:12">
      <c r="A598">
        <v>607</v>
      </c>
      <c r="B598" s="13">
        <v>45807</v>
      </c>
      <c r="C598" t="s">
        <v>1080</v>
      </c>
      <c r="E598" t="s">
        <v>1176</v>
      </c>
      <c r="L598" s="226">
        <v>-2000000</v>
      </c>
    </row>
    <row r="599" spans="1:12">
      <c r="A599">
        <v>608</v>
      </c>
      <c r="B599" s="13">
        <v>45817</v>
      </c>
      <c r="C599" t="s">
        <v>1466</v>
      </c>
      <c r="E599" t="s">
        <v>2518</v>
      </c>
      <c r="F599">
        <v>1087298437</v>
      </c>
      <c r="G599" s="226">
        <v>80000</v>
      </c>
      <c r="H599">
        <v>1</v>
      </c>
      <c r="K599" s="226">
        <v>80000</v>
      </c>
    </row>
    <row r="600" spans="1:12">
      <c r="A600">
        <v>609</v>
      </c>
      <c r="B600" s="13">
        <v>45818</v>
      </c>
      <c r="C600" t="s">
        <v>2257</v>
      </c>
      <c r="E600" t="s">
        <v>1176</v>
      </c>
      <c r="L600" s="226">
        <v>-1550000</v>
      </c>
    </row>
    <row r="601" spans="1:12">
      <c r="A601">
        <v>610</v>
      </c>
      <c r="B601" s="13">
        <v>45818</v>
      </c>
      <c r="C601" t="s">
        <v>1669</v>
      </c>
      <c r="E601" t="s">
        <v>1176</v>
      </c>
      <c r="L601" s="226">
        <v>-700000</v>
      </c>
    </row>
    <row r="602" spans="1:12">
      <c r="A602">
        <v>611</v>
      </c>
      <c r="B602" s="13">
        <v>45818</v>
      </c>
      <c r="C602" t="s">
        <v>2556</v>
      </c>
      <c r="E602" t="s">
        <v>2659</v>
      </c>
      <c r="G602" s="226">
        <v>3000000</v>
      </c>
      <c r="H602">
        <v>1</v>
      </c>
      <c r="K602" s="226">
        <v>3000000</v>
      </c>
    </row>
    <row r="603" spans="1:12">
      <c r="A603">
        <v>612</v>
      </c>
      <c r="B603" s="13">
        <v>45818</v>
      </c>
      <c r="C603" t="s">
        <v>1862</v>
      </c>
      <c r="E603" t="s">
        <v>2354</v>
      </c>
      <c r="F603">
        <v>50229</v>
      </c>
      <c r="G603" s="226">
        <v>75000</v>
      </c>
      <c r="H603">
        <v>2</v>
      </c>
      <c r="J603" s="106">
        <v>15000</v>
      </c>
      <c r="K603" s="226">
        <v>165000</v>
      </c>
    </row>
    <row r="604" spans="1:12">
      <c r="A604">
        <v>613</v>
      </c>
      <c r="B604" s="13">
        <v>45818</v>
      </c>
      <c r="C604" t="s">
        <v>1862</v>
      </c>
      <c r="E604" t="s">
        <v>2351</v>
      </c>
      <c r="F604" t="s">
        <v>1318</v>
      </c>
      <c r="G604" s="226">
        <v>130000</v>
      </c>
      <c r="H604">
        <v>1</v>
      </c>
      <c r="J604" s="106">
        <v>13000</v>
      </c>
      <c r="K604" s="226">
        <v>143000</v>
      </c>
    </row>
    <row r="605" spans="1:12">
      <c r="A605">
        <v>614</v>
      </c>
      <c r="B605" s="13">
        <v>45818</v>
      </c>
      <c r="C605" t="s">
        <v>1466</v>
      </c>
      <c r="E605" t="s">
        <v>2360</v>
      </c>
      <c r="F605">
        <v>602000700</v>
      </c>
      <c r="G605" s="226">
        <v>340000</v>
      </c>
      <c r="H605">
        <v>1</v>
      </c>
      <c r="K605" s="226">
        <v>340000</v>
      </c>
    </row>
    <row r="606" spans="1:12">
      <c r="A606">
        <v>615</v>
      </c>
      <c r="B606" s="13">
        <v>45818</v>
      </c>
      <c r="C606" t="s">
        <v>1367</v>
      </c>
      <c r="E606" t="s">
        <v>2663</v>
      </c>
      <c r="G606" s="226">
        <v>850000</v>
      </c>
      <c r="H606">
        <v>1</v>
      </c>
      <c r="K606" s="226">
        <v>850000</v>
      </c>
    </row>
    <row r="607" spans="1:12">
      <c r="A607">
        <v>616</v>
      </c>
      <c r="B607" s="13">
        <v>45818</v>
      </c>
      <c r="C607" t="s">
        <v>1367</v>
      </c>
      <c r="E607" t="s">
        <v>2260</v>
      </c>
      <c r="G607" s="226">
        <v>1000000</v>
      </c>
      <c r="H607">
        <v>1</v>
      </c>
      <c r="K607" s="226">
        <v>1000000</v>
      </c>
    </row>
    <row r="608" spans="1:12">
      <c r="A608">
        <v>617</v>
      </c>
      <c r="B608" s="13">
        <v>45818</v>
      </c>
      <c r="C608" t="s">
        <v>1649</v>
      </c>
      <c r="E608" t="s">
        <v>2371</v>
      </c>
      <c r="G608" s="226">
        <v>1600000</v>
      </c>
      <c r="H608">
        <v>1</v>
      </c>
      <c r="J608" s="106">
        <v>160000</v>
      </c>
      <c r="K608" s="226">
        <v>1760000</v>
      </c>
    </row>
    <row r="609" spans="1:12">
      <c r="A609">
        <v>618</v>
      </c>
      <c r="B609" s="13">
        <v>45818</v>
      </c>
      <c r="C609" t="s">
        <v>1649</v>
      </c>
      <c r="E609" t="s">
        <v>1586</v>
      </c>
      <c r="G609" s="226">
        <v>20000</v>
      </c>
      <c r="H609">
        <v>1</v>
      </c>
      <c r="J609" s="106">
        <v>2000</v>
      </c>
      <c r="K609" s="226">
        <v>22000</v>
      </c>
    </row>
    <row r="610" spans="1:12">
      <c r="A610">
        <v>619</v>
      </c>
      <c r="B610" s="13">
        <v>45818</v>
      </c>
      <c r="C610" t="s">
        <v>1511</v>
      </c>
      <c r="E610" t="s">
        <v>2666</v>
      </c>
      <c r="G610" s="226">
        <v>100000</v>
      </c>
      <c r="H610">
        <v>1</v>
      </c>
      <c r="K610" s="226">
        <v>100000</v>
      </c>
    </row>
    <row r="611" spans="1:12">
      <c r="A611">
        <v>620</v>
      </c>
      <c r="B611" s="13">
        <v>45818</v>
      </c>
      <c r="C611" t="s">
        <v>2496</v>
      </c>
      <c r="E611" t="s">
        <v>2670</v>
      </c>
      <c r="F611" t="s">
        <v>1251</v>
      </c>
      <c r="G611" s="226">
        <v>100000</v>
      </c>
      <c r="H611">
        <v>1</v>
      </c>
      <c r="K611" s="226">
        <v>100000</v>
      </c>
    </row>
    <row r="612" spans="1:12">
      <c r="A612">
        <v>621</v>
      </c>
      <c r="B612" s="13">
        <v>45818</v>
      </c>
      <c r="C612" t="s">
        <v>2039</v>
      </c>
      <c r="E612" t="s">
        <v>1256</v>
      </c>
      <c r="F612" t="s">
        <v>1422</v>
      </c>
      <c r="G612" s="226">
        <v>1200000</v>
      </c>
      <c r="H612">
        <v>1</v>
      </c>
      <c r="K612" s="226">
        <v>1200000</v>
      </c>
    </row>
    <row r="613" spans="1:12">
      <c r="A613">
        <v>622</v>
      </c>
      <c r="B613" s="13">
        <v>45818</v>
      </c>
      <c r="C613" t="s">
        <v>1511</v>
      </c>
      <c r="E613" t="s">
        <v>2674</v>
      </c>
      <c r="L613" s="226">
        <v>-1200000</v>
      </c>
    </row>
    <row r="614" spans="1:12">
      <c r="A614">
        <v>623</v>
      </c>
      <c r="B614" s="13">
        <v>45813</v>
      </c>
      <c r="C614" t="s">
        <v>1523</v>
      </c>
      <c r="E614" t="s">
        <v>1176</v>
      </c>
      <c r="L614" s="226">
        <v>-150000</v>
      </c>
    </row>
  </sheetData>
  <autoFilter ref="A1:K597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1640</v>
      </c>
      <c r="E1" s="31" t="s">
        <v>0</v>
      </c>
      <c r="F1" s="31" t="s">
        <v>52</v>
      </c>
      <c r="G1" s="65" t="s">
        <v>1162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1163</v>
      </c>
      <c r="N1" s="65" t="s">
        <v>1164</v>
      </c>
      <c r="O1" s="65" t="s">
        <v>1165</v>
      </c>
      <c r="P1" s="64" t="s">
        <v>1170</v>
      </c>
      <c r="Q1" s="51" t="s">
        <v>1171</v>
      </c>
      <c r="R1" s="51" t="s">
        <v>1172</v>
      </c>
      <c r="S1" s="51" t="s">
        <v>1175</v>
      </c>
      <c r="T1" s="51" t="s">
        <v>1174</v>
      </c>
      <c r="U1" s="51" t="s">
        <v>1173</v>
      </c>
      <c r="V1" s="51" t="s">
        <v>1168</v>
      </c>
      <c r="W1" s="8">
        <v>1</v>
      </c>
    </row>
    <row r="2" spans="1:25">
      <c r="A2" s="49">
        <v>1</v>
      </c>
      <c r="B2" s="13">
        <v>45723</v>
      </c>
      <c r="C2" s="49" t="s">
        <v>1466</v>
      </c>
      <c r="D2" s="49"/>
      <c r="E2" s="49" t="s">
        <v>1186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1504</v>
      </c>
      <c r="D3" s="49"/>
      <c r="E3" s="49" t="s">
        <v>1256</v>
      </c>
      <c r="F3" s="49" t="s">
        <v>1422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1504</v>
      </c>
      <c r="D4" s="49"/>
      <c r="E4" s="49" t="s">
        <v>1196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1456</v>
      </c>
      <c r="D5" s="49"/>
      <c r="E5" s="49" t="s">
        <v>1187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1466</v>
      </c>
      <c r="D6" s="49"/>
      <c r="E6" s="49" t="s">
        <v>1188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1466</v>
      </c>
      <c r="D7" s="49"/>
      <c r="E7" s="49" t="s">
        <v>1189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1466</v>
      </c>
      <c r="D8" s="49"/>
      <c r="E8" s="49" t="s">
        <v>1195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1198</v>
      </c>
      <c r="D9" s="49"/>
      <c r="E9" s="49" t="s">
        <v>1190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1509</v>
      </c>
      <c r="D10" s="49"/>
      <c r="E10" s="49" t="s">
        <v>1256</v>
      </c>
      <c r="F10" s="49" t="s">
        <v>1422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1511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1466</v>
      </c>
      <c r="D12" s="49"/>
      <c r="E12" s="49" t="s">
        <v>1191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1511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1511</v>
      </c>
      <c r="D14" s="49"/>
      <c r="E14" s="49" t="s">
        <v>1176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1198</v>
      </c>
      <c r="D15" s="49"/>
      <c r="E15" s="49" t="s">
        <v>1200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1198</v>
      </c>
      <c r="D16" s="49"/>
      <c r="E16" s="49" t="s">
        <v>1186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1198</v>
      </c>
      <c r="D17" s="49"/>
      <c r="E17" s="49" t="s">
        <v>1194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1516</v>
      </c>
      <c r="D18" s="49"/>
      <c r="E18" s="49" t="s">
        <v>1201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1466</v>
      </c>
      <c r="D19" s="49"/>
      <c r="E19" s="49" t="s">
        <v>1190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1519</v>
      </c>
      <c r="D20" s="49"/>
      <c r="E20" s="49" t="s">
        <v>1202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1521</v>
      </c>
      <c r="D21" s="136"/>
      <c r="E21" s="52" t="s">
        <v>1190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1523</v>
      </c>
      <c r="D22" s="49"/>
      <c r="E22" s="49" t="s">
        <v>1205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1525</v>
      </c>
      <c r="D23" s="49"/>
      <c r="E23" s="49" t="s">
        <v>1181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1466</v>
      </c>
      <c r="D24" s="49"/>
      <c r="E24" s="49" t="s">
        <v>1256</v>
      </c>
      <c r="F24" s="49" t="s">
        <v>1422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1466</v>
      </c>
      <c r="D25" s="49"/>
      <c r="E25" s="49" t="s">
        <v>1188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1511</v>
      </c>
      <c r="D26" s="49"/>
      <c r="E26" s="49" t="s">
        <v>1183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1080</v>
      </c>
      <c r="D27" s="49"/>
      <c r="E27" s="49" t="s">
        <v>1182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1116</v>
      </c>
      <c r="D28" s="49"/>
      <c r="E28" s="49" t="s">
        <v>1181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1466</v>
      </c>
      <c r="D29" s="49"/>
      <c r="E29" s="49" t="s">
        <v>1190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1466</v>
      </c>
      <c r="E30" t="s">
        <v>1180</v>
      </c>
      <c r="F30" t="s">
        <v>1531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1207</v>
      </c>
      <c r="E31" t="s">
        <v>1256</v>
      </c>
      <c r="F31" t="s">
        <v>1422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1534</v>
      </c>
      <c r="E32" t="s">
        <v>1214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1534</v>
      </c>
      <c r="E33" t="s">
        <v>1214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1534</v>
      </c>
      <c r="E34" t="s">
        <v>1215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1534</v>
      </c>
      <c r="E35" t="s">
        <v>1216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1536</v>
      </c>
      <c r="E36" t="s">
        <v>1319</v>
      </c>
      <c r="F36" t="s">
        <v>1318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1536</v>
      </c>
      <c r="E37" t="s">
        <v>1537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1022</v>
      </c>
      <c r="E38" t="s">
        <v>1325</v>
      </c>
      <c r="F38" t="s">
        <v>1324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1540</v>
      </c>
      <c r="E39" t="s">
        <v>1256</v>
      </c>
      <c r="F39" t="s">
        <v>1422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1466</v>
      </c>
      <c r="E40" t="s">
        <v>1542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1466</v>
      </c>
      <c r="E41" t="s">
        <v>1543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1225</v>
      </c>
      <c r="E42" t="s">
        <v>1190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1546</v>
      </c>
      <c r="E43" t="s">
        <v>1547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1045</v>
      </c>
      <c r="E44" t="s">
        <v>1549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1198</v>
      </c>
      <c r="E45" t="s">
        <v>1549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1552</v>
      </c>
      <c r="E46" t="s">
        <v>1553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1071</v>
      </c>
      <c r="E47" t="s">
        <v>1557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1536</v>
      </c>
      <c r="E48" t="s">
        <v>1559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1561</v>
      </c>
      <c r="E49" t="s">
        <v>1562</v>
      </c>
      <c r="F49" t="s">
        <v>1422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1561</v>
      </c>
      <c r="E50" t="s">
        <v>1563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1565</v>
      </c>
      <c r="E51" t="s">
        <v>1256</v>
      </c>
      <c r="F51" t="s">
        <v>1422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1466</v>
      </c>
      <c r="E52" t="s">
        <v>1274</v>
      </c>
      <c r="F52" t="s">
        <v>1273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1466</v>
      </c>
      <c r="E53" t="s">
        <v>1568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1080</v>
      </c>
      <c r="E54" t="s">
        <v>1570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1440</v>
      </c>
      <c r="E55" t="s">
        <v>1572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1440</v>
      </c>
      <c r="E56" t="s">
        <v>1573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1511</v>
      </c>
      <c r="E57" t="s">
        <v>1575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1511</v>
      </c>
      <c r="E58" t="s">
        <v>1576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1511</v>
      </c>
      <c r="E59" t="s">
        <v>1577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1296</v>
      </c>
      <c r="E60" t="s">
        <v>1258</v>
      </c>
      <c r="F60" t="s">
        <v>1257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1536</v>
      </c>
      <c r="E61" t="s">
        <v>1256</v>
      </c>
      <c r="F61" t="s">
        <v>1422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1285</v>
      </c>
      <c r="E62" t="s">
        <v>1570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1582</v>
      </c>
      <c r="E63" t="s">
        <v>1190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1584</v>
      </c>
      <c r="E64" t="s">
        <v>1585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1584</v>
      </c>
      <c r="E65" t="s">
        <v>1586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1588</v>
      </c>
      <c r="E66" t="s">
        <v>1591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1511</v>
      </c>
      <c r="E67" t="s">
        <v>1261</v>
      </c>
      <c r="F67" t="s">
        <v>1260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1511</v>
      </c>
      <c r="E68" t="s">
        <v>1475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1367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1296</v>
      </c>
      <c r="E70" t="s">
        <v>1256</v>
      </c>
      <c r="F70" t="s">
        <v>1422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1434</v>
      </c>
      <c r="E71" t="s">
        <v>1206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1225</v>
      </c>
      <c r="E72" t="s">
        <v>1256</v>
      </c>
      <c r="F72" t="s">
        <v>1422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1022</v>
      </c>
      <c r="E73" t="s">
        <v>1201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1599</v>
      </c>
      <c r="E74" t="s">
        <v>1255</v>
      </c>
      <c r="F74" t="s">
        <v>1254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1516</v>
      </c>
      <c r="E75" t="s">
        <v>1602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1198</v>
      </c>
      <c r="E76" t="s">
        <v>1256</v>
      </c>
      <c r="F76" t="s">
        <v>1422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1037</v>
      </c>
      <c r="E77" t="s">
        <v>1605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1511</v>
      </c>
      <c r="E78" t="s">
        <v>1183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1511</v>
      </c>
      <c r="E79" t="s">
        <v>1183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1608</v>
      </c>
      <c r="E80" t="s">
        <v>1609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1611</v>
      </c>
      <c r="E81" t="s">
        <v>1274</v>
      </c>
      <c r="F81" t="s">
        <v>1273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1037</v>
      </c>
      <c r="E82" t="s">
        <v>1256</v>
      </c>
      <c r="F82" t="s">
        <v>1422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1037</v>
      </c>
      <c r="E83" t="s">
        <v>1563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1456</v>
      </c>
      <c r="E84" t="s">
        <v>1256</v>
      </c>
      <c r="F84" t="s">
        <v>1422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1460</v>
      </c>
      <c r="E85" t="s">
        <v>1190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1022</v>
      </c>
      <c r="E86" t="s">
        <v>1616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1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1156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1681</v>
      </c>
      <c r="H1" s="51" t="s">
        <v>4</v>
      </c>
      <c r="I1" s="51" t="s">
        <v>1964</v>
      </c>
      <c r="J1" s="118">
        <v>204</v>
      </c>
    </row>
    <row r="2" spans="1:11">
      <c r="A2">
        <v>1</v>
      </c>
      <c r="B2">
        <v>3</v>
      </c>
      <c r="C2" s="221"/>
      <c r="D2" s="221" t="s">
        <v>2339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1"/>
      <c r="D3" s="221" t="s">
        <v>1682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2359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1192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2097</v>
      </c>
      <c r="D6" s="221" t="s">
        <v>2096</v>
      </c>
      <c r="E6" s="221" t="s">
        <v>2097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1734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1683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1858</v>
      </c>
      <c r="F9" s="52">
        <v>650000</v>
      </c>
      <c r="H9"/>
      <c r="I9">
        <f>SUMIF(재고!E:E,제품!D9,재고!H:H)-SUMIF(주문_리스트!E:E,제품!D9,주문_리스트!H:H)</f>
        <v>-9</v>
      </c>
    </row>
    <row r="10" spans="1:11">
      <c r="A10">
        <v>13</v>
      </c>
      <c r="B10">
        <v>2</v>
      </c>
      <c r="D10" s="221" t="s">
        <v>1191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2360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15</v>
      </c>
      <c r="B12">
        <v>8</v>
      </c>
      <c r="D12" s="221" t="s">
        <v>2347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1194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1195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1196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1737</v>
      </c>
      <c r="F16" s="52">
        <v>330000</v>
      </c>
      <c r="I16">
        <f>SUMIF(재고!E:E,제품!D16,재고!H:H)-SUMIF(주문_리스트!E:E,제품!D16,주문_리스트!H:H)</f>
        <v>0</v>
      </c>
      <c r="J16" t="s">
        <v>1738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1757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1202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2361</v>
      </c>
      <c r="F19" s="52">
        <v>1500000</v>
      </c>
      <c r="I19">
        <f>SUMIF(재고!E:E,제품!D19,재고!H:H)-SUMIF(주문_리스트!E:E,제품!D19,주문_리스트!H:H)</f>
        <v>-4</v>
      </c>
    </row>
    <row r="20" spans="1:9">
      <c r="A20">
        <v>25</v>
      </c>
      <c r="D20" s="221" t="s">
        <v>1146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2369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2367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1754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2348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31</v>
      </c>
      <c r="B25">
        <v>4</v>
      </c>
      <c r="C25" s="222" t="s">
        <v>1251</v>
      </c>
      <c r="D25" s="221" t="s">
        <v>2362</v>
      </c>
      <c r="E25" s="221" t="s">
        <v>1251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32</v>
      </c>
      <c r="B26">
        <v>4</v>
      </c>
      <c r="C26" s="222" t="s">
        <v>1252</v>
      </c>
      <c r="D26" s="221" t="s">
        <v>2362</v>
      </c>
      <c r="E26" s="221" t="s">
        <v>1252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33</v>
      </c>
      <c r="B27">
        <v>3</v>
      </c>
      <c r="C27" s="222" t="s">
        <v>1253</v>
      </c>
      <c r="D27" s="221" t="s">
        <v>2349</v>
      </c>
      <c r="E27" s="221" t="s">
        <v>1253</v>
      </c>
      <c r="F27" s="52">
        <v>1400000</v>
      </c>
      <c r="I27">
        <f>SUMIF(재고!E:E,제품!D27,재고!H:H)-SUMIF(주문_리스트!E:E,제품!D27,주문_리스트!H:H)</f>
        <v>-2</v>
      </c>
    </row>
    <row r="28" spans="1:9">
      <c r="A28">
        <v>34</v>
      </c>
      <c r="B28">
        <v>3</v>
      </c>
      <c r="C28" s="222" t="s">
        <v>1254</v>
      </c>
      <c r="D28" s="221" t="s">
        <v>2343</v>
      </c>
      <c r="E28" s="221" t="s">
        <v>1254</v>
      </c>
      <c r="F28" s="52">
        <v>1500000</v>
      </c>
      <c r="I28">
        <f>SUMIF(재고!E:E,제품!D28,재고!H:H)-SUMIF(주문_리스트!E:E,제품!D28,주문_리스트!H:H)</f>
        <v>-7</v>
      </c>
    </row>
    <row r="29" spans="1:9">
      <c r="A29">
        <v>35</v>
      </c>
      <c r="B29">
        <v>3</v>
      </c>
      <c r="C29" s="222" t="s">
        <v>2142</v>
      </c>
      <c r="D29" s="221" t="s">
        <v>1745</v>
      </c>
      <c r="E29" s="221" t="s">
        <v>2142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36</v>
      </c>
      <c r="B30">
        <v>1</v>
      </c>
      <c r="C30" s="221" t="s">
        <v>1278</v>
      </c>
      <c r="D30" s="221" t="s">
        <v>1276</v>
      </c>
      <c r="E30" s="221" t="s">
        <v>1278</v>
      </c>
      <c r="F30" s="52">
        <v>1400000</v>
      </c>
      <c r="H30" s="52">
        <v>5000</v>
      </c>
      <c r="I30">
        <f>SUMIF(재고!E:E,제품!D30,재고!H:H)-SUMIF(주문_리스트!E:E,제품!D30,주문_리스트!H:H)</f>
        <v>-25</v>
      </c>
    </row>
    <row r="31" spans="1:9">
      <c r="A31">
        <v>37</v>
      </c>
      <c r="B31">
        <v>1</v>
      </c>
      <c r="C31" s="222" t="s">
        <v>1257</v>
      </c>
      <c r="D31" s="221" t="s">
        <v>1258</v>
      </c>
      <c r="E31" s="221" t="s">
        <v>1257</v>
      </c>
      <c r="F31" s="52">
        <v>1200000</v>
      </c>
      <c r="I31">
        <f>SUMIF(재고!E:E,제품!D31,재고!H:H)-SUMIF(주문_리스트!E:E,제품!D31,주문_리스트!H:H)</f>
        <v>-7</v>
      </c>
    </row>
    <row r="32" spans="1:9">
      <c r="A32">
        <v>38</v>
      </c>
      <c r="B32">
        <v>1</v>
      </c>
      <c r="C32" s="222" t="s">
        <v>1259</v>
      </c>
      <c r="D32" s="221" t="s">
        <v>1258</v>
      </c>
      <c r="E32" s="221" t="s">
        <v>1259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39</v>
      </c>
      <c r="B33">
        <v>3</v>
      </c>
      <c r="C33" s="222" t="s">
        <v>1877</v>
      </c>
      <c r="D33" s="221" t="s">
        <v>2384</v>
      </c>
      <c r="E33" s="221" t="s">
        <v>1877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40</v>
      </c>
      <c r="B34">
        <v>1</v>
      </c>
      <c r="C34" s="221" t="s">
        <v>1263</v>
      </c>
      <c r="D34" s="221" t="s">
        <v>1262</v>
      </c>
      <c r="E34" s="221" t="s">
        <v>1263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41</v>
      </c>
      <c r="B35">
        <v>4</v>
      </c>
      <c r="C35" s="222" t="s">
        <v>1269</v>
      </c>
      <c r="D35" s="221" t="s">
        <v>2339</v>
      </c>
      <c r="E35" s="221" t="s">
        <v>1268</v>
      </c>
      <c r="F35" s="52">
        <v>1500000</v>
      </c>
      <c r="I35">
        <f>SUMIF(재고!E:E,제품!D35,재고!H:H)-SUMIF(주문_리스트!E:E,제품!D35,주문_리스트!H:H)</f>
        <v>-3</v>
      </c>
    </row>
    <row r="36" spans="1:9">
      <c r="A36">
        <v>42</v>
      </c>
      <c r="B36">
        <v>4</v>
      </c>
      <c r="C36" s="222" t="s">
        <v>1269</v>
      </c>
      <c r="D36" s="221" t="s">
        <v>2340</v>
      </c>
      <c r="E36" s="221" t="s">
        <v>1269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43</v>
      </c>
      <c r="B37">
        <v>4</v>
      </c>
      <c r="C37" s="222" t="s">
        <v>1272</v>
      </c>
      <c r="D37" s="221" t="s">
        <v>2341</v>
      </c>
      <c r="E37" s="221" t="s">
        <v>1272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45</v>
      </c>
      <c r="B38">
        <v>4</v>
      </c>
      <c r="C38" s="222" t="s">
        <v>1273</v>
      </c>
      <c r="D38" s="221" t="s">
        <v>1746</v>
      </c>
      <c r="E38" s="221" t="s">
        <v>1273</v>
      </c>
      <c r="F38" s="52">
        <v>1500000</v>
      </c>
      <c r="I38">
        <f>SUMIF(재고!E:E,제품!D38,재고!H:H)-SUMIF(주문_리스트!E:E,제품!D38,주문_리스트!H:H)</f>
        <v>-3</v>
      </c>
    </row>
    <row r="39" spans="1:9">
      <c r="A39">
        <v>46</v>
      </c>
      <c r="B39">
        <v>1</v>
      </c>
      <c r="C39" s="221" t="s">
        <v>1280</v>
      </c>
      <c r="D39" s="221" t="s">
        <v>1427</v>
      </c>
      <c r="E39" s="221" t="s">
        <v>1428</v>
      </c>
      <c r="F39" s="52">
        <v>1600000</v>
      </c>
      <c r="I39">
        <f>SUMIF(재고!E:E,제품!D39,재고!H:H)-SUMIF(주문_리스트!E:E,제품!D39,주문_리스트!H:H)</f>
        <v>2</v>
      </c>
    </row>
    <row r="40" spans="1:9">
      <c r="A40">
        <v>47</v>
      </c>
      <c r="B40">
        <v>1</v>
      </c>
      <c r="C40" s="221" t="s">
        <v>1316</v>
      </c>
      <c r="D40" s="221" t="s">
        <v>1317</v>
      </c>
      <c r="E40" s="221" t="s">
        <v>1316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48</v>
      </c>
      <c r="B41">
        <v>3</v>
      </c>
      <c r="C41" s="222" t="s">
        <v>1786</v>
      </c>
      <c r="D41" s="221" t="s">
        <v>2351</v>
      </c>
      <c r="E41" s="221" t="s">
        <v>1786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49</v>
      </c>
      <c r="B42">
        <v>2</v>
      </c>
      <c r="C42" s="222" t="s">
        <v>1840</v>
      </c>
      <c r="D42" s="221" t="s">
        <v>1841</v>
      </c>
      <c r="E42" s="221" t="s">
        <v>1840</v>
      </c>
      <c r="F42" s="52">
        <v>50000</v>
      </c>
      <c r="I42">
        <f>SUMIF(재고!E:E,제품!D42,재고!H:H)-SUMIF(주문_리스트!E:E,제품!D42,주문_리스트!H:H)</f>
        <v>-26</v>
      </c>
    </row>
    <row r="43" spans="1:9">
      <c r="A43">
        <v>50</v>
      </c>
      <c r="B43">
        <v>1</v>
      </c>
      <c r="C43" s="222">
        <v>2703900</v>
      </c>
      <c r="D43" s="221" t="s">
        <v>1326</v>
      </c>
      <c r="E43" s="221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51</v>
      </c>
      <c r="B44">
        <v>2</v>
      </c>
      <c r="D44" s="221" t="s">
        <v>1442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53</v>
      </c>
      <c r="B45">
        <v>8</v>
      </c>
      <c r="D45" s="221" t="s">
        <v>1537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54</v>
      </c>
      <c r="B46">
        <v>8</v>
      </c>
      <c r="D46" s="221" t="s">
        <v>1547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55</v>
      </c>
      <c r="B47">
        <v>2</v>
      </c>
      <c r="D47" s="221" t="s">
        <v>1553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56</v>
      </c>
      <c r="B48">
        <v>7</v>
      </c>
      <c r="D48" s="221" t="s">
        <v>2370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57</v>
      </c>
      <c r="B49">
        <v>3</v>
      </c>
      <c r="D49" s="221" t="s">
        <v>2352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58</v>
      </c>
      <c r="D50" s="221" t="s">
        <v>1563</v>
      </c>
      <c r="F50" s="52">
        <v>350000</v>
      </c>
      <c r="I50">
        <f>SUMIF(재고!E:E,제품!D50,재고!H:H)-SUMIF(주문_리스트!E:E,제품!D50,주문_리스트!H:H)</f>
        <v>-16</v>
      </c>
    </row>
    <row r="51" spans="1:9">
      <c r="A51">
        <v>59</v>
      </c>
      <c r="D51" s="221" t="s">
        <v>2371</v>
      </c>
      <c r="F51" s="52">
        <v>1600000</v>
      </c>
      <c r="I51">
        <f>SUMIF(재고!E:E,제품!D51,재고!H:H)-SUMIF(주문_리스트!E:E,제품!D51,주문_리스트!H:H)</f>
        <v>-1</v>
      </c>
    </row>
    <row r="52" spans="1:9">
      <c r="A52">
        <v>60</v>
      </c>
      <c r="D52" s="221" t="s">
        <v>1573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61</v>
      </c>
      <c r="D53" s="221" t="s">
        <v>1586</v>
      </c>
      <c r="F53" s="52">
        <v>20000</v>
      </c>
      <c r="I53">
        <f>SUMIF(재고!E:E,제품!D53,재고!H:H)-SUMIF(주문_리스트!E:E,제품!D53,주문_리스트!H:H)</f>
        <v>-5</v>
      </c>
    </row>
    <row r="54" spans="1:9">
      <c r="A54">
        <v>63</v>
      </c>
      <c r="D54" s="221" t="s">
        <v>1591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64</v>
      </c>
      <c r="B55">
        <v>1</v>
      </c>
      <c r="D55" s="221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65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66</v>
      </c>
      <c r="D57" s="221" t="s">
        <v>1602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68</v>
      </c>
      <c r="B58">
        <v>2</v>
      </c>
      <c r="C58" s="222">
        <v>24152333903</v>
      </c>
      <c r="D58" s="221" t="s">
        <v>1945</v>
      </c>
      <c r="E58" s="221">
        <v>24152333903</v>
      </c>
      <c r="F58" s="52">
        <v>50000</v>
      </c>
      <c r="H58" s="52" t="s">
        <v>1946</v>
      </c>
      <c r="I58">
        <f>SUMIF(재고!E:E,제품!D58,재고!H:H)-SUMIF(주문_리스트!E:E,제품!D58,주문_리스트!H:H)</f>
        <v>-7</v>
      </c>
    </row>
    <row r="59" spans="1:9">
      <c r="A59">
        <v>69</v>
      </c>
      <c r="B59">
        <v>10</v>
      </c>
      <c r="D59" s="221" t="s">
        <v>1622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70</v>
      </c>
      <c r="B60">
        <v>3</v>
      </c>
      <c r="C60" s="222" t="s">
        <v>1747</v>
      </c>
      <c r="D60" s="221" t="s">
        <v>2368</v>
      </c>
      <c r="E60" s="221" t="s">
        <v>1747</v>
      </c>
      <c r="I60">
        <f>SUMIF(재고!E:E,제품!D60,재고!H:H)-SUMIF(주문_리스트!E:E,제품!D60,주문_리스트!H:H)</f>
        <v>3</v>
      </c>
    </row>
    <row r="61" spans="1:9">
      <c r="A61">
        <v>71</v>
      </c>
      <c r="C61" s="222" t="s">
        <v>1263</v>
      </c>
      <c r="D61" s="221" t="s">
        <v>1493</v>
      </c>
      <c r="E61" s="221" t="s">
        <v>1263</v>
      </c>
      <c r="F61" s="52">
        <v>1000000</v>
      </c>
      <c r="I61">
        <f>SUMIF(재고!E:E,제품!D61,재고!H:H)-SUMIF(주문_리스트!E:E,제품!D61,주문_리스트!H:H)</f>
        <v>-7</v>
      </c>
    </row>
    <row r="62" spans="1:9">
      <c r="A62">
        <v>72</v>
      </c>
      <c r="B62">
        <v>3</v>
      </c>
      <c r="D62" s="221" t="s">
        <v>2344</v>
      </c>
      <c r="F62" s="52">
        <v>30000</v>
      </c>
      <c r="I62">
        <f>SUMIF(재고!E:E,제품!D62,재고!H:H)-SUMIF(주문_리스트!E:E,제품!D62,주문_리스트!H:H)</f>
        <v>-6</v>
      </c>
    </row>
    <row r="63" spans="1:9">
      <c r="A63">
        <v>73</v>
      </c>
      <c r="B63">
        <v>3</v>
      </c>
      <c r="D63" s="221" t="s">
        <v>2372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74</v>
      </c>
      <c r="B64">
        <v>1</v>
      </c>
      <c r="C64" s="222" t="s">
        <v>1751</v>
      </c>
      <c r="D64" s="221" t="s">
        <v>1750</v>
      </c>
      <c r="E64" s="221" t="s">
        <v>1751</v>
      </c>
      <c r="F64" s="52">
        <v>1100000</v>
      </c>
      <c r="I64">
        <f>SUMIF(재고!E:E,제품!D64,재고!H:H)-SUMIF(주문_리스트!E:E,제품!D64,주문_리스트!H:H)</f>
        <v>2</v>
      </c>
    </row>
    <row r="65" spans="1:9">
      <c r="A65">
        <v>75</v>
      </c>
      <c r="B65">
        <v>1</v>
      </c>
      <c r="C65" s="222" t="s">
        <v>1752</v>
      </c>
      <c r="D65" s="221" t="s">
        <v>1753</v>
      </c>
      <c r="E65" s="221" t="s">
        <v>1752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76</v>
      </c>
      <c r="B66">
        <v>4</v>
      </c>
      <c r="D66" s="221" t="s">
        <v>2363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78</v>
      </c>
      <c r="B67">
        <v>9</v>
      </c>
      <c r="C67" s="222">
        <v>415090409</v>
      </c>
      <c r="D67" s="221" t="s">
        <v>1891</v>
      </c>
      <c r="E67" s="221">
        <v>415090409</v>
      </c>
      <c r="F67" s="52">
        <v>510000</v>
      </c>
      <c r="H67" s="52" t="s">
        <v>2353</v>
      </c>
      <c r="I67">
        <f>SUMIF(재고!E:E,제품!D67,재고!H:H)-SUMIF(주문_리스트!E:E,제품!D67,주문_리스트!H:H)</f>
        <v>-2</v>
      </c>
    </row>
    <row r="68" spans="1:9">
      <c r="A68">
        <v>79</v>
      </c>
      <c r="C68" s="222" t="s">
        <v>1702</v>
      </c>
      <c r="D68" s="221" t="s">
        <v>1703</v>
      </c>
      <c r="E68" s="221" t="s">
        <v>1702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80</v>
      </c>
      <c r="D69" s="221" t="s">
        <v>1705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81</v>
      </c>
      <c r="B70">
        <v>2</v>
      </c>
      <c r="D70" s="221" t="s">
        <v>1730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82</v>
      </c>
      <c r="B71">
        <v>4</v>
      </c>
      <c r="C71" s="222">
        <v>50228</v>
      </c>
      <c r="D71" s="221" t="s">
        <v>2354</v>
      </c>
      <c r="E71" s="221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83</v>
      </c>
      <c r="B72">
        <v>4</v>
      </c>
      <c r="C72" s="222">
        <v>50229</v>
      </c>
      <c r="D72" s="221" t="s">
        <v>2354</v>
      </c>
      <c r="E72" s="221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84</v>
      </c>
      <c r="D73" s="221" t="s">
        <v>1756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85</v>
      </c>
      <c r="D74" s="221" t="s">
        <v>1756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86</v>
      </c>
      <c r="D75" s="221" t="s">
        <v>1766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87</v>
      </c>
      <c r="B76">
        <v>2</v>
      </c>
      <c r="D76" s="221" t="s">
        <v>1773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88</v>
      </c>
      <c r="B77">
        <v>4</v>
      </c>
      <c r="C77" s="222" t="s">
        <v>1775</v>
      </c>
      <c r="D77" s="221" t="s">
        <v>2342</v>
      </c>
      <c r="E77" s="221" t="s">
        <v>1775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89</v>
      </c>
      <c r="B78">
        <v>4</v>
      </c>
      <c r="C78" s="222" t="s">
        <v>1788</v>
      </c>
      <c r="D78" s="221" t="s">
        <v>2364</v>
      </c>
      <c r="E78" s="221" t="s">
        <v>1788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90</v>
      </c>
      <c r="B79">
        <v>13</v>
      </c>
      <c r="C79" s="222">
        <v>28111601</v>
      </c>
      <c r="D79" s="221" t="s">
        <v>1887</v>
      </c>
      <c r="E79" s="221">
        <v>28111601</v>
      </c>
      <c r="F79" s="52">
        <v>220000</v>
      </c>
      <c r="G79" s="52">
        <v>105000</v>
      </c>
      <c r="H79" s="52" t="s">
        <v>1894</v>
      </c>
      <c r="I79">
        <f>SUMIF(재고!E:E,제품!D79,재고!H:H)-SUMIF(주문_리스트!E:E,제품!D79,주문_리스트!H:H)</f>
        <v>0</v>
      </c>
    </row>
    <row r="80" spans="1:9">
      <c r="A80">
        <v>91</v>
      </c>
      <c r="D80" s="221" t="s">
        <v>1889</v>
      </c>
      <c r="F80" s="52">
        <v>200000</v>
      </c>
      <c r="G80" s="52">
        <v>105000</v>
      </c>
      <c r="H80" s="52" t="s">
        <v>1888</v>
      </c>
      <c r="I80">
        <f>SUMIF(재고!E:E,제품!D80,재고!H:H)-SUMIF(주문_리스트!E:E,제품!D80,주문_리스트!H:H)</f>
        <v>0</v>
      </c>
    </row>
    <row r="81" spans="1:9">
      <c r="A81">
        <v>92</v>
      </c>
      <c r="D81" s="221" t="s">
        <v>2365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93</v>
      </c>
      <c r="B82">
        <v>2</v>
      </c>
      <c r="C82" s="222" t="s">
        <v>1805</v>
      </c>
      <c r="D82" s="221" t="s">
        <v>1821</v>
      </c>
      <c r="E82" s="221" t="s">
        <v>1805</v>
      </c>
      <c r="F82" s="52">
        <v>20000</v>
      </c>
      <c r="G82" s="52">
        <v>12000</v>
      </c>
      <c r="H82" s="52" t="s">
        <v>1822</v>
      </c>
      <c r="I82">
        <f>SUMIF(재고!E:E,제품!D82,재고!H:H)-SUMIF(주문_리스트!E:E,제품!D82,주문_리스트!H:H)</f>
        <v>-6</v>
      </c>
    </row>
    <row r="83" spans="1:9">
      <c r="A83">
        <v>94</v>
      </c>
      <c r="D83" s="221" t="s">
        <v>1792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95</v>
      </c>
      <c r="B84">
        <v>2</v>
      </c>
      <c r="D84" s="221" t="s">
        <v>1799</v>
      </c>
      <c r="F84" s="52">
        <v>35000</v>
      </c>
      <c r="G84" s="52">
        <v>13000</v>
      </c>
      <c r="H84" s="52" t="s">
        <v>1809</v>
      </c>
      <c r="I84">
        <f>SUMIF(재고!E:E,제품!D84,재고!H:H)-SUMIF(주문_리스트!E:E,제품!D84,주문_리스트!H:H)</f>
        <v>-1</v>
      </c>
    </row>
    <row r="85" spans="1:9">
      <c r="A85">
        <v>96</v>
      </c>
      <c r="D85" s="221" t="s">
        <v>2366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97</v>
      </c>
      <c r="B86">
        <v>2</v>
      </c>
      <c r="D86" s="221" t="s">
        <v>1793</v>
      </c>
      <c r="F86" s="52">
        <v>130000</v>
      </c>
      <c r="G86" s="52">
        <v>53000</v>
      </c>
      <c r="H86" s="52" t="s">
        <v>1794</v>
      </c>
      <c r="I86">
        <f>SUMIF(재고!E:E,제품!D86,재고!H:H)-SUMIF(주문_리스트!E:E,제품!D86,주문_리스트!H:H)</f>
        <v>0</v>
      </c>
    </row>
    <row r="87" spans="1:9">
      <c r="A87">
        <v>98</v>
      </c>
      <c r="B87">
        <v>2</v>
      </c>
      <c r="D87" s="221" t="s">
        <v>1803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99</v>
      </c>
      <c r="B88">
        <v>2</v>
      </c>
      <c r="C88" s="222">
        <v>24137542885</v>
      </c>
      <c r="D88" s="221" t="s">
        <v>1813</v>
      </c>
      <c r="E88" s="221">
        <v>24137542885</v>
      </c>
      <c r="H88" s="52" t="s">
        <v>1814</v>
      </c>
      <c r="I88">
        <f>SUMIF(재고!E:E,제품!D88,재고!H:H)-SUMIF(주문_리스트!E:E,제품!D88,주문_리스트!H:H)</f>
        <v>0</v>
      </c>
    </row>
    <row r="89" spans="1:9">
      <c r="A89">
        <v>100</v>
      </c>
      <c r="B89">
        <v>2</v>
      </c>
      <c r="C89" s="222">
        <v>24137519344</v>
      </c>
      <c r="D89" s="221" t="s">
        <v>1819</v>
      </c>
      <c r="E89" s="221">
        <v>24137519344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101</v>
      </c>
      <c r="B90">
        <v>1</v>
      </c>
      <c r="C90" s="222">
        <v>7252703114</v>
      </c>
      <c r="D90" s="221" t="s">
        <v>1816</v>
      </c>
      <c r="E90" s="221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-5</v>
      </c>
    </row>
    <row r="91" spans="1:9">
      <c r="A91">
        <v>102</v>
      </c>
      <c r="B91">
        <v>1</v>
      </c>
      <c r="C91" s="222" t="s">
        <v>1817</v>
      </c>
      <c r="D91" s="221" t="s">
        <v>1818</v>
      </c>
      <c r="E91" s="221" t="s">
        <v>1817</v>
      </c>
      <c r="F91" s="52">
        <v>50000</v>
      </c>
      <c r="I91">
        <f>SUMIF(재고!E:E,제품!D91,재고!H:H)-SUMIF(주문_리스트!E:E,제품!D91,주문_리스트!H:H)</f>
        <v>-17</v>
      </c>
    </row>
    <row r="92" spans="1:9">
      <c r="A92">
        <v>103</v>
      </c>
      <c r="B92">
        <v>1</v>
      </c>
      <c r="C92" s="222" t="s">
        <v>1828</v>
      </c>
      <c r="D92" s="221" t="s">
        <v>1829</v>
      </c>
      <c r="E92" s="221" t="s">
        <v>1828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104</v>
      </c>
      <c r="B93">
        <v>2</v>
      </c>
      <c r="C93" s="222">
        <v>2800802</v>
      </c>
      <c r="D93" s="221" t="s">
        <v>1836</v>
      </c>
      <c r="E93" s="221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-14</v>
      </c>
    </row>
    <row r="94" spans="1:9">
      <c r="A94">
        <v>105</v>
      </c>
      <c r="B94">
        <v>2</v>
      </c>
      <c r="C94" s="222">
        <v>2800801</v>
      </c>
      <c r="D94" s="221" t="s">
        <v>1837</v>
      </c>
      <c r="E94" s="221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106</v>
      </c>
      <c r="B95">
        <v>3</v>
      </c>
      <c r="C95" s="222" t="s">
        <v>1831</v>
      </c>
      <c r="D95" s="221" t="s">
        <v>2392</v>
      </c>
      <c r="E95" s="221" t="s">
        <v>1831</v>
      </c>
      <c r="F95" s="52">
        <v>250000</v>
      </c>
      <c r="G95" s="52">
        <v>45000</v>
      </c>
      <c r="H95" s="52" t="s">
        <v>2393</v>
      </c>
      <c r="I95">
        <f>SUMIF(재고!E:E,제품!D95,재고!H:H)-SUMIF(주문_리스트!E:E,제품!D95,주문_리스트!H:H)</f>
        <v>-2</v>
      </c>
    </row>
    <row r="96" spans="1:9">
      <c r="A96">
        <v>107</v>
      </c>
      <c r="B96">
        <v>3</v>
      </c>
      <c r="C96" s="222" t="s">
        <v>1833</v>
      </c>
      <c r="D96" s="221" t="s">
        <v>2346</v>
      </c>
      <c r="E96" s="221" t="s">
        <v>1833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108</v>
      </c>
      <c r="D97" s="221" t="s">
        <v>1843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109</v>
      </c>
      <c r="B98">
        <v>3</v>
      </c>
      <c r="C98" s="222" t="s">
        <v>1845</v>
      </c>
      <c r="D98" s="221" t="s">
        <v>2355</v>
      </c>
      <c r="E98" s="221" t="s">
        <v>1845</v>
      </c>
      <c r="F98" s="52">
        <v>30000</v>
      </c>
      <c r="G98" s="52">
        <v>16000</v>
      </c>
      <c r="I98">
        <f>SUMIF(재고!E:E,제품!D98,재고!H:H)-SUMIF(주문_리스트!E:E,제품!D98,주문_리스트!H:H)</f>
        <v>-3</v>
      </c>
    </row>
    <row r="99" spans="1:9">
      <c r="A99">
        <v>110</v>
      </c>
      <c r="B99">
        <v>3</v>
      </c>
      <c r="C99" s="222" t="s">
        <v>1847</v>
      </c>
      <c r="D99" s="221" t="s">
        <v>2356</v>
      </c>
      <c r="E99" s="221" t="s">
        <v>1847</v>
      </c>
      <c r="F99" s="52">
        <v>10000</v>
      </c>
      <c r="G99" s="52">
        <v>8500</v>
      </c>
      <c r="H99" s="52" t="s">
        <v>1902</v>
      </c>
      <c r="I99">
        <f>SUMIF(재고!E:E,제품!D99,재고!H:H)-SUMIF(주문_리스트!E:E,제품!D99,주문_리스트!H:H)</f>
        <v>-9</v>
      </c>
    </row>
    <row r="100" spans="1:9">
      <c r="A100">
        <v>111</v>
      </c>
      <c r="B100">
        <v>3</v>
      </c>
      <c r="C100" s="222" t="s">
        <v>1903</v>
      </c>
      <c r="D100" s="221" t="s">
        <v>2357</v>
      </c>
      <c r="E100" s="221" t="s">
        <v>1903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112</v>
      </c>
      <c r="B101">
        <v>3</v>
      </c>
      <c r="C101" s="222" t="s">
        <v>1848</v>
      </c>
      <c r="D101" s="221" t="s">
        <v>1849</v>
      </c>
      <c r="E101" s="221" t="s">
        <v>1848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113</v>
      </c>
      <c r="B102">
        <v>6</v>
      </c>
      <c r="C102" s="222">
        <v>2850701</v>
      </c>
      <c r="D102" s="221" t="s">
        <v>1850</v>
      </c>
      <c r="E102" s="221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0</v>
      </c>
    </row>
    <row r="103" spans="1:9">
      <c r="A103">
        <v>114</v>
      </c>
      <c r="B103">
        <v>1</v>
      </c>
      <c r="C103" s="222">
        <v>2810701</v>
      </c>
      <c r="D103" s="221" t="s">
        <v>1851</v>
      </c>
      <c r="E103" s="221">
        <v>2810701</v>
      </c>
      <c r="F103" s="52">
        <v>250000</v>
      </c>
      <c r="G103" s="52">
        <v>400000</v>
      </c>
      <c r="I103">
        <f>SUMIF(재고!E:E,제품!D103,재고!H:H)-SUMIF(주문_리스트!E:E,제품!D103,주문_리스트!H:H)</f>
        <v>0</v>
      </c>
    </row>
    <row r="104" spans="1:9">
      <c r="A104">
        <v>115</v>
      </c>
      <c r="B104">
        <v>2</v>
      </c>
      <c r="C104" s="222">
        <v>2830701</v>
      </c>
      <c r="D104" s="221" t="s">
        <v>1852</v>
      </c>
      <c r="E104" s="221">
        <v>2830701</v>
      </c>
      <c r="F104" s="52">
        <v>160000</v>
      </c>
      <c r="G104" s="52">
        <v>360000</v>
      </c>
      <c r="H104" s="52" t="s">
        <v>1853</v>
      </c>
      <c r="I104">
        <f>SUMIF(재고!E:E,제품!D104,재고!H:H)-SUMIF(주문_리스트!E:E,제품!D104,주문_리스트!H:H)</f>
        <v>0</v>
      </c>
    </row>
    <row r="105" spans="1:9">
      <c r="A105">
        <v>116</v>
      </c>
      <c r="B105">
        <v>2</v>
      </c>
      <c r="C105" s="222">
        <v>2830701</v>
      </c>
      <c r="D105" s="221" t="s">
        <v>1852</v>
      </c>
      <c r="E105" s="221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117</v>
      </c>
      <c r="B106">
        <v>3</v>
      </c>
      <c r="C106" s="222">
        <v>2801701</v>
      </c>
      <c r="D106" s="221" t="s">
        <v>1855</v>
      </c>
      <c r="E106" s="221">
        <v>2801701</v>
      </c>
      <c r="F106" s="52">
        <v>15000</v>
      </c>
      <c r="G106" s="52">
        <v>4500</v>
      </c>
      <c r="H106" s="52" t="s">
        <v>1856</v>
      </c>
      <c r="I106">
        <f>SUMIF(재고!E:E,제품!D106,재고!H:H)-SUMIF(주문_리스트!E:E,제품!D106,주문_리스트!H:H)</f>
        <v>0</v>
      </c>
    </row>
    <row r="107" spans="1:9">
      <c r="A107">
        <v>118</v>
      </c>
      <c r="B107">
        <v>3</v>
      </c>
      <c r="C107" s="222">
        <v>2801702</v>
      </c>
      <c r="D107" s="221" t="s">
        <v>1855</v>
      </c>
      <c r="E107" s="221">
        <v>2801702</v>
      </c>
      <c r="F107" s="52">
        <v>15000</v>
      </c>
      <c r="G107" s="52">
        <v>3300</v>
      </c>
      <c r="H107" s="52" t="s">
        <v>1857</v>
      </c>
      <c r="I107">
        <f>SUMIF(재고!E:E,제품!D107,재고!H:H)-SUMIF(주문_리스트!E:E,제품!D107,주문_리스트!H:H)</f>
        <v>0</v>
      </c>
    </row>
    <row r="108" spans="1:9">
      <c r="A108">
        <v>119</v>
      </c>
      <c r="B108">
        <v>3</v>
      </c>
      <c r="C108" s="222" t="s">
        <v>1870</v>
      </c>
      <c r="D108" s="221" t="s">
        <v>2344</v>
      </c>
      <c r="E108" s="221" t="s">
        <v>1870</v>
      </c>
      <c r="F108" s="52">
        <v>50000</v>
      </c>
      <c r="G108" s="52">
        <v>33000</v>
      </c>
      <c r="H108" s="52" t="s">
        <v>1872</v>
      </c>
      <c r="I108">
        <f>SUMIF(재고!E:E,제품!D108,재고!H:H)-SUMIF(주문_리스트!E:E,제품!D108,주문_리스트!H:H)</f>
        <v>-6</v>
      </c>
    </row>
    <row r="109" spans="1:9">
      <c r="A109">
        <v>120</v>
      </c>
      <c r="B109">
        <v>2</v>
      </c>
      <c r="D109" s="221" t="s">
        <v>1859</v>
      </c>
      <c r="F109" s="52">
        <v>1550000</v>
      </c>
      <c r="I109">
        <f>SUMIF(재고!E:E,제품!D109,재고!H:H)-SUMIF(주문_리스트!E:E,제품!D109,주문_리스트!H:H)</f>
        <v>-7</v>
      </c>
    </row>
    <row r="110" spans="1:9">
      <c r="A110">
        <v>121</v>
      </c>
      <c r="B110">
        <v>1</v>
      </c>
      <c r="C110" s="222" t="s">
        <v>1867</v>
      </c>
      <c r="D110" s="221" t="s">
        <v>1256</v>
      </c>
      <c r="E110" s="221" t="s">
        <v>1867</v>
      </c>
      <c r="F110" s="52">
        <v>1200000</v>
      </c>
      <c r="H110" s="52" t="s">
        <v>1868</v>
      </c>
      <c r="I110">
        <f>SUMIF(재고!E:E,제품!D110,재고!H:H)-SUMIF(주문_리스트!E:E,제품!D110,주문_리스트!H:H)</f>
        <v>-25</v>
      </c>
    </row>
    <row r="111" spans="1:9">
      <c r="A111">
        <v>123</v>
      </c>
      <c r="B111">
        <v>2</v>
      </c>
      <c r="C111" s="222">
        <v>24347544930</v>
      </c>
      <c r="D111" s="221" t="s">
        <v>1875</v>
      </c>
      <c r="E111" s="221">
        <v>24347544930</v>
      </c>
      <c r="F111" s="52">
        <v>250000</v>
      </c>
      <c r="G111" s="52">
        <v>0</v>
      </c>
      <c r="H111" s="52" t="s">
        <v>1874</v>
      </c>
      <c r="I111">
        <f>SUMIF(재고!E:E,제품!D111,재고!H:H)-SUMIF(주문_리스트!E:E,제품!D111,주문_리스트!H:H)</f>
        <v>0</v>
      </c>
    </row>
    <row r="112" spans="1:9">
      <c r="A112">
        <v>124</v>
      </c>
      <c r="B112">
        <v>14</v>
      </c>
      <c r="C112" s="222">
        <v>501220641</v>
      </c>
      <c r="D112" s="221" t="s">
        <v>2241</v>
      </c>
      <c r="E112" s="221">
        <v>501220641</v>
      </c>
      <c r="F112" s="52">
        <v>300000</v>
      </c>
      <c r="G112" s="52">
        <v>150000</v>
      </c>
      <c r="I112">
        <f>SUMIF(재고!E:E,제품!D112,재고!H:H)-SUMIF(주문_리스트!E:E,제품!D112,주문_리스트!H:H)</f>
        <v>-1</v>
      </c>
    </row>
    <row r="113" spans="1:9">
      <c r="A113">
        <v>125</v>
      </c>
      <c r="B113">
        <v>12</v>
      </c>
      <c r="C113" s="222" t="s">
        <v>1881</v>
      </c>
      <c r="D113" s="221" t="s">
        <v>1882</v>
      </c>
      <c r="E113" s="221" t="s">
        <v>1881</v>
      </c>
      <c r="F113" s="52">
        <v>25000</v>
      </c>
      <c r="G113" s="52">
        <v>11200</v>
      </c>
      <c r="H113" s="52" t="s">
        <v>1883</v>
      </c>
      <c r="I113">
        <f>SUMIF(재고!E:E,제품!D113,재고!H:H)-SUMIF(주문_리스트!E:E,제품!D113,주문_리스트!H:H)</f>
        <v>-4</v>
      </c>
    </row>
    <row r="114" spans="1:9">
      <c r="A114">
        <v>126</v>
      </c>
      <c r="B114">
        <v>12</v>
      </c>
      <c r="C114" s="222" t="s">
        <v>1884</v>
      </c>
      <c r="D114" s="221" t="s">
        <v>1882</v>
      </c>
      <c r="E114" s="221" t="s">
        <v>1884</v>
      </c>
      <c r="F114" s="52">
        <v>65000</v>
      </c>
      <c r="G114" s="52">
        <v>45000</v>
      </c>
      <c r="H114" s="52" t="s">
        <v>1885</v>
      </c>
      <c r="I114">
        <f>SUMIF(재고!E:E,제품!D114,재고!H:H)-SUMIF(주문_리스트!E:E,제품!D114,주문_리스트!H:H)</f>
        <v>-4</v>
      </c>
    </row>
    <row r="115" spans="1:9">
      <c r="A115">
        <v>127</v>
      </c>
      <c r="B115">
        <v>1</v>
      </c>
      <c r="C115" s="222" t="s">
        <v>1886</v>
      </c>
      <c r="D115" s="221" t="s">
        <v>1630</v>
      </c>
      <c r="E115" s="221" t="s">
        <v>1886</v>
      </c>
      <c r="F115" s="52">
        <v>1400000</v>
      </c>
      <c r="I115">
        <f>SUMIF(재고!E:E,제품!D115,재고!H:H)-SUMIF(주문_리스트!E:E,제품!D115,주문_리스트!H:H)</f>
        <v>2</v>
      </c>
    </row>
    <row r="116" spans="1:9">
      <c r="A116">
        <v>128</v>
      </c>
      <c r="B116">
        <v>2</v>
      </c>
      <c r="C116" s="222">
        <v>1068298046</v>
      </c>
      <c r="D116" s="221" t="s">
        <v>1943</v>
      </c>
      <c r="E116" s="221">
        <v>1068298046</v>
      </c>
      <c r="F116" s="52">
        <v>450000</v>
      </c>
      <c r="H116" s="52" t="s">
        <v>1944</v>
      </c>
      <c r="I116">
        <f>SUMIF(재고!E:E,제품!D116,재고!H:H)-SUMIF(주문_리스트!E:E,제품!D116,주문_리스트!H:H)</f>
        <v>-5</v>
      </c>
    </row>
    <row r="117" spans="1:9">
      <c r="A117">
        <v>129</v>
      </c>
      <c r="B117">
        <v>2</v>
      </c>
      <c r="C117" s="222">
        <v>1087298388</v>
      </c>
      <c r="D117" s="221" t="s">
        <v>2406</v>
      </c>
      <c r="E117" s="221">
        <v>1087298388</v>
      </c>
      <c r="F117" s="52">
        <v>550000</v>
      </c>
      <c r="H117" s="52" t="s">
        <v>2404</v>
      </c>
      <c r="I117">
        <f>SUMIF(재고!E:E,제품!D117,재고!H:H)-SUMIF(주문_리스트!E:E,제품!D117,주문_리스트!H:H)</f>
        <v>0</v>
      </c>
    </row>
    <row r="118" spans="1:9">
      <c r="A118">
        <v>130</v>
      </c>
      <c r="B118">
        <v>2</v>
      </c>
      <c r="C118" s="222">
        <v>1068298044</v>
      </c>
      <c r="D118" s="221" t="s">
        <v>1943</v>
      </c>
      <c r="E118" s="221">
        <v>1068298044</v>
      </c>
      <c r="F118" s="52">
        <v>400000</v>
      </c>
      <c r="H118" s="52" t="s">
        <v>1948</v>
      </c>
      <c r="I118">
        <f>SUMIF(재고!E:E,제품!D118,재고!H:H)-SUMIF(주문_리스트!E:E,제품!D118,주문_리스트!H:H)</f>
        <v>-5</v>
      </c>
    </row>
    <row r="119" spans="1:9">
      <c r="A119">
        <v>131</v>
      </c>
      <c r="B119">
        <v>2</v>
      </c>
      <c r="C119" s="222">
        <v>24152333907</v>
      </c>
      <c r="D119" s="221" t="s">
        <v>1616</v>
      </c>
      <c r="E119" s="221">
        <v>24152333907</v>
      </c>
      <c r="F119" s="52">
        <v>50000</v>
      </c>
      <c r="H119" s="52" t="s">
        <v>1947</v>
      </c>
      <c r="I119">
        <f>SUMIF(재고!E:E,제품!D119,재고!H:H)-SUMIF(주문_리스트!E:E,제품!D119,주문_리스트!H:H)</f>
        <v>-7</v>
      </c>
    </row>
    <row r="120" spans="1:9">
      <c r="A120">
        <v>132</v>
      </c>
      <c r="B120">
        <v>3</v>
      </c>
      <c r="C120" s="222">
        <v>6058008122</v>
      </c>
      <c r="D120" s="221" t="s">
        <v>1963</v>
      </c>
      <c r="E120" s="221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133</v>
      </c>
      <c r="B121">
        <v>1</v>
      </c>
      <c r="C121" s="222" t="s">
        <v>1992</v>
      </c>
      <c r="D121" s="221" t="s">
        <v>1993</v>
      </c>
      <c r="E121" s="221" t="s">
        <v>1992</v>
      </c>
      <c r="F121" s="52">
        <v>210000</v>
      </c>
      <c r="G121" s="52">
        <v>150000</v>
      </c>
      <c r="H121" s="52" t="s">
        <v>1995</v>
      </c>
    </row>
    <row r="122" spans="1:9">
      <c r="A122">
        <v>134</v>
      </c>
      <c r="B122">
        <v>9</v>
      </c>
      <c r="C122" s="222">
        <v>415062109</v>
      </c>
      <c r="D122" s="221" t="s">
        <v>1999</v>
      </c>
      <c r="E122" s="221">
        <v>415062109</v>
      </c>
      <c r="F122" s="52">
        <v>680000</v>
      </c>
    </row>
    <row r="123" spans="1:9">
      <c r="A123">
        <v>135</v>
      </c>
      <c r="B123">
        <v>12</v>
      </c>
      <c r="D123" s="221" t="s">
        <v>2004</v>
      </c>
      <c r="F123" s="52">
        <v>3500000</v>
      </c>
    </row>
    <row r="124" spans="1:9">
      <c r="A124">
        <v>136</v>
      </c>
      <c r="B124">
        <v>2</v>
      </c>
      <c r="C124" s="222" t="s">
        <v>2015</v>
      </c>
      <c r="D124" s="221" t="s">
        <v>2016</v>
      </c>
      <c r="E124" s="221" t="s">
        <v>2015</v>
      </c>
      <c r="F124" s="52">
        <v>10000</v>
      </c>
      <c r="G124" s="52">
        <v>0</v>
      </c>
      <c r="H124" s="52" t="s">
        <v>2017</v>
      </c>
    </row>
    <row r="125" spans="1:9">
      <c r="A125">
        <v>137</v>
      </c>
      <c r="B125">
        <v>3</v>
      </c>
      <c r="D125" s="221" t="s">
        <v>2038</v>
      </c>
      <c r="F125" s="52">
        <v>250000</v>
      </c>
    </row>
    <row r="126" spans="1:9">
      <c r="A126">
        <v>138</v>
      </c>
      <c r="B126">
        <v>2</v>
      </c>
      <c r="C126" s="222">
        <v>501215718</v>
      </c>
      <c r="D126" s="221" t="s">
        <v>2058</v>
      </c>
      <c r="E126" s="221">
        <v>501215718</v>
      </c>
      <c r="F126" s="52">
        <v>15000</v>
      </c>
      <c r="G126" s="52">
        <v>8000</v>
      </c>
      <c r="H126" s="52" t="s">
        <v>2056</v>
      </c>
    </row>
    <row r="127" spans="1:9">
      <c r="A127">
        <v>139</v>
      </c>
      <c r="B127">
        <v>2</v>
      </c>
      <c r="C127" s="222">
        <v>501215783</v>
      </c>
      <c r="D127" s="221" t="s">
        <v>2058</v>
      </c>
      <c r="E127" s="221">
        <v>501215783</v>
      </c>
      <c r="F127" s="52">
        <v>15000</v>
      </c>
      <c r="G127" s="52">
        <v>8000</v>
      </c>
      <c r="H127" s="52" t="s">
        <v>2057</v>
      </c>
    </row>
    <row r="128" spans="1:9">
      <c r="A128">
        <v>140</v>
      </c>
      <c r="B128">
        <v>4</v>
      </c>
      <c r="C128" s="222" t="s">
        <v>2204</v>
      </c>
      <c r="D128" s="221" t="s">
        <v>2205</v>
      </c>
      <c r="E128" s="221" t="s">
        <v>2204</v>
      </c>
      <c r="F128" s="52">
        <v>1000000</v>
      </c>
    </row>
    <row r="129" spans="1:8">
      <c r="A129">
        <v>141</v>
      </c>
      <c r="B129">
        <v>14</v>
      </c>
      <c r="D129" s="221" t="s">
        <v>2064</v>
      </c>
      <c r="F129" s="52">
        <v>2000000</v>
      </c>
    </row>
    <row r="130" spans="1:8">
      <c r="A130">
        <v>142</v>
      </c>
      <c r="B130">
        <v>1</v>
      </c>
      <c r="C130" s="222" t="s">
        <v>2068</v>
      </c>
      <c r="D130" s="221" t="s">
        <v>1653</v>
      </c>
      <c r="E130" s="221" t="s">
        <v>2068</v>
      </c>
      <c r="F130" s="52">
        <v>1400000</v>
      </c>
    </row>
    <row r="131" spans="1:8">
      <c r="A131">
        <v>143</v>
      </c>
      <c r="B131">
        <v>13</v>
      </c>
      <c r="D131" s="221" t="s">
        <v>2071</v>
      </c>
      <c r="F131" s="52">
        <v>1200000</v>
      </c>
    </row>
    <row r="132" spans="1:8">
      <c r="A132">
        <v>144</v>
      </c>
      <c r="B132">
        <v>12</v>
      </c>
      <c r="C132" s="222" t="s">
        <v>2084</v>
      </c>
      <c r="D132" s="221" t="s">
        <v>2085</v>
      </c>
      <c r="E132" s="221" t="s">
        <v>2084</v>
      </c>
      <c r="F132" s="52">
        <v>1200000</v>
      </c>
      <c r="G132" s="52">
        <v>400000</v>
      </c>
      <c r="H132" s="52" t="s">
        <v>2086</v>
      </c>
    </row>
    <row r="133" spans="1:8">
      <c r="A133">
        <v>145</v>
      </c>
      <c r="B133">
        <v>12</v>
      </c>
      <c r="C133" s="222" t="s">
        <v>2082</v>
      </c>
      <c r="D133" s="221" t="s">
        <v>2083</v>
      </c>
      <c r="E133" s="221" t="s">
        <v>2082</v>
      </c>
      <c r="F133" s="52">
        <v>1000000</v>
      </c>
      <c r="G133" s="52">
        <v>380000</v>
      </c>
    </row>
    <row r="134" spans="1:8">
      <c r="A134">
        <v>146</v>
      </c>
      <c r="B134">
        <v>9</v>
      </c>
      <c r="C134" s="222">
        <v>415072909</v>
      </c>
      <c r="D134" s="221" t="s">
        <v>1701</v>
      </c>
      <c r="E134" s="221">
        <v>415072909</v>
      </c>
      <c r="F134" s="52">
        <v>380000</v>
      </c>
    </row>
    <row r="135" spans="1:8">
      <c r="A135">
        <v>147</v>
      </c>
      <c r="B135">
        <v>3</v>
      </c>
      <c r="C135" s="222" t="s">
        <v>2095</v>
      </c>
      <c r="D135" s="221" t="s">
        <v>2094</v>
      </c>
      <c r="E135" s="221" t="s">
        <v>2095</v>
      </c>
      <c r="F135" s="52">
        <v>250000</v>
      </c>
      <c r="G135" s="52">
        <v>120000</v>
      </c>
    </row>
    <row r="136" spans="1:8">
      <c r="A136">
        <v>148</v>
      </c>
      <c r="D136" s="221" t="s">
        <v>2098</v>
      </c>
      <c r="F136" s="52">
        <v>50000</v>
      </c>
    </row>
    <row r="137" spans="1:8">
      <c r="A137">
        <v>149</v>
      </c>
      <c r="B137">
        <v>4</v>
      </c>
      <c r="D137" s="221" t="s">
        <v>2105</v>
      </c>
      <c r="F137" s="52">
        <v>1600000</v>
      </c>
    </row>
    <row r="138" spans="1:8">
      <c r="A138">
        <v>150</v>
      </c>
      <c r="B138">
        <v>3</v>
      </c>
      <c r="D138" s="221" t="s">
        <v>2358</v>
      </c>
      <c r="F138" s="52">
        <v>600000</v>
      </c>
    </row>
    <row r="139" spans="1:8">
      <c r="A139">
        <v>151</v>
      </c>
      <c r="B139">
        <v>2</v>
      </c>
      <c r="C139" s="222">
        <v>7583332</v>
      </c>
      <c r="D139" s="221" t="s">
        <v>2131</v>
      </c>
      <c r="E139" s="221">
        <v>7583332</v>
      </c>
      <c r="F139" s="52">
        <v>450000</v>
      </c>
    </row>
    <row r="140" spans="1:8">
      <c r="A140">
        <v>152</v>
      </c>
      <c r="D140" s="221" t="s">
        <v>2133</v>
      </c>
      <c r="F140" s="52">
        <v>150000</v>
      </c>
    </row>
    <row r="141" spans="1:8">
      <c r="A141">
        <v>153</v>
      </c>
      <c r="B141">
        <v>1</v>
      </c>
      <c r="C141" s="222" t="s">
        <v>2140</v>
      </c>
      <c r="D141" s="221" t="s">
        <v>1258</v>
      </c>
      <c r="E141" s="221" t="s">
        <v>2140</v>
      </c>
      <c r="F141" s="52">
        <v>1700000</v>
      </c>
    </row>
    <row r="142" spans="1:8">
      <c r="A142">
        <v>154</v>
      </c>
      <c r="B142">
        <v>14</v>
      </c>
      <c r="D142" s="221" t="s">
        <v>2158</v>
      </c>
      <c r="F142" s="52">
        <v>2000000</v>
      </c>
    </row>
    <row r="143" spans="1:8">
      <c r="A143">
        <v>155</v>
      </c>
      <c r="B143">
        <v>14</v>
      </c>
      <c r="C143" s="222" t="s">
        <v>2170</v>
      </c>
      <c r="D143" s="221" t="s">
        <v>2171</v>
      </c>
      <c r="E143" s="221" t="s">
        <v>2170</v>
      </c>
      <c r="F143" s="52">
        <v>550000</v>
      </c>
    </row>
    <row r="144" spans="1:8">
      <c r="A144">
        <v>156</v>
      </c>
      <c r="D144" s="221" t="s">
        <v>2177</v>
      </c>
      <c r="F144" s="52">
        <v>84000</v>
      </c>
    </row>
    <row r="145" spans="1:7">
      <c r="A145">
        <v>157</v>
      </c>
      <c r="D145" s="221" t="s">
        <v>2180</v>
      </c>
      <c r="F145" s="52">
        <v>1000000</v>
      </c>
    </row>
    <row r="146" spans="1:7">
      <c r="A146">
        <v>158</v>
      </c>
      <c r="D146" s="221" t="s">
        <v>2185</v>
      </c>
      <c r="F146" s="52">
        <v>1200000</v>
      </c>
    </row>
    <row r="147" spans="1:7">
      <c r="A147">
        <v>159</v>
      </c>
      <c r="D147" s="221" t="s">
        <v>2191</v>
      </c>
      <c r="F147" s="52">
        <v>1000000</v>
      </c>
    </row>
    <row r="148" spans="1:7">
      <c r="A148">
        <v>160</v>
      </c>
      <c r="D148" s="221" t="s">
        <v>2197</v>
      </c>
      <c r="F148" s="52">
        <v>900000</v>
      </c>
    </row>
    <row r="149" spans="1:7">
      <c r="A149">
        <v>161</v>
      </c>
      <c r="B149">
        <v>8</v>
      </c>
      <c r="C149" s="222" t="s">
        <v>2056</v>
      </c>
      <c r="D149" s="221" t="s">
        <v>2299</v>
      </c>
      <c r="E149" s="221" t="s">
        <v>2056</v>
      </c>
      <c r="F149" s="52">
        <v>20000</v>
      </c>
      <c r="G149" s="52">
        <v>14500</v>
      </c>
    </row>
    <row r="150" spans="1:7">
      <c r="A150">
        <v>162</v>
      </c>
      <c r="B150">
        <v>8</v>
      </c>
      <c r="C150" s="222">
        <v>24347588724</v>
      </c>
      <c r="D150" s="221" t="s">
        <v>2212</v>
      </c>
      <c r="E150" s="221">
        <v>24347588724</v>
      </c>
      <c r="F150" s="52">
        <v>20000</v>
      </c>
      <c r="G150" s="52">
        <v>14500</v>
      </c>
    </row>
    <row r="151" spans="1:7">
      <c r="A151">
        <v>163</v>
      </c>
      <c r="B151">
        <v>14</v>
      </c>
      <c r="C151" s="222">
        <v>501220522</v>
      </c>
      <c r="D151" s="221" t="s">
        <v>2240</v>
      </c>
      <c r="E151" s="221">
        <v>501220522</v>
      </c>
      <c r="F151" s="52">
        <v>450000</v>
      </c>
    </row>
    <row r="152" spans="1:7">
      <c r="A152">
        <v>164</v>
      </c>
      <c r="B152">
        <v>14</v>
      </c>
      <c r="C152" s="222">
        <v>501220639</v>
      </c>
      <c r="D152" s="221" t="s">
        <v>1876</v>
      </c>
      <c r="E152" s="221">
        <v>501220639</v>
      </c>
      <c r="F152" s="52">
        <v>350000</v>
      </c>
      <c r="G152" s="52">
        <v>250000</v>
      </c>
    </row>
    <row r="153" spans="1:7">
      <c r="A153">
        <v>165</v>
      </c>
      <c r="D153" s="221" t="s">
        <v>2260</v>
      </c>
      <c r="F153" s="52">
        <v>1100000</v>
      </c>
    </row>
    <row r="154" spans="1:7">
      <c r="A154">
        <v>166</v>
      </c>
      <c r="B154">
        <v>13</v>
      </c>
      <c r="C154" s="222">
        <v>36050661</v>
      </c>
      <c r="D154" s="221" t="s">
        <v>2265</v>
      </c>
      <c r="E154" s="221">
        <v>36050661</v>
      </c>
      <c r="F154" s="52">
        <v>1200000</v>
      </c>
      <c r="G154" s="52">
        <v>440000</v>
      </c>
    </row>
    <row r="155" spans="1:7">
      <c r="A155">
        <v>167</v>
      </c>
      <c r="D155" s="221" t="s">
        <v>2269</v>
      </c>
      <c r="F155" s="52">
        <v>65000</v>
      </c>
      <c r="G155" s="52">
        <v>35000</v>
      </c>
    </row>
    <row r="156" spans="1:7">
      <c r="A156">
        <v>168</v>
      </c>
      <c r="B156">
        <v>14</v>
      </c>
      <c r="C156" s="222">
        <v>6058008211</v>
      </c>
      <c r="D156" s="221" t="s">
        <v>2191</v>
      </c>
      <c r="E156" s="221">
        <v>6058008211</v>
      </c>
    </row>
    <row r="157" spans="1:7">
      <c r="A157">
        <v>169</v>
      </c>
      <c r="B157">
        <v>2</v>
      </c>
      <c r="D157" s="221" t="s">
        <v>2283</v>
      </c>
      <c r="F157" s="52">
        <v>200000</v>
      </c>
    </row>
    <row r="158" spans="1:7">
      <c r="A158">
        <v>170</v>
      </c>
      <c r="B158">
        <v>2</v>
      </c>
      <c r="D158" s="221" t="s">
        <v>2284</v>
      </c>
      <c r="F158" s="52">
        <v>250000</v>
      </c>
    </row>
    <row r="159" spans="1:7">
      <c r="A159">
        <v>171</v>
      </c>
      <c r="B159">
        <v>2</v>
      </c>
      <c r="D159" s="221" t="s">
        <v>2294</v>
      </c>
      <c r="F159" s="52">
        <v>1650000</v>
      </c>
    </row>
    <row r="160" spans="1:7">
      <c r="A160">
        <v>172</v>
      </c>
      <c r="D160" s="221" t="s">
        <v>2311</v>
      </c>
      <c r="F160" s="52">
        <v>1550000</v>
      </c>
    </row>
    <row r="161" spans="1:8">
      <c r="A161">
        <v>173</v>
      </c>
      <c r="B161">
        <v>4</v>
      </c>
      <c r="D161" s="221" t="s">
        <v>2315</v>
      </c>
      <c r="F161" s="52">
        <v>990000</v>
      </c>
      <c r="G161" s="52">
        <v>940000</v>
      </c>
    </row>
    <row r="162" spans="1:8">
      <c r="A162">
        <v>174</v>
      </c>
      <c r="B162">
        <v>3</v>
      </c>
      <c r="D162" s="221" t="s">
        <v>2317</v>
      </c>
      <c r="F162" s="52">
        <v>1000000</v>
      </c>
    </row>
    <row r="163" spans="1:8">
      <c r="A163">
        <v>175</v>
      </c>
      <c r="B163">
        <v>2</v>
      </c>
      <c r="D163" s="221" t="s">
        <v>2319</v>
      </c>
      <c r="F163" s="52">
        <v>1200000</v>
      </c>
    </row>
    <row r="164" spans="1:8">
      <c r="A164">
        <v>176</v>
      </c>
      <c r="C164" s="222">
        <v>2295001282</v>
      </c>
      <c r="D164" s="221" t="s">
        <v>2334</v>
      </c>
      <c r="E164" s="221">
        <v>2295001282</v>
      </c>
      <c r="F164" s="52">
        <v>422000</v>
      </c>
    </row>
    <row r="165" spans="1:8">
      <c r="A165">
        <v>177</v>
      </c>
      <c r="D165" s="221" t="s">
        <v>2381</v>
      </c>
      <c r="F165" s="52">
        <v>500000</v>
      </c>
    </row>
    <row r="166" spans="1:8">
      <c r="A166">
        <v>178</v>
      </c>
      <c r="D166" s="221" t="s">
        <v>2398</v>
      </c>
      <c r="F166" s="52">
        <v>150000</v>
      </c>
    </row>
    <row r="167" spans="1:8">
      <c r="A167">
        <v>179</v>
      </c>
      <c r="B167">
        <v>6</v>
      </c>
      <c r="D167" s="221" t="s">
        <v>2409</v>
      </c>
      <c r="F167" s="52">
        <v>800000</v>
      </c>
    </row>
    <row r="168" spans="1:8">
      <c r="A168">
        <v>180</v>
      </c>
      <c r="D168" s="221" t="s">
        <v>2415</v>
      </c>
      <c r="F168" s="52">
        <v>900000</v>
      </c>
    </row>
    <row r="169" spans="1:8">
      <c r="A169">
        <v>181</v>
      </c>
      <c r="D169" s="221" t="s">
        <v>2426</v>
      </c>
      <c r="F169" s="52">
        <v>900000</v>
      </c>
      <c r="G169" s="52">
        <v>600000</v>
      </c>
    </row>
    <row r="170" spans="1:8">
      <c r="A170">
        <v>182</v>
      </c>
      <c r="B170">
        <v>14</v>
      </c>
      <c r="C170" s="222">
        <v>1068327224</v>
      </c>
      <c r="D170" s="221" t="s">
        <v>2445</v>
      </c>
      <c r="E170" s="221">
        <v>1068327224</v>
      </c>
      <c r="F170" s="52">
        <v>80000</v>
      </c>
      <c r="G170" s="52">
        <v>45000</v>
      </c>
    </row>
    <row r="171" spans="1:8">
      <c r="A171">
        <v>183</v>
      </c>
      <c r="C171" s="222">
        <v>1087327175</v>
      </c>
      <c r="D171" s="221" t="s">
        <v>2443</v>
      </c>
      <c r="E171" s="221">
        <v>1087327175</v>
      </c>
      <c r="F171" s="52">
        <v>90000</v>
      </c>
      <c r="G171" s="52">
        <v>65000</v>
      </c>
      <c r="H171" s="52" t="s">
        <v>2444</v>
      </c>
    </row>
    <row r="172" spans="1:8">
      <c r="A172">
        <v>184</v>
      </c>
      <c r="B172">
        <v>3</v>
      </c>
      <c r="C172" s="222" t="s">
        <v>2446</v>
      </c>
      <c r="D172" s="221" t="s">
        <v>2447</v>
      </c>
      <c r="E172" s="221" t="s">
        <v>2446</v>
      </c>
      <c r="F172" s="52">
        <v>350000</v>
      </c>
      <c r="G172" s="52">
        <v>155000</v>
      </c>
    </row>
    <row r="173" spans="1:8">
      <c r="A173">
        <v>185</v>
      </c>
      <c r="D173" s="221" t="s">
        <v>2448</v>
      </c>
      <c r="F173" s="52">
        <v>450000</v>
      </c>
      <c r="G173" s="52">
        <v>260000</v>
      </c>
    </row>
    <row r="174" spans="1:8">
      <c r="A174">
        <v>186</v>
      </c>
      <c r="C174" s="222">
        <v>4150862090</v>
      </c>
      <c r="D174" s="221" t="s">
        <v>2456</v>
      </c>
      <c r="E174" s="221">
        <v>4150862090</v>
      </c>
      <c r="F174" s="52">
        <v>445000</v>
      </c>
    </row>
    <row r="175" spans="1:8">
      <c r="A175">
        <v>187</v>
      </c>
      <c r="B175">
        <v>3</v>
      </c>
      <c r="D175" s="221" t="s">
        <v>2465</v>
      </c>
      <c r="F175" s="52">
        <v>1600000</v>
      </c>
    </row>
    <row r="176" spans="1:8">
      <c r="A176">
        <v>188</v>
      </c>
      <c r="D176" s="221" t="s">
        <v>2495</v>
      </c>
      <c r="F176" s="52">
        <v>1200000</v>
      </c>
    </row>
    <row r="177" spans="1:7">
      <c r="A177">
        <v>189</v>
      </c>
      <c r="D177" s="221" t="s">
        <v>2475</v>
      </c>
      <c r="F177" s="52">
        <v>650000</v>
      </c>
    </row>
    <row r="178" spans="1:7">
      <c r="A178">
        <v>190</v>
      </c>
      <c r="D178" s="221" t="s">
        <v>2501</v>
      </c>
      <c r="F178" s="52">
        <v>498000</v>
      </c>
    </row>
    <row r="179" spans="1:7">
      <c r="A179">
        <v>191</v>
      </c>
      <c r="B179">
        <v>1</v>
      </c>
      <c r="C179" s="222" t="s">
        <v>2505</v>
      </c>
      <c r="D179" s="221" t="s">
        <v>2506</v>
      </c>
      <c r="E179" s="221" t="s">
        <v>2505</v>
      </c>
      <c r="F179" s="52">
        <v>990000</v>
      </c>
      <c r="G179" s="52">
        <v>900000</v>
      </c>
    </row>
    <row r="180" spans="1:7">
      <c r="A180">
        <v>192</v>
      </c>
      <c r="B180">
        <v>14</v>
      </c>
      <c r="C180" s="222">
        <v>28120411</v>
      </c>
      <c r="D180" s="221" t="s">
        <v>2508</v>
      </c>
      <c r="E180" s="221">
        <v>28120411</v>
      </c>
      <c r="F180" s="52">
        <v>1500000</v>
      </c>
    </row>
    <row r="181" spans="1:7">
      <c r="A181">
        <v>193</v>
      </c>
      <c r="C181" s="222">
        <v>1087298437</v>
      </c>
      <c r="D181" s="221" t="s">
        <v>2518</v>
      </c>
      <c r="E181" s="221">
        <v>1087298437</v>
      </c>
      <c r="F181" s="52">
        <v>86000</v>
      </c>
      <c r="G181" s="52">
        <v>76000</v>
      </c>
    </row>
    <row r="182" spans="1:7">
      <c r="A182">
        <v>194</v>
      </c>
      <c r="D182" s="221" t="s">
        <v>2523</v>
      </c>
      <c r="F182" s="52">
        <v>150000</v>
      </c>
    </row>
    <row r="183" spans="1:7">
      <c r="A183">
        <v>195</v>
      </c>
      <c r="B183">
        <v>15</v>
      </c>
      <c r="C183" s="222">
        <v>24046895</v>
      </c>
      <c r="D183" s="221" t="s">
        <v>2527</v>
      </c>
      <c r="E183" s="221">
        <v>24046895</v>
      </c>
      <c r="F183" s="52">
        <v>120000</v>
      </c>
      <c r="G183" s="52">
        <v>55000</v>
      </c>
    </row>
    <row r="184" spans="1:7">
      <c r="A184">
        <v>196</v>
      </c>
      <c r="D184" s="221" t="s">
        <v>2595</v>
      </c>
      <c r="F184" s="52">
        <v>450000</v>
      </c>
    </row>
    <row r="185" spans="1:7">
      <c r="A185">
        <v>197</v>
      </c>
      <c r="D185" s="221" t="s">
        <v>2596</v>
      </c>
      <c r="F185" s="52">
        <v>600000</v>
      </c>
    </row>
    <row r="186" spans="1:7">
      <c r="A186">
        <v>198</v>
      </c>
      <c r="B186">
        <v>1</v>
      </c>
      <c r="C186" s="222" t="s">
        <v>2598</v>
      </c>
      <c r="D186" s="221" t="s">
        <v>2599</v>
      </c>
      <c r="E186" s="221" t="s">
        <v>2598</v>
      </c>
      <c r="F186" s="52">
        <v>850000</v>
      </c>
      <c r="G186" s="52">
        <v>520000</v>
      </c>
    </row>
    <row r="187" spans="1:7">
      <c r="A187">
        <v>199</v>
      </c>
      <c r="D187" s="221" t="s">
        <v>2603</v>
      </c>
      <c r="F187" s="52">
        <v>200000</v>
      </c>
    </row>
    <row r="188" spans="1:7">
      <c r="A188">
        <v>200</v>
      </c>
      <c r="B188">
        <v>1</v>
      </c>
      <c r="C188" s="222" t="s">
        <v>2616</v>
      </c>
      <c r="D188" s="221" t="s">
        <v>2576</v>
      </c>
      <c r="E188" s="221" t="s">
        <v>2616</v>
      </c>
      <c r="F188" s="52">
        <v>770000</v>
      </c>
    </row>
    <row r="189" spans="1:7">
      <c r="A189">
        <v>201</v>
      </c>
      <c r="B189">
        <v>3</v>
      </c>
      <c r="C189" s="222" t="s">
        <v>2623</v>
      </c>
      <c r="D189" s="221" t="s">
        <v>2624</v>
      </c>
      <c r="E189" s="221" t="s">
        <v>2623</v>
      </c>
      <c r="F189" s="52">
        <v>650000</v>
      </c>
      <c r="G189" s="52">
        <v>627000</v>
      </c>
    </row>
    <row r="190" spans="1:7">
      <c r="A190">
        <v>202</v>
      </c>
      <c r="B190">
        <v>3</v>
      </c>
      <c r="C190" s="222" t="s">
        <v>2625</v>
      </c>
      <c r="D190" s="221" t="s">
        <v>2626</v>
      </c>
      <c r="E190" s="221" t="s">
        <v>2625</v>
      </c>
      <c r="F190" s="52">
        <v>100000</v>
      </c>
      <c r="G190" s="52">
        <v>69000</v>
      </c>
    </row>
    <row r="191" spans="1:7">
      <c r="A191">
        <v>203</v>
      </c>
      <c r="D191" s="221" t="s">
        <v>2663</v>
      </c>
      <c r="F191" s="52">
        <v>850000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1278</v>
      </c>
      <c r="E2" s="221" t="s">
        <v>1267</v>
      </c>
      <c r="F2" s="221" t="s">
        <v>1278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1682</v>
      </c>
      <c r="G3" s="52">
        <v>1000000</v>
      </c>
    </row>
    <row r="4" spans="1:10">
      <c r="A4">
        <v>3</v>
      </c>
      <c r="C4" s="13"/>
      <c r="D4" s="221"/>
      <c r="E4" s="221" t="s">
        <v>1183</v>
      </c>
      <c r="G4" s="52">
        <v>300000</v>
      </c>
    </row>
    <row r="5" spans="1:10">
      <c r="A5">
        <v>4</v>
      </c>
      <c r="C5" s="13"/>
      <c r="D5" s="221"/>
      <c r="E5" s="221" t="s">
        <v>1192</v>
      </c>
      <c r="G5" s="52">
        <v>700000</v>
      </c>
    </row>
    <row r="6" spans="1:10">
      <c r="A6">
        <v>5</v>
      </c>
      <c r="E6" s="221" t="s">
        <v>1308</v>
      </c>
      <c r="G6" s="52">
        <v>1000000</v>
      </c>
    </row>
    <row r="7" spans="1:10">
      <c r="A7">
        <v>6</v>
      </c>
      <c r="D7" s="221"/>
      <c r="E7" s="221" t="s">
        <v>1734</v>
      </c>
      <c r="G7" s="52">
        <v>198000</v>
      </c>
    </row>
    <row r="8" spans="1:10">
      <c r="A8">
        <v>7</v>
      </c>
      <c r="D8" s="221"/>
      <c r="E8" s="221" t="s">
        <v>1683</v>
      </c>
      <c r="G8" s="52">
        <v>12000</v>
      </c>
    </row>
    <row r="9" spans="1:10">
      <c r="A9">
        <v>8</v>
      </c>
      <c r="D9" s="221"/>
      <c r="E9" s="221" t="s">
        <v>1858</v>
      </c>
      <c r="G9" s="52">
        <v>650000</v>
      </c>
    </row>
    <row r="10" spans="1:10">
      <c r="A10">
        <v>9</v>
      </c>
      <c r="E10" s="221" t="s">
        <v>1191</v>
      </c>
      <c r="G10" s="52">
        <v>1000000</v>
      </c>
    </row>
    <row r="11" spans="1:10">
      <c r="A11">
        <v>10</v>
      </c>
      <c r="E11" s="221" t="s">
        <v>1735</v>
      </c>
      <c r="F11" s="221">
        <v>602000700</v>
      </c>
      <c r="G11" s="52">
        <v>350000</v>
      </c>
    </row>
    <row r="12" spans="1:10">
      <c r="A12">
        <v>11</v>
      </c>
      <c r="E12" s="221" t="s">
        <v>1736</v>
      </c>
      <c r="G12" s="52">
        <v>55000</v>
      </c>
    </row>
    <row r="13" spans="1:10">
      <c r="A13">
        <v>12</v>
      </c>
      <c r="E13" s="221" t="s">
        <v>1194</v>
      </c>
      <c r="G13" s="52">
        <v>600000</v>
      </c>
    </row>
    <row r="14" spans="1:10">
      <c r="A14">
        <v>13</v>
      </c>
      <c r="E14" s="221" t="s">
        <v>1195</v>
      </c>
      <c r="G14" s="52">
        <v>25000</v>
      </c>
    </row>
    <row r="15" spans="1:10">
      <c r="A15">
        <v>14</v>
      </c>
      <c r="E15" s="221" t="s">
        <v>1196</v>
      </c>
      <c r="G15" s="52">
        <v>800000</v>
      </c>
    </row>
    <row r="16" spans="1:10">
      <c r="A16">
        <v>15</v>
      </c>
      <c r="E16" s="221" t="s">
        <v>1737</v>
      </c>
      <c r="G16" s="52">
        <v>330000</v>
      </c>
    </row>
    <row r="17" spans="1:7">
      <c r="A17">
        <v>16</v>
      </c>
      <c r="E17" s="221" t="s">
        <v>1757</v>
      </c>
      <c r="G17" s="52">
        <v>1100000</v>
      </c>
    </row>
    <row r="18" spans="1:7">
      <c r="A18">
        <v>17</v>
      </c>
      <c r="E18" s="221" t="s">
        <v>1202</v>
      </c>
      <c r="G18" s="52">
        <v>1650000</v>
      </c>
    </row>
    <row r="19" spans="1:7">
      <c r="A19">
        <v>18</v>
      </c>
      <c r="E19" s="221" t="s">
        <v>1206</v>
      </c>
      <c r="G19" s="52">
        <v>1500000</v>
      </c>
    </row>
    <row r="20" spans="1:7">
      <c r="A20">
        <v>19</v>
      </c>
      <c r="E20" s="221" t="s">
        <v>1146</v>
      </c>
      <c r="G20" s="52">
        <v>198000</v>
      </c>
    </row>
    <row r="21" spans="1:7">
      <c r="A21">
        <v>20</v>
      </c>
      <c r="E21" s="221" t="s">
        <v>1214</v>
      </c>
      <c r="G21" s="52">
        <v>150000</v>
      </c>
    </row>
    <row r="22" spans="1:7">
      <c r="A22">
        <v>21</v>
      </c>
      <c r="E22" s="221" t="s">
        <v>1215</v>
      </c>
      <c r="G22" s="52">
        <v>100000</v>
      </c>
    </row>
    <row r="23" spans="1:7">
      <c r="A23">
        <v>22</v>
      </c>
      <c r="E23" s="221" t="s">
        <v>1754</v>
      </c>
      <c r="G23" s="52">
        <v>230000</v>
      </c>
    </row>
    <row r="24" spans="1:7">
      <c r="A24">
        <v>23</v>
      </c>
      <c r="E24" s="221" t="s">
        <v>1755</v>
      </c>
      <c r="G24" s="52">
        <v>600000</v>
      </c>
    </row>
    <row r="25" spans="1:7">
      <c r="A25">
        <v>24</v>
      </c>
      <c r="D25" s="222">
        <v>927769</v>
      </c>
      <c r="E25" s="221" t="s">
        <v>1740</v>
      </c>
      <c r="F25" s="221">
        <v>927769</v>
      </c>
      <c r="G25" s="52">
        <v>1000000</v>
      </c>
    </row>
    <row r="26" spans="1:7">
      <c r="A26">
        <v>25</v>
      </c>
      <c r="D26" s="222" t="s">
        <v>1251</v>
      </c>
      <c r="E26" s="221" t="s">
        <v>1740</v>
      </c>
      <c r="F26" s="221" t="s">
        <v>1251</v>
      </c>
      <c r="G26" s="52">
        <v>1000000</v>
      </c>
    </row>
    <row r="27" spans="1:7">
      <c r="A27">
        <v>26</v>
      </c>
      <c r="D27" s="222" t="s">
        <v>1252</v>
      </c>
      <c r="E27" s="221" t="s">
        <v>1740</v>
      </c>
      <c r="F27" s="221" t="s">
        <v>1252</v>
      </c>
      <c r="G27" s="52">
        <v>1000000</v>
      </c>
    </row>
    <row r="28" spans="1:7">
      <c r="A28">
        <v>27</v>
      </c>
      <c r="D28" s="222" t="s">
        <v>1253</v>
      </c>
      <c r="E28" s="221" t="s">
        <v>1742</v>
      </c>
      <c r="F28" s="221" t="s">
        <v>1253</v>
      </c>
      <c r="G28" s="52">
        <v>1400000</v>
      </c>
    </row>
    <row r="29" spans="1:7">
      <c r="A29">
        <v>28</v>
      </c>
      <c r="D29" s="222" t="s">
        <v>1254</v>
      </c>
      <c r="E29" s="221" t="s">
        <v>1744</v>
      </c>
      <c r="F29" s="221" t="s">
        <v>1254</v>
      </c>
      <c r="G29" s="52">
        <v>1500000</v>
      </c>
    </row>
    <row r="30" spans="1:7">
      <c r="A30">
        <v>29</v>
      </c>
      <c r="D30" s="222">
        <v>927156</v>
      </c>
      <c r="E30" s="221" t="s">
        <v>1745</v>
      </c>
      <c r="F30" s="221">
        <v>927156</v>
      </c>
      <c r="G30" s="52">
        <v>1500000</v>
      </c>
    </row>
    <row r="31" spans="1:7">
      <c r="A31">
        <v>30</v>
      </c>
      <c r="D31" s="221" t="s">
        <v>1278</v>
      </c>
      <c r="E31" s="221" t="s">
        <v>1276</v>
      </c>
      <c r="F31" s="221" t="s">
        <v>1278</v>
      </c>
      <c r="G31" s="52">
        <v>1400000</v>
      </c>
    </row>
    <row r="32" spans="1:7">
      <c r="A32">
        <v>31</v>
      </c>
      <c r="D32" s="222" t="s">
        <v>1257</v>
      </c>
      <c r="E32" s="221" t="s">
        <v>1258</v>
      </c>
      <c r="F32" s="221" t="s">
        <v>1257</v>
      </c>
      <c r="G32" s="52">
        <v>1200000</v>
      </c>
    </row>
    <row r="33" spans="1:7">
      <c r="A33">
        <v>32</v>
      </c>
      <c r="D33" s="222" t="s">
        <v>1259</v>
      </c>
      <c r="E33" s="221" t="s">
        <v>1258</v>
      </c>
      <c r="F33" s="221" t="s">
        <v>1259</v>
      </c>
      <c r="G33" s="52">
        <v>1200000</v>
      </c>
    </row>
    <row r="34" spans="1:7">
      <c r="A34">
        <v>33</v>
      </c>
      <c r="D34" s="222" t="s">
        <v>1877</v>
      </c>
      <c r="E34" s="221" t="s">
        <v>1878</v>
      </c>
      <c r="F34" s="221" t="s">
        <v>1877</v>
      </c>
      <c r="G34" s="52">
        <v>549000</v>
      </c>
    </row>
    <row r="35" spans="1:7">
      <c r="A35">
        <v>34</v>
      </c>
      <c r="D35" s="221" t="s">
        <v>1263</v>
      </c>
      <c r="E35" s="221" t="s">
        <v>1262</v>
      </c>
      <c r="F35" s="221" t="s">
        <v>1263</v>
      </c>
      <c r="G35" s="52">
        <v>1300000</v>
      </c>
    </row>
    <row r="36" spans="1:7">
      <c r="A36">
        <v>35</v>
      </c>
      <c r="D36" s="222" t="s">
        <v>1269</v>
      </c>
      <c r="E36" s="221" t="s">
        <v>1267</v>
      </c>
      <c r="F36" s="221" t="s">
        <v>1268</v>
      </c>
      <c r="G36" s="52">
        <v>1500000</v>
      </c>
    </row>
    <row r="37" spans="1:7">
      <c r="A37">
        <v>36</v>
      </c>
      <c r="D37" s="222" t="s">
        <v>1269</v>
      </c>
      <c r="E37" s="221" t="s">
        <v>1270</v>
      </c>
      <c r="F37" s="221" t="s">
        <v>1269</v>
      </c>
      <c r="G37" s="52">
        <v>1600000</v>
      </c>
    </row>
    <row r="38" spans="1:7">
      <c r="A38">
        <v>37</v>
      </c>
      <c r="D38" s="222" t="s">
        <v>1272</v>
      </c>
      <c r="E38" s="221" t="s">
        <v>1271</v>
      </c>
      <c r="F38" s="221" t="s">
        <v>1272</v>
      </c>
      <c r="G38" s="52">
        <v>2200000</v>
      </c>
    </row>
    <row r="39" spans="1:7">
      <c r="A39">
        <v>38</v>
      </c>
      <c r="D39" s="222" t="s">
        <v>1273</v>
      </c>
      <c r="E39" s="221" t="s">
        <v>1746</v>
      </c>
      <c r="F39" s="221" t="s">
        <v>1273</v>
      </c>
      <c r="G39" s="52">
        <v>1500000</v>
      </c>
    </row>
    <row r="40" spans="1:7">
      <c r="A40">
        <v>39</v>
      </c>
      <c r="D40" s="221" t="s">
        <v>1280</v>
      </c>
      <c r="E40" s="221" t="s">
        <v>1427</v>
      </c>
      <c r="F40" s="221" t="s">
        <v>1428</v>
      </c>
      <c r="G40" s="52">
        <v>1600000</v>
      </c>
    </row>
    <row r="41" spans="1:7">
      <c r="A41">
        <v>40</v>
      </c>
      <c r="D41" s="221" t="s">
        <v>1316</v>
      </c>
      <c r="E41" s="221" t="s">
        <v>1317</v>
      </c>
      <c r="F41" s="221" t="s">
        <v>1316</v>
      </c>
    </row>
    <row r="42" spans="1:7">
      <c r="A42">
        <v>41</v>
      </c>
      <c r="D42" s="222" t="s">
        <v>1786</v>
      </c>
      <c r="E42" s="221" t="s">
        <v>1787</v>
      </c>
      <c r="F42" s="221" t="s">
        <v>1786</v>
      </c>
      <c r="G42" s="52">
        <v>130000</v>
      </c>
    </row>
    <row r="43" spans="1:7">
      <c r="A43">
        <v>42</v>
      </c>
      <c r="D43" s="222" t="s">
        <v>1840</v>
      </c>
      <c r="E43" s="221" t="s">
        <v>1841</v>
      </c>
      <c r="F43" s="221" t="s">
        <v>1840</v>
      </c>
      <c r="G43" s="52">
        <v>50000</v>
      </c>
    </row>
    <row r="44" spans="1:7">
      <c r="A44">
        <v>43</v>
      </c>
      <c r="D44" s="222">
        <v>2703900</v>
      </c>
      <c r="E44" s="221" t="s">
        <v>1326</v>
      </c>
      <c r="F44" s="221">
        <v>2703900</v>
      </c>
      <c r="G44" s="52">
        <v>1600000</v>
      </c>
    </row>
    <row r="45" spans="1:7">
      <c r="A45">
        <v>44</v>
      </c>
      <c r="E45" s="221" t="s">
        <v>1442</v>
      </c>
      <c r="G45" s="52">
        <v>1000000</v>
      </c>
    </row>
    <row r="46" spans="1:7">
      <c r="A46">
        <v>45</v>
      </c>
      <c r="E46" s="221" t="s">
        <v>1537</v>
      </c>
      <c r="G46" s="52">
        <v>10000</v>
      </c>
    </row>
    <row r="47" spans="1:7">
      <c r="A47">
        <v>46</v>
      </c>
      <c r="E47" s="221" t="s">
        <v>1547</v>
      </c>
      <c r="G47" s="52">
        <v>140000</v>
      </c>
    </row>
    <row r="48" spans="1:7">
      <c r="A48">
        <v>47</v>
      </c>
      <c r="E48" s="221" t="s">
        <v>1553</v>
      </c>
      <c r="G48" s="52">
        <v>1600000</v>
      </c>
    </row>
    <row r="49" spans="1:7">
      <c r="A49">
        <v>48</v>
      </c>
      <c r="E49" s="221" t="s">
        <v>1557</v>
      </c>
      <c r="G49" s="52">
        <v>1600000</v>
      </c>
    </row>
    <row r="50" spans="1:7">
      <c r="A50">
        <v>49</v>
      </c>
      <c r="E50" s="221" t="s">
        <v>1559</v>
      </c>
      <c r="G50" s="52">
        <v>100000</v>
      </c>
    </row>
    <row r="51" spans="1:7">
      <c r="A51">
        <v>50</v>
      </c>
      <c r="E51" s="221" t="s">
        <v>1563</v>
      </c>
      <c r="G51" s="52">
        <v>350000</v>
      </c>
    </row>
    <row r="52" spans="1:7">
      <c r="A52">
        <v>51</v>
      </c>
      <c r="E52" s="221" t="s">
        <v>1570</v>
      </c>
      <c r="G52" s="52">
        <v>1600000</v>
      </c>
    </row>
    <row r="53" spans="1:7">
      <c r="A53">
        <v>52</v>
      </c>
      <c r="E53" s="221" t="s">
        <v>1573</v>
      </c>
      <c r="G53" s="52">
        <v>200000</v>
      </c>
    </row>
    <row r="54" spans="1:7">
      <c r="A54">
        <v>53</v>
      </c>
      <c r="E54" s="221" t="s">
        <v>1586</v>
      </c>
      <c r="G54" s="52">
        <v>20000</v>
      </c>
    </row>
    <row r="55" spans="1:7">
      <c r="A55">
        <v>54</v>
      </c>
      <c r="E55" s="221" t="s">
        <v>1591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1602</v>
      </c>
      <c r="G58" s="52">
        <v>450000</v>
      </c>
    </row>
    <row r="59" spans="1:7">
      <c r="A59">
        <v>58</v>
      </c>
      <c r="D59" s="222">
        <v>24152333903</v>
      </c>
      <c r="E59" s="221" t="s">
        <v>1945</v>
      </c>
      <c r="F59" s="221">
        <v>24152333903</v>
      </c>
      <c r="G59" s="52">
        <v>50000</v>
      </c>
    </row>
    <row r="60" spans="1:7">
      <c r="A60">
        <v>59</v>
      </c>
      <c r="E60" s="221" t="s">
        <v>1622</v>
      </c>
      <c r="G60" s="52">
        <v>350000</v>
      </c>
    </row>
    <row r="61" spans="1:7">
      <c r="A61">
        <v>60</v>
      </c>
      <c r="D61" s="222" t="s">
        <v>1747</v>
      </c>
      <c r="E61" s="221" t="s">
        <v>1748</v>
      </c>
      <c r="F61" s="221" t="s">
        <v>1747</v>
      </c>
    </row>
    <row r="62" spans="1:7">
      <c r="A62">
        <v>61</v>
      </c>
      <c r="D62" s="222" t="s">
        <v>1263</v>
      </c>
      <c r="E62" s="221" t="s">
        <v>1493</v>
      </c>
      <c r="F62" s="221" t="s">
        <v>1263</v>
      </c>
      <c r="G62" s="52">
        <v>1300000</v>
      </c>
    </row>
    <row r="63" spans="1:7">
      <c r="A63">
        <v>62</v>
      </c>
      <c r="E63" s="221" t="s">
        <v>1647</v>
      </c>
      <c r="G63" s="52">
        <v>30000</v>
      </c>
    </row>
    <row r="64" spans="1:7">
      <c r="A64">
        <v>63</v>
      </c>
      <c r="E64" s="221" t="s">
        <v>1749</v>
      </c>
      <c r="G64" s="52">
        <v>1100000</v>
      </c>
    </row>
    <row r="65" spans="1:7">
      <c r="A65">
        <v>64</v>
      </c>
      <c r="D65" s="222" t="s">
        <v>1751</v>
      </c>
      <c r="E65" s="221" t="s">
        <v>1427</v>
      </c>
      <c r="F65" s="221" t="s">
        <v>1751</v>
      </c>
      <c r="G65" s="52">
        <v>1100000</v>
      </c>
    </row>
    <row r="66" spans="1:7">
      <c r="A66">
        <v>65</v>
      </c>
      <c r="D66" s="222" t="s">
        <v>1752</v>
      </c>
      <c r="E66" s="221" t="s">
        <v>1753</v>
      </c>
      <c r="F66" s="221" t="s">
        <v>1752</v>
      </c>
      <c r="G66" s="52">
        <v>3500000</v>
      </c>
    </row>
    <row r="67" spans="1:7">
      <c r="A67">
        <v>66</v>
      </c>
      <c r="E67" s="221" t="s">
        <v>1659</v>
      </c>
      <c r="G67" s="52">
        <v>800000</v>
      </c>
    </row>
    <row r="68" spans="1:7">
      <c r="A68">
        <v>67</v>
      </c>
      <c r="D68" s="222">
        <v>415090409</v>
      </c>
      <c r="E68" s="221" t="s">
        <v>1891</v>
      </c>
      <c r="F68" s="221">
        <v>415090409</v>
      </c>
      <c r="G68" s="52">
        <v>510000</v>
      </c>
    </row>
    <row r="69" spans="1:7">
      <c r="A69">
        <v>68</v>
      </c>
      <c r="D69" s="222" t="s">
        <v>1702</v>
      </c>
      <c r="E69" s="221" t="s">
        <v>1703</v>
      </c>
      <c r="F69" s="221" t="s">
        <v>1702</v>
      </c>
      <c r="G69" s="52">
        <v>12000</v>
      </c>
    </row>
    <row r="70" spans="1:7">
      <c r="A70">
        <v>69</v>
      </c>
      <c r="E70" s="221" t="s">
        <v>1705</v>
      </c>
      <c r="G70" s="52">
        <v>27000</v>
      </c>
    </row>
    <row r="71" spans="1:7">
      <c r="A71">
        <v>70</v>
      </c>
      <c r="E71" s="221" t="s">
        <v>1730</v>
      </c>
      <c r="G71" s="52">
        <v>850000</v>
      </c>
    </row>
    <row r="72" spans="1:7">
      <c r="A72">
        <v>71</v>
      </c>
      <c r="D72" s="222">
        <v>50228</v>
      </c>
      <c r="E72" s="221" t="s">
        <v>1739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1739</v>
      </c>
      <c r="F73" s="221">
        <v>50229</v>
      </c>
      <c r="G73" s="52">
        <v>75000</v>
      </c>
    </row>
    <row r="74" spans="1:7">
      <c r="A74">
        <v>73</v>
      </c>
      <c r="E74" s="221" t="s">
        <v>1756</v>
      </c>
      <c r="G74" s="52">
        <v>150000</v>
      </c>
    </row>
    <row r="75" spans="1:7">
      <c r="A75">
        <v>74</v>
      </c>
      <c r="E75" s="221" t="s">
        <v>1756</v>
      </c>
      <c r="G75" s="52">
        <v>200000</v>
      </c>
    </row>
    <row r="76" spans="1:7">
      <c r="A76">
        <v>75</v>
      </c>
      <c r="E76" s="221" t="s">
        <v>1766</v>
      </c>
      <c r="G76" s="52">
        <v>250000</v>
      </c>
    </row>
    <row r="77" spans="1:7">
      <c r="A77">
        <v>76</v>
      </c>
      <c r="E77" s="221" t="s">
        <v>1773</v>
      </c>
      <c r="G77" s="52">
        <v>1850000</v>
      </c>
    </row>
    <row r="78" spans="1:7">
      <c r="A78">
        <v>77</v>
      </c>
      <c r="D78" s="222" t="s">
        <v>1775</v>
      </c>
      <c r="E78" s="221" t="s">
        <v>1776</v>
      </c>
      <c r="F78" s="221" t="s">
        <v>1775</v>
      </c>
      <c r="G78" s="52">
        <v>1500000</v>
      </c>
    </row>
    <row r="79" spans="1:7">
      <c r="A79">
        <v>78</v>
      </c>
      <c r="D79" s="222" t="s">
        <v>1788</v>
      </c>
      <c r="E79" s="221" t="s">
        <v>1789</v>
      </c>
      <c r="F79" s="221" t="s">
        <v>1788</v>
      </c>
      <c r="G79" s="52">
        <v>50000</v>
      </c>
    </row>
    <row r="80" spans="1:7">
      <c r="A80">
        <v>79</v>
      </c>
      <c r="D80" s="222">
        <v>28111601</v>
      </c>
      <c r="E80" s="221" t="s">
        <v>1887</v>
      </c>
      <c r="F80" s="221">
        <v>28111601</v>
      </c>
      <c r="G80" s="52">
        <v>220000</v>
      </c>
    </row>
    <row r="81" spans="1:7">
      <c r="A81">
        <v>80</v>
      </c>
      <c r="E81" s="221" t="s">
        <v>1889</v>
      </c>
      <c r="G81" s="52">
        <v>200000</v>
      </c>
    </row>
    <row r="82" spans="1:7">
      <c r="A82">
        <v>81</v>
      </c>
      <c r="E82" s="221" t="s">
        <v>1790</v>
      </c>
      <c r="G82" s="52">
        <v>130000</v>
      </c>
    </row>
    <row r="83" spans="1:7">
      <c r="A83">
        <v>82</v>
      </c>
      <c r="D83" s="222" t="s">
        <v>1805</v>
      </c>
      <c r="E83" s="221" t="s">
        <v>1821</v>
      </c>
      <c r="F83" s="221" t="s">
        <v>1805</v>
      </c>
      <c r="G83" s="52">
        <v>20000</v>
      </c>
    </row>
    <row r="84" spans="1:7">
      <c r="A84">
        <v>83</v>
      </c>
      <c r="E84" s="221" t="s">
        <v>1792</v>
      </c>
      <c r="G84" s="52">
        <v>20000</v>
      </c>
    </row>
    <row r="85" spans="1:7">
      <c r="A85">
        <v>84</v>
      </c>
      <c r="E85" s="221" t="s">
        <v>1799</v>
      </c>
      <c r="G85" s="52">
        <v>35000</v>
      </c>
    </row>
    <row r="86" spans="1:7">
      <c r="A86">
        <v>85</v>
      </c>
      <c r="E86" s="221" t="s">
        <v>1791</v>
      </c>
      <c r="G86" s="52">
        <v>10000</v>
      </c>
    </row>
    <row r="87" spans="1:7">
      <c r="A87">
        <v>86</v>
      </c>
      <c r="E87" s="221" t="s">
        <v>1793</v>
      </c>
      <c r="G87" s="52">
        <v>130000</v>
      </c>
    </row>
    <row r="88" spans="1:7">
      <c r="A88">
        <v>87</v>
      </c>
      <c r="E88" s="221" t="s">
        <v>1803</v>
      </c>
      <c r="G88" s="52">
        <v>280000</v>
      </c>
    </row>
    <row r="89" spans="1:7">
      <c r="A89">
        <v>88</v>
      </c>
      <c r="D89" s="222">
        <v>24137542885</v>
      </c>
      <c r="E89" s="221" t="s">
        <v>1813</v>
      </c>
      <c r="F89" s="221">
        <v>24137542885</v>
      </c>
    </row>
    <row r="90" spans="1:7">
      <c r="A90">
        <v>89</v>
      </c>
      <c r="D90" s="222">
        <v>24137519344</v>
      </c>
      <c r="E90" s="221" t="s">
        <v>1819</v>
      </c>
      <c r="F90" s="221">
        <v>24137519344</v>
      </c>
    </row>
    <row r="91" spans="1:7">
      <c r="A91">
        <v>90</v>
      </c>
      <c r="D91" s="222">
        <v>7252703114</v>
      </c>
      <c r="E91" s="221" t="s">
        <v>1816</v>
      </c>
      <c r="F91" s="221">
        <v>7252703114</v>
      </c>
      <c r="G91" s="52">
        <v>129000</v>
      </c>
    </row>
    <row r="92" spans="1:7">
      <c r="A92">
        <v>91</v>
      </c>
      <c r="D92" s="222" t="s">
        <v>1817</v>
      </c>
      <c r="E92" s="221" t="s">
        <v>1818</v>
      </c>
      <c r="F92" s="221" t="s">
        <v>1817</v>
      </c>
      <c r="G92" s="52">
        <v>50000</v>
      </c>
    </row>
    <row r="93" spans="1:7">
      <c r="A93">
        <v>92</v>
      </c>
      <c r="D93" s="222" t="s">
        <v>1828</v>
      </c>
      <c r="E93" s="221" t="s">
        <v>1829</v>
      </c>
      <c r="F93" s="221" t="s">
        <v>1828</v>
      </c>
      <c r="G93" s="52">
        <v>20000</v>
      </c>
    </row>
    <row r="94" spans="1:7">
      <c r="A94">
        <v>93</v>
      </c>
      <c r="D94" s="222">
        <v>2800802</v>
      </c>
      <c r="E94" s="221" t="s">
        <v>1836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1837</v>
      </c>
      <c r="F95" s="221">
        <v>2800801</v>
      </c>
      <c r="G95" s="52">
        <v>150000</v>
      </c>
    </row>
    <row r="96" spans="1:7">
      <c r="A96">
        <v>95</v>
      </c>
      <c r="D96" s="222" t="s">
        <v>1831</v>
      </c>
      <c r="E96" s="221" t="s">
        <v>1832</v>
      </c>
      <c r="F96" s="221" t="s">
        <v>1831</v>
      </c>
      <c r="G96" s="52">
        <v>250000</v>
      </c>
    </row>
    <row r="97" spans="1:7">
      <c r="A97">
        <v>96</v>
      </c>
      <c r="D97" s="222" t="s">
        <v>1833</v>
      </c>
      <c r="E97" s="221" t="s">
        <v>1834</v>
      </c>
      <c r="F97" s="221" t="s">
        <v>1833</v>
      </c>
      <c r="G97" s="52">
        <v>60000</v>
      </c>
    </row>
    <row r="98" spans="1:7">
      <c r="A98">
        <v>97</v>
      </c>
      <c r="E98" s="221" t="s">
        <v>1843</v>
      </c>
      <c r="G98" s="52">
        <v>200000</v>
      </c>
    </row>
    <row r="99" spans="1:7">
      <c r="A99">
        <v>98</v>
      </c>
      <c r="D99" s="222" t="s">
        <v>1845</v>
      </c>
      <c r="E99" s="221" t="s">
        <v>1846</v>
      </c>
      <c r="F99" s="221" t="s">
        <v>1845</v>
      </c>
      <c r="G99" s="52">
        <v>30000</v>
      </c>
    </row>
    <row r="100" spans="1:7">
      <c r="A100">
        <v>99</v>
      </c>
      <c r="D100" s="222" t="s">
        <v>1847</v>
      </c>
      <c r="E100" s="221" t="s">
        <v>1901</v>
      </c>
      <c r="F100" s="221" t="s">
        <v>1847</v>
      </c>
      <c r="G100" s="52">
        <v>10000</v>
      </c>
    </row>
    <row r="101" spans="1:7">
      <c r="A101">
        <v>100</v>
      </c>
      <c r="D101" s="222" t="s">
        <v>1903</v>
      </c>
      <c r="E101" s="221" t="s">
        <v>1904</v>
      </c>
      <c r="F101" s="221" t="s">
        <v>1903</v>
      </c>
      <c r="G101" s="52">
        <v>10000</v>
      </c>
    </row>
    <row r="102" spans="1:7">
      <c r="A102">
        <v>101</v>
      </c>
      <c r="D102" s="222" t="s">
        <v>1848</v>
      </c>
      <c r="E102" s="221" t="s">
        <v>1849</v>
      </c>
      <c r="F102" s="221" t="s">
        <v>1848</v>
      </c>
      <c r="G102" s="52">
        <v>20000</v>
      </c>
    </row>
    <row r="103" spans="1:7">
      <c r="A103">
        <v>102</v>
      </c>
      <c r="D103" s="222">
        <v>2850701</v>
      </c>
      <c r="E103" s="221" t="s">
        <v>1850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1851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1852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1852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1855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1855</v>
      </c>
      <c r="F108" s="221">
        <v>2801702</v>
      </c>
      <c r="G108" s="52">
        <v>15000</v>
      </c>
    </row>
    <row r="109" spans="1:7">
      <c r="A109">
        <v>108</v>
      </c>
      <c r="D109" s="222" t="s">
        <v>1870</v>
      </c>
      <c r="E109" s="221" t="s">
        <v>1871</v>
      </c>
      <c r="F109" s="221" t="s">
        <v>1870</v>
      </c>
      <c r="G109" s="52">
        <v>50000</v>
      </c>
    </row>
    <row r="110" spans="1:7">
      <c r="A110">
        <v>109</v>
      </c>
      <c r="E110" s="221" t="s">
        <v>1859</v>
      </c>
      <c r="G110" s="52">
        <v>1550000</v>
      </c>
    </row>
    <row r="111" spans="1:7">
      <c r="A111">
        <v>110</v>
      </c>
      <c r="D111" s="222" t="s">
        <v>1867</v>
      </c>
      <c r="E111" s="221" t="s">
        <v>1256</v>
      </c>
      <c r="F111" s="221" t="s">
        <v>1867</v>
      </c>
      <c r="G111" s="52">
        <v>1200000</v>
      </c>
    </row>
    <row r="112" spans="1:7">
      <c r="A112">
        <v>111</v>
      </c>
      <c r="D112" s="222">
        <v>24347544930</v>
      </c>
      <c r="E112" s="221" t="s">
        <v>1875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1876</v>
      </c>
      <c r="F113" s="221">
        <v>501220641</v>
      </c>
      <c r="G113" s="52">
        <v>300000</v>
      </c>
    </row>
    <row r="114" spans="1:8">
      <c r="A114">
        <v>113</v>
      </c>
      <c r="D114" s="222" t="s">
        <v>1881</v>
      </c>
      <c r="E114" s="221" t="s">
        <v>1882</v>
      </c>
      <c r="F114" s="221" t="s">
        <v>1881</v>
      </c>
      <c r="G114" s="52">
        <v>25000</v>
      </c>
    </row>
    <row r="115" spans="1:8">
      <c r="A115">
        <v>114</v>
      </c>
      <c r="D115" s="222" t="s">
        <v>1884</v>
      </c>
      <c r="E115" s="221" t="s">
        <v>1882</v>
      </c>
      <c r="F115" s="221" t="s">
        <v>1884</v>
      </c>
      <c r="G115" s="52">
        <v>65000</v>
      </c>
    </row>
    <row r="116" spans="1:8">
      <c r="A116">
        <v>115</v>
      </c>
      <c r="D116" s="222" t="s">
        <v>1886</v>
      </c>
      <c r="E116" s="221" t="s">
        <v>1630</v>
      </c>
      <c r="F116" s="221" t="s">
        <v>1886</v>
      </c>
      <c r="G116" s="52">
        <v>1400000</v>
      </c>
    </row>
    <row r="117" spans="1:8">
      <c r="A117">
        <v>116</v>
      </c>
      <c r="D117" s="222">
        <v>1068298046</v>
      </c>
      <c r="E117" s="221" t="s">
        <v>1943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1942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1943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1616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1963</v>
      </c>
      <c r="F121" s="221">
        <v>6058008122</v>
      </c>
      <c r="G121" s="52">
        <v>2500000</v>
      </c>
    </row>
    <row r="122" spans="1:8">
      <c r="A122">
        <v>121</v>
      </c>
      <c r="D122" s="221" t="s">
        <v>1278</v>
      </c>
      <c r="E122" s="221" t="s">
        <v>1276</v>
      </c>
      <c r="F122" s="221" t="s">
        <v>1278</v>
      </c>
      <c r="G122" s="52">
        <v>1400000</v>
      </c>
      <c r="H122">
        <v>4</v>
      </c>
    </row>
    <row r="123" spans="1:8">
      <c r="A123">
        <v>122</v>
      </c>
      <c r="D123" s="221" t="s">
        <v>1973</v>
      </c>
      <c r="E123" s="221" t="s">
        <v>1276</v>
      </c>
      <c r="F123" s="221" t="s">
        <v>1973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1280</v>
      </c>
      <c r="E124" s="221" t="s">
        <v>1427</v>
      </c>
      <c r="F124" s="221" t="s">
        <v>1428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1747</v>
      </c>
      <c r="E125" s="221" t="s">
        <v>2116</v>
      </c>
      <c r="F125" s="222" t="s">
        <v>1747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1149</v>
      </c>
    </row>
    <row r="4" spans="1:3">
      <c r="A4">
        <v>3</v>
      </c>
      <c r="B4" t="s">
        <v>1150</v>
      </c>
    </row>
    <row r="5" spans="1:3">
      <c r="A5">
        <v>4</v>
      </c>
      <c r="B5" t="s">
        <v>1844</v>
      </c>
    </row>
    <row r="6" spans="1:3">
      <c r="A6">
        <v>5</v>
      </c>
      <c r="B6" t="s">
        <v>1151</v>
      </c>
    </row>
    <row r="7" spans="1:3">
      <c r="A7">
        <v>6</v>
      </c>
      <c r="B7" t="s">
        <v>1152</v>
      </c>
    </row>
    <row r="8" spans="1:3">
      <c r="A8">
        <v>7</v>
      </c>
      <c r="B8" t="s">
        <v>1184</v>
      </c>
    </row>
    <row r="9" spans="1:3">
      <c r="A9">
        <v>8</v>
      </c>
      <c r="B9" t="s">
        <v>1185</v>
      </c>
    </row>
    <row r="10" spans="1:3">
      <c r="A10">
        <v>9</v>
      </c>
      <c r="B10" t="s">
        <v>1193</v>
      </c>
    </row>
    <row r="11" spans="1:3">
      <c r="A11">
        <v>12</v>
      </c>
      <c r="B11" t="s">
        <v>1880</v>
      </c>
    </row>
    <row r="12" spans="1:3">
      <c r="A12">
        <v>13</v>
      </c>
      <c r="B12" t="s">
        <v>1893</v>
      </c>
    </row>
    <row r="13" spans="1:3">
      <c r="A13">
        <v>14</v>
      </c>
      <c r="B13" t="s">
        <v>2063</v>
      </c>
    </row>
    <row r="14" spans="1:3">
      <c r="A14">
        <v>15</v>
      </c>
      <c r="B14" t="s">
        <v>2526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1147</v>
      </c>
      <c r="B1" t="s">
        <v>1148</v>
      </c>
    </row>
    <row r="2" spans="1:2">
      <c r="A2" s="48">
        <v>45722.801747685182</v>
      </c>
      <c r="B2" t="s">
        <v>1145</v>
      </c>
    </row>
    <row r="3" spans="1:2">
      <c r="A3" s="48">
        <v>45723.400613425925</v>
      </c>
      <c r="B3" t="s">
        <v>1145</v>
      </c>
    </row>
    <row r="4" spans="1:2">
      <c r="A4" s="48">
        <v>45723.658148148148</v>
      </c>
      <c r="B4" t="s">
        <v>1153</v>
      </c>
    </row>
    <row r="5" spans="1:2">
      <c r="A5" s="48">
        <v>45723.662939814814</v>
      </c>
      <c r="B5" t="s">
        <v>1154</v>
      </c>
    </row>
    <row r="6" spans="1:2">
      <c r="A6" s="48">
        <v>45723.943518518521</v>
      </c>
      <c r="B6" t="s">
        <v>1155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8" t="s">
        <v>12</v>
      </c>
      <c r="C4" s="479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1157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1158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1159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5"/>
  <sheetViews>
    <sheetView workbookViewId="0">
      <selection activeCell="J25" sqref="J2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1502</v>
      </c>
      <c r="B1" t="s">
        <v>48</v>
      </c>
      <c r="C1" t="s">
        <v>1502</v>
      </c>
      <c r="D1" t="s">
        <v>1467</v>
      </c>
      <c r="F1" t="s">
        <v>1469</v>
      </c>
      <c r="H1" t="s">
        <v>1470</v>
      </c>
      <c r="L1" t="s">
        <v>1477</v>
      </c>
      <c r="N1" t="s">
        <v>1481</v>
      </c>
      <c r="P1" t="s">
        <v>1811</v>
      </c>
      <c r="R1" t="s">
        <v>1810</v>
      </c>
    </row>
    <row r="2" spans="1:22">
      <c r="A2">
        <v>1</v>
      </c>
      <c r="B2" t="s">
        <v>32</v>
      </c>
      <c r="C2">
        <v>1</v>
      </c>
      <c r="D2" t="s">
        <v>1469</v>
      </c>
      <c r="E2">
        <v>1</v>
      </c>
      <c r="F2" t="s">
        <v>1484</v>
      </c>
      <c r="G2">
        <v>1</v>
      </c>
      <c r="H2" t="s">
        <v>1493</v>
      </c>
      <c r="I2">
        <v>1</v>
      </c>
      <c r="J2" t="s">
        <v>1234</v>
      </c>
      <c r="K2">
        <v>1</v>
      </c>
      <c r="L2" t="s">
        <v>1497</v>
      </c>
      <c r="M2">
        <v>1</v>
      </c>
      <c r="N2" t="s">
        <v>1500</v>
      </c>
      <c r="O2">
        <v>1</v>
      </c>
      <c r="Q2">
        <v>1</v>
      </c>
    </row>
    <row r="3" spans="1:22">
      <c r="A3">
        <v>2</v>
      </c>
      <c r="B3" t="s">
        <v>1150</v>
      </c>
      <c r="C3">
        <v>2</v>
      </c>
      <c r="D3" t="s">
        <v>1470</v>
      </c>
      <c r="E3">
        <v>2</v>
      </c>
      <c r="F3" t="s">
        <v>1485</v>
      </c>
      <c r="G3">
        <v>2</v>
      </c>
      <c r="H3" t="s">
        <v>1276</v>
      </c>
      <c r="I3">
        <v>2</v>
      </c>
      <c r="J3" t="s">
        <v>1235</v>
      </c>
      <c r="K3">
        <v>2</v>
      </c>
      <c r="L3" t="s">
        <v>1498</v>
      </c>
      <c r="M3">
        <v>2</v>
      </c>
      <c r="N3" t="s">
        <v>1501</v>
      </c>
      <c r="O3">
        <v>2</v>
      </c>
      <c r="Q3">
        <v>2</v>
      </c>
    </row>
    <row r="4" spans="1:22">
      <c r="A4">
        <v>3</v>
      </c>
      <c r="B4" t="s">
        <v>1149</v>
      </c>
      <c r="C4">
        <v>3</v>
      </c>
      <c r="D4" t="s">
        <v>1471</v>
      </c>
      <c r="E4">
        <v>3</v>
      </c>
      <c r="F4" t="s">
        <v>1486</v>
      </c>
      <c r="G4">
        <v>3</v>
      </c>
      <c r="H4" t="s">
        <v>1427</v>
      </c>
      <c r="I4">
        <v>3</v>
      </c>
      <c r="J4" t="s">
        <v>1494</v>
      </c>
      <c r="M4">
        <v>3</v>
      </c>
      <c r="N4" t="s">
        <v>1499</v>
      </c>
      <c r="O4">
        <v>3</v>
      </c>
      <c r="Q4">
        <v>3</v>
      </c>
    </row>
    <row r="5" spans="1:22">
      <c r="A5">
        <v>4</v>
      </c>
      <c r="B5" t="s">
        <v>1844</v>
      </c>
      <c r="C5">
        <v>4</v>
      </c>
      <c r="D5" t="s">
        <v>1472</v>
      </c>
      <c r="E5">
        <v>4</v>
      </c>
      <c r="F5" t="s">
        <v>1487</v>
      </c>
      <c r="I5">
        <v>4</v>
      </c>
      <c r="J5" t="s">
        <v>1496</v>
      </c>
      <c r="U5">
        <v>2821402</v>
      </c>
    </row>
    <row r="6" spans="1:22">
      <c r="A6">
        <v>5</v>
      </c>
      <c r="B6" t="s">
        <v>1468</v>
      </c>
      <c r="C6">
        <v>5</v>
      </c>
      <c r="D6" t="s">
        <v>1473</v>
      </c>
      <c r="E6">
        <v>5</v>
      </c>
      <c r="F6" t="s">
        <v>1488</v>
      </c>
      <c r="I6">
        <v>5</v>
      </c>
      <c r="J6" t="s">
        <v>1236</v>
      </c>
      <c r="U6">
        <v>2830506</v>
      </c>
    </row>
    <row r="7" spans="1:22">
      <c r="A7">
        <v>6</v>
      </c>
      <c r="B7" t="s">
        <v>1895</v>
      </c>
      <c r="C7">
        <v>6</v>
      </c>
      <c r="D7" t="s">
        <v>1474</v>
      </c>
      <c r="E7">
        <v>6</v>
      </c>
      <c r="F7" t="s">
        <v>1489</v>
      </c>
      <c r="I7">
        <v>6</v>
      </c>
      <c r="J7" t="s">
        <v>1237</v>
      </c>
      <c r="U7">
        <v>2830406</v>
      </c>
    </row>
    <row r="8" spans="1:22">
      <c r="A8">
        <v>7</v>
      </c>
      <c r="B8" t="s">
        <v>1896</v>
      </c>
      <c r="C8">
        <v>7</v>
      </c>
      <c r="D8" t="s">
        <v>1476</v>
      </c>
      <c r="E8">
        <v>7</v>
      </c>
      <c r="F8" t="s">
        <v>1490</v>
      </c>
      <c r="I8">
        <v>7</v>
      </c>
      <c r="J8" t="s">
        <v>1238</v>
      </c>
      <c r="S8">
        <v>2830402</v>
      </c>
      <c r="U8">
        <v>2830501</v>
      </c>
    </row>
    <row r="9" spans="1:22">
      <c r="A9">
        <v>8</v>
      </c>
      <c r="B9" t="s">
        <v>1897</v>
      </c>
      <c r="C9">
        <v>8</v>
      </c>
      <c r="D9" t="s">
        <v>1477</v>
      </c>
      <c r="E9">
        <v>8</v>
      </c>
      <c r="F9" t="s">
        <v>1454</v>
      </c>
      <c r="I9">
        <v>8</v>
      </c>
      <c r="J9" t="s">
        <v>1239</v>
      </c>
      <c r="U9">
        <v>2831202</v>
      </c>
    </row>
    <row r="10" spans="1:22">
      <c r="A10">
        <v>9</v>
      </c>
      <c r="B10" t="s">
        <v>1898</v>
      </c>
      <c r="C10">
        <v>9</v>
      </c>
      <c r="D10" t="s">
        <v>1478</v>
      </c>
      <c r="E10">
        <v>9</v>
      </c>
      <c r="F10" t="s">
        <v>1491</v>
      </c>
      <c r="I10">
        <v>9</v>
      </c>
      <c r="J10" t="s">
        <v>1495</v>
      </c>
      <c r="N10">
        <v>28120411</v>
      </c>
    </row>
    <row r="11" spans="1:22">
      <c r="A11">
        <v>10</v>
      </c>
      <c r="B11" t="s">
        <v>1899</v>
      </c>
      <c r="C11">
        <v>10</v>
      </c>
      <c r="D11" t="s">
        <v>1479</v>
      </c>
      <c r="E11">
        <v>10</v>
      </c>
      <c r="F11" t="s">
        <v>1492</v>
      </c>
      <c r="I11">
        <v>10</v>
      </c>
      <c r="J11" t="s">
        <v>2060</v>
      </c>
      <c r="U11">
        <v>2801501</v>
      </c>
    </row>
    <row r="12" spans="1:22">
      <c r="A12">
        <v>11</v>
      </c>
      <c r="B12" t="s">
        <v>1900</v>
      </c>
      <c r="C12">
        <v>11</v>
      </c>
      <c r="D12" t="s">
        <v>1480</v>
      </c>
      <c r="I12">
        <v>11</v>
      </c>
      <c r="J12" t="s">
        <v>2507</v>
      </c>
      <c r="R12">
        <v>28120310</v>
      </c>
    </row>
    <row r="13" spans="1:22">
      <c r="A13">
        <v>12</v>
      </c>
      <c r="B13" t="s">
        <v>2059</v>
      </c>
      <c r="C13">
        <v>12</v>
      </c>
      <c r="D13" t="s">
        <v>1481</v>
      </c>
      <c r="J13" t="s">
        <v>2658</v>
      </c>
      <c r="U13">
        <v>2800802</v>
      </c>
      <c r="V13">
        <v>28018</v>
      </c>
    </row>
    <row r="14" spans="1:22">
      <c r="B14" t="s">
        <v>2312</v>
      </c>
      <c r="C14">
        <v>13</v>
      </c>
      <c r="D14" t="s">
        <v>1482</v>
      </c>
      <c r="N14">
        <v>2830402</v>
      </c>
      <c r="R14">
        <v>2830204</v>
      </c>
    </row>
    <row r="15" spans="1:22">
      <c r="C15">
        <v>14</v>
      </c>
      <c r="D15" t="s">
        <v>1483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1810</v>
      </c>
    </row>
    <row r="17" spans="3:21">
      <c r="C17">
        <v>16</v>
      </c>
      <c r="D17" t="s">
        <v>1812</v>
      </c>
      <c r="J17">
        <v>2830401</v>
      </c>
      <c r="U17">
        <v>2810701</v>
      </c>
    </row>
    <row r="18" spans="3:21">
      <c r="C18">
        <v>17</v>
      </c>
      <c r="D18" t="s">
        <v>1854</v>
      </c>
      <c r="N18">
        <v>2810501</v>
      </c>
    </row>
    <row r="19" spans="3:21">
      <c r="C19">
        <v>18</v>
      </c>
      <c r="D19" t="s">
        <v>1869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2069</v>
      </c>
    </row>
    <row r="21" spans="3:21">
      <c r="P21">
        <v>2830402</v>
      </c>
      <c r="U21">
        <v>2801701</v>
      </c>
    </row>
    <row r="25" spans="3:21">
      <c r="J25">
        <v>28100412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1712</v>
      </c>
      <c r="B1" t="s">
        <v>1713</v>
      </c>
    </row>
    <row r="2" spans="1:13">
      <c r="A2" t="s">
        <v>1714</v>
      </c>
    </row>
    <row r="3" spans="1:13">
      <c r="B3">
        <v>24220</v>
      </c>
      <c r="C3" t="s">
        <v>1715</v>
      </c>
    </row>
    <row r="4" spans="1:13">
      <c r="B4">
        <v>24260</v>
      </c>
      <c r="C4" t="s">
        <v>1716</v>
      </c>
    </row>
    <row r="5" spans="1:13">
      <c r="A5" t="s">
        <v>1717</v>
      </c>
      <c r="M5" t="s">
        <v>1759</v>
      </c>
    </row>
    <row r="6" spans="1:13">
      <c r="B6" t="s">
        <v>1718</v>
      </c>
      <c r="C6" t="s">
        <v>1719</v>
      </c>
      <c r="M6" t="s">
        <v>1758</v>
      </c>
    </row>
    <row r="7" spans="1:13">
      <c r="B7">
        <v>421912</v>
      </c>
      <c r="C7" t="s">
        <v>1720</v>
      </c>
    </row>
    <row r="8" spans="1:13">
      <c r="B8">
        <v>421922</v>
      </c>
      <c r="C8" t="s">
        <v>1721</v>
      </c>
    </row>
    <row r="9" spans="1:13">
      <c r="A9" t="s">
        <v>1722</v>
      </c>
    </row>
    <row r="10" spans="1:13">
      <c r="A10" t="s">
        <v>1723</v>
      </c>
      <c r="B10" t="s">
        <v>1724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C3" sqref="C3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70"/>
      <c r="B1" s="271"/>
      <c r="C1" s="271"/>
      <c r="D1" s="271"/>
      <c r="E1" s="271"/>
      <c r="F1" s="270"/>
      <c r="G1" s="270"/>
      <c r="H1" s="270"/>
      <c r="I1" s="270"/>
    </row>
    <row r="2" spans="1:9" ht="28.35" customHeight="1">
      <c r="A2" s="272" t="s">
        <v>2600</v>
      </c>
      <c r="B2" s="271"/>
      <c r="C2" s="271"/>
      <c r="D2" s="271"/>
      <c r="E2" s="271"/>
      <c r="F2" s="270"/>
      <c r="G2" s="270"/>
      <c r="H2" s="270"/>
      <c r="I2" s="270"/>
    </row>
    <row r="3" spans="1:9" ht="28.35" customHeight="1">
      <c r="A3" s="273" t="s">
        <v>2601</v>
      </c>
      <c r="B3" s="271"/>
      <c r="C3" s="271"/>
      <c r="D3" s="271"/>
      <c r="E3" s="271"/>
      <c r="F3" s="270"/>
      <c r="G3" s="270"/>
      <c r="H3" s="270"/>
      <c r="I3" s="270"/>
    </row>
    <row r="4" spans="1:9" ht="28.35" customHeight="1">
      <c r="A4" s="273" t="s">
        <v>2602</v>
      </c>
      <c r="B4" s="271"/>
      <c r="C4" s="271"/>
      <c r="D4" s="271"/>
      <c r="E4" s="271"/>
      <c r="F4" s="270"/>
      <c r="G4" s="270"/>
      <c r="H4" s="270"/>
      <c r="I4" s="270"/>
    </row>
    <row r="5" spans="1:9" ht="28.35" customHeight="1">
      <c r="A5" s="270"/>
      <c r="B5" s="270"/>
      <c r="C5" s="270"/>
      <c r="D5" s="270"/>
      <c r="E5" s="270"/>
      <c r="F5" s="270"/>
      <c r="G5" s="270"/>
      <c r="H5" s="270"/>
      <c r="I5" s="270"/>
    </row>
    <row r="6" spans="1:9" ht="28.35" customHeight="1">
      <c r="A6" s="270"/>
      <c r="B6" s="270"/>
      <c r="C6" s="270"/>
      <c r="D6" s="270"/>
      <c r="E6" s="270"/>
      <c r="F6" s="270"/>
      <c r="G6" s="270"/>
      <c r="H6" s="270"/>
      <c r="I6" s="270"/>
    </row>
    <row r="7" spans="1:9" ht="28.35" customHeight="1">
      <c r="A7" s="270"/>
      <c r="B7" s="270"/>
      <c r="C7" s="270"/>
      <c r="D7" s="270"/>
      <c r="E7" s="270"/>
      <c r="F7" s="270"/>
      <c r="G7" s="270"/>
      <c r="H7" s="270"/>
      <c r="I7" s="270"/>
    </row>
    <row r="8" spans="1:9" ht="28.35" customHeight="1">
      <c r="A8" s="270"/>
      <c r="B8" s="270"/>
      <c r="C8" s="270"/>
      <c r="D8" s="270"/>
      <c r="E8" s="270"/>
      <c r="F8" s="270"/>
      <c r="G8" s="270"/>
      <c r="H8" s="270"/>
      <c r="I8" s="270"/>
    </row>
    <row r="9" spans="1:9" ht="28.35" customHeight="1">
      <c r="B9" s="271"/>
      <c r="C9" s="271"/>
      <c r="D9" s="271"/>
      <c r="E9" s="271"/>
      <c r="F9" s="271"/>
      <c r="G9" s="271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80" t="s">
        <v>2374</v>
      </c>
      <c r="C10" s="481"/>
      <c r="D10" s="481"/>
      <c r="E10" s="481"/>
      <c r="F10" s="481"/>
      <c r="G10" s="482"/>
    </row>
    <row r="11" spans="2:7">
      <c r="B11" s="483"/>
      <c r="C11" s="484"/>
      <c r="D11" s="484"/>
      <c r="E11" s="484"/>
      <c r="F11" s="484"/>
      <c r="G11" s="485"/>
    </row>
    <row r="12" spans="2:7">
      <c r="B12" s="483"/>
      <c r="C12" s="484"/>
      <c r="D12" s="484"/>
      <c r="E12" s="484"/>
      <c r="F12" s="484"/>
      <c r="G12" s="485"/>
    </row>
    <row r="13" spans="2:7">
      <c r="B13" s="483"/>
      <c r="C13" s="484"/>
      <c r="D13" s="484"/>
      <c r="E13" s="484"/>
      <c r="F13" s="484"/>
      <c r="G13" s="485"/>
    </row>
    <row r="14" spans="2:7">
      <c r="B14" s="483"/>
      <c r="C14" s="484"/>
      <c r="D14" s="484"/>
      <c r="E14" s="484"/>
      <c r="F14" s="484"/>
      <c r="G14" s="485"/>
    </row>
    <row r="15" spans="2:7">
      <c r="B15" s="483"/>
      <c r="C15" s="484"/>
      <c r="D15" s="484"/>
      <c r="E15" s="484"/>
      <c r="F15" s="484"/>
      <c r="G15" s="485"/>
    </row>
    <row r="16" spans="2:7">
      <c r="B16" s="483"/>
      <c r="C16" s="484"/>
      <c r="D16" s="484"/>
      <c r="E16" s="484"/>
      <c r="F16" s="484"/>
      <c r="G16" s="485"/>
    </row>
    <row r="17" spans="2:7">
      <c r="B17" s="483"/>
      <c r="C17" s="484"/>
      <c r="D17" s="484"/>
      <c r="E17" s="484"/>
      <c r="F17" s="484"/>
      <c r="G17" s="485"/>
    </row>
    <row r="18" spans="2:7">
      <c r="B18" s="486"/>
      <c r="C18" s="487"/>
      <c r="D18" s="487"/>
      <c r="E18" s="487"/>
      <c r="F18" s="487"/>
      <c r="G18" s="488"/>
    </row>
    <row r="21" spans="2:7">
      <c r="B21" s="480" t="s">
        <v>2374</v>
      </c>
      <c r="C21" s="481"/>
      <c r="D21" s="481"/>
      <c r="E21" s="481"/>
      <c r="F21" s="481"/>
      <c r="G21" s="482"/>
    </row>
    <row r="22" spans="2:7">
      <c r="B22" s="483"/>
      <c r="C22" s="484"/>
      <c r="D22" s="484"/>
      <c r="E22" s="484"/>
      <c r="F22" s="484"/>
      <c r="G22" s="485"/>
    </row>
    <row r="23" spans="2:7">
      <c r="B23" s="483"/>
      <c r="C23" s="484"/>
      <c r="D23" s="484"/>
      <c r="E23" s="484"/>
      <c r="F23" s="484"/>
      <c r="G23" s="485"/>
    </row>
    <row r="24" spans="2:7">
      <c r="B24" s="483"/>
      <c r="C24" s="484"/>
      <c r="D24" s="484"/>
      <c r="E24" s="484"/>
      <c r="F24" s="484"/>
      <c r="G24" s="485"/>
    </row>
    <row r="25" spans="2:7">
      <c r="B25" s="483"/>
      <c r="C25" s="484"/>
      <c r="D25" s="484"/>
      <c r="E25" s="484"/>
      <c r="F25" s="484"/>
      <c r="G25" s="485"/>
    </row>
    <row r="26" spans="2:7">
      <c r="B26" s="483"/>
      <c r="C26" s="484"/>
      <c r="D26" s="484"/>
      <c r="E26" s="484"/>
      <c r="F26" s="484"/>
      <c r="G26" s="485"/>
    </row>
    <row r="27" spans="2:7">
      <c r="B27" s="483"/>
      <c r="C27" s="484"/>
      <c r="D27" s="484"/>
      <c r="E27" s="484"/>
      <c r="F27" s="484"/>
      <c r="G27" s="485"/>
    </row>
    <row r="28" spans="2:7">
      <c r="B28" s="483"/>
      <c r="C28" s="484"/>
      <c r="D28" s="484"/>
      <c r="E28" s="484"/>
      <c r="F28" s="484"/>
      <c r="G28" s="485"/>
    </row>
    <row r="29" spans="2:7">
      <c r="B29" s="486"/>
      <c r="C29" s="487"/>
      <c r="D29" s="487"/>
      <c r="E29" s="487"/>
      <c r="F29" s="487"/>
      <c r="G29" s="488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1303</v>
      </c>
      <c r="D1" s="128" t="s">
        <v>1304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1314</v>
      </c>
      <c r="D2" s="131" t="s">
        <v>1313</v>
      </c>
      <c r="E2" s="124"/>
    </row>
    <row r="3" spans="1:6" ht="49.5">
      <c r="B3" s="120">
        <v>45737</v>
      </c>
      <c r="C3" s="121" t="s">
        <v>1305</v>
      </c>
      <c r="D3" s="130" t="s">
        <v>1320</v>
      </c>
    </row>
    <row r="4" spans="1:6" ht="33">
      <c r="B4" s="120">
        <v>45737</v>
      </c>
      <c r="C4" s="121" t="s">
        <v>1306</v>
      </c>
      <c r="D4" s="130" t="s">
        <v>1310</v>
      </c>
    </row>
    <row r="5" spans="1:6">
      <c r="B5" s="120">
        <v>45737</v>
      </c>
      <c r="C5" s="121" t="s">
        <v>1307</v>
      </c>
      <c r="D5" s="121" t="s">
        <v>1309</v>
      </c>
    </row>
    <row r="6" spans="1:6">
      <c r="B6" s="120">
        <v>45737</v>
      </c>
      <c r="C6" s="121" t="s">
        <v>1307</v>
      </c>
      <c r="D6" s="121" t="s">
        <v>1312</v>
      </c>
    </row>
    <row r="7" spans="1:6">
      <c r="B7" s="120">
        <v>45737</v>
      </c>
      <c r="C7" s="121" t="s">
        <v>1307</v>
      </c>
      <c r="D7" s="121" t="s">
        <v>1311</v>
      </c>
    </row>
    <row r="8" spans="1:6">
      <c r="B8" s="120"/>
      <c r="D8" s="121" t="s">
        <v>1315</v>
      </c>
    </row>
    <row r="9" spans="1:6">
      <c r="D9" s="121" t="s">
        <v>1321</v>
      </c>
    </row>
    <row r="10" spans="1:6">
      <c r="D10" s="121" t="s">
        <v>1322</v>
      </c>
    </row>
    <row r="11" spans="1:6" ht="33">
      <c r="B11" s="120">
        <v>45740</v>
      </c>
      <c r="C11" s="121" t="s">
        <v>1327</v>
      </c>
      <c r="D11" s="130" t="s">
        <v>1432</v>
      </c>
    </row>
    <row r="12" spans="1:6">
      <c r="B12" s="120">
        <v>45740</v>
      </c>
      <c r="C12" s="121" t="s">
        <v>1433</v>
      </c>
      <c r="D12" s="121" t="s">
        <v>1431</v>
      </c>
    </row>
    <row r="13" spans="1:6">
      <c r="C13" s="121" t="s">
        <v>1443</v>
      </c>
      <c r="D13" s="121" t="s">
        <v>1444</v>
      </c>
    </row>
    <row r="14" spans="1:6">
      <c r="C14" s="121" t="s">
        <v>1446</v>
      </c>
      <c r="D14" s="121" t="s">
        <v>1447</v>
      </c>
    </row>
    <row r="15" spans="1:6">
      <c r="B15" s="120">
        <v>45742</v>
      </c>
      <c r="C15" s="121" t="s">
        <v>1448</v>
      </c>
      <c r="D15" s="121" t="s">
        <v>1449</v>
      </c>
    </row>
    <row r="16" spans="1:6">
      <c r="B16" s="120">
        <v>45742</v>
      </c>
      <c r="C16" s="121" t="s">
        <v>1450</v>
      </c>
      <c r="D16" s="121" t="s">
        <v>1451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2025-06-10T09:45:23Z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