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esia\Desktop\University\FIU\MAR 6805 - Marketing Management\Spring2015\Excel Excercises\"/>
    </mc:Choice>
  </mc:AlternateContent>
  <bookViews>
    <workbookView xWindow="0" yWindow="0" windowWidth="14370" windowHeight="5400" activeTab="3"/>
  </bookViews>
  <sheets>
    <sheet name="Glossary" sheetId="6" r:id="rId1"/>
    <sheet name="F2.1" sheetId="2" r:id="rId2"/>
    <sheet name="F2.2" sheetId="3" r:id="rId3"/>
    <sheet name="F2.4" sheetId="1" r:id="rId4"/>
    <sheet name="F2.9" sheetId="4" r:id="rId5"/>
    <sheet name="F2.11" sheetId="5" r:id="rId6"/>
    <sheet name="F2.14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F11" i="1"/>
  <c r="G6" i="1"/>
  <c r="G7" i="1"/>
  <c r="G8" i="1"/>
  <c r="G9" i="1"/>
  <c r="F6" i="1"/>
  <c r="F7" i="1"/>
  <c r="F8" i="1"/>
  <c r="F9" i="1"/>
  <c r="G5" i="1"/>
  <c r="G4" i="1"/>
  <c r="F5" i="1"/>
  <c r="F4" i="1"/>
  <c r="F22" i="2"/>
  <c r="F17" i="2"/>
  <c r="C15" i="2"/>
  <c r="D15" i="2" s="1"/>
  <c r="C17" i="2"/>
  <c r="C22" i="2" s="1"/>
  <c r="C24" i="2" s="1"/>
  <c r="E21" i="2"/>
  <c r="D21" i="2"/>
  <c r="C21" i="2"/>
  <c r="B21" i="2"/>
  <c r="B17" i="2"/>
  <c r="C4" i="3"/>
  <c r="D4" i="3"/>
  <c r="E4" i="3"/>
  <c r="D17" i="2" l="1"/>
  <c r="D22" i="2" s="1"/>
  <c r="D24" i="2" s="1"/>
  <c r="E15" i="2"/>
  <c r="E17" i="2" s="1"/>
  <c r="E22" i="2" s="1"/>
  <c r="E24" i="2" s="1"/>
  <c r="B22" i="2"/>
  <c r="B24" i="2" s="1"/>
  <c r="G17" i="7"/>
  <c r="C17" i="7"/>
  <c r="D17" i="7"/>
  <c r="E17" i="7"/>
  <c r="F17" i="7"/>
  <c r="B17" i="7"/>
  <c r="G16" i="7"/>
  <c r="G15" i="7"/>
  <c r="C15" i="7"/>
  <c r="D15" i="7"/>
  <c r="E15" i="7"/>
  <c r="F15" i="7"/>
  <c r="B15" i="7"/>
  <c r="G13" i="7"/>
  <c r="G11" i="7"/>
  <c r="G14" i="7"/>
  <c r="C13" i="7"/>
  <c r="D13" i="7"/>
  <c r="E13" i="7"/>
  <c r="F13" i="7"/>
  <c r="B13" i="7"/>
  <c r="G12" i="7"/>
  <c r="C11" i="7"/>
  <c r="D11" i="7"/>
  <c r="E11" i="7"/>
  <c r="F11" i="7"/>
  <c r="B11" i="7"/>
  <c r="G7" i="7"/>
  <c r="C7" i="7"/>
  <c r="D7" i="7"/>
  <c r="E7" i="7"/>
  <c r="F7" i="7"/>
  <c r="B7" i="7"/>
  <c r="C5" i="7"/>
  <c r="D5" i="7"/>
  <c r="E5" i="7"/>
  <c r="F5" i="7"/>
  <c r="G5" i="7" s="1"/>
  <c r="B5" i="7"/>
  <c r="G4" i="7"/>
  <c r="G6" i="7"/>
  <c r="G3" i="7"/>
  <c r="B7" i="5"/>
  <c r="D6" i="4"/>
  <c r="B10" i="5"/>
  <c r="B3" i="5"/>
  <c r="D8" i="4"/>
  <c r="B8" i="4"/>
  <c r="B6" i="5"/>
  <c r="B4" i="5"/>
  <c r="B12" i="5" s="1"/>
  <c r="D10" i="4"/>
  <c r="D3" i="4"/>
  <c r="D4" i="4"/>
  <c r="D2" i="4"/>
  <c r="B4" i="4"/>
  <c r="B10" i="4" s="1"/>
  <c r="E10" i="1"/>
  <c r="B13" i="1"/>
  <c r="C14" i="1"/>
  <c r="D14" i="1"/>
  <c r="E14" i="1"/>
  <c r="B14" i="1"/>
  <c r="C13" i="1"/>
  <c r="D13" i="1"/>
  <c r="C10" i="1"/>
  <c r="D10" i="1"/>
  <c r="D11" i="1" s="1"/>
  <c r="E11" i="1"/>
  <c r="C11" i="1"/>
  <c r="B11" i="1"/>
  <c r="B10" i="1"/>
  <c r="C6" i="1"/>
  <c r="D6" i="1"/>
  <c r="E6" i="1"/>
  <c r="B6" i="1"/>
  <c r="C4" i="1"/>
  <c r="D4" i="1"/>
  <c r="E4" i="1"/>
  <c r="B4" i="1"/>
  <c r="C8" i="2"/>
  <c r="C9" i="2" s="1"/>
  <c r="C11" i="2" s="1"/>
  <c r="D8" i="2"/>
  <c r="E8" i="2"/>
  <c r="B9" i="2"/>
  <c r="B16" i="1" s="1"/>
  <c r="B8" i="2"/>
  <c r="C4" i="2"/>
  <c r="D4" i="2"/>
  <c r="E4" i="2"/>
  <c r="B4" i="2"/>
  <c r="B11" i="2" l="1"/>
  <c r="E9" i="2"/>
  <c r="E11" i="2" s="1"/>
  <c r="D9" i="2"/>
  <c r="E16" i="1"/>
  <c r="C16" i="1"/>
  <c r="E13" i="1"/>
  <c r="D11" i="2" l="1"/>
  <c r="D16" i="1"/>
</calcChain>
</file>

<file path=xl/sharedStrings.xml><?xml version="1.0" encoding="utf-8"?>
<sst xmlns="http://schemas.openxmlformats.org/spreadsheetml/2006/main" count="152" uniqueCount="82">
  <si>
    <t>Market Demand</t>
  </si>
  <si>
    <t>Market Share</t>
  </si>
  <si>
    <t>Sale Revenue</t>
  </si>
  <si>
    <t>COGS</t>
  </si>
  <si>
    <t>Gross Profit</t>
  </si>
  <si>
    <t>Marketing and Sales Expenses</t>
  </si>
  <si>
    <t>General &amp; Administrative Expenses</t>
  </si>
  <si>
    <t>Marketing &amp; Sales Expenses</t>
  </si>
  <si>
    <t>Other Expenses</t>
  </si>
  <si>
    <t>Pre-Tax Profit</t>
  </si>
  <si>
    <t>Financial Metrics</t>
  </si>
  <si>
    <t>Pre-Tax Return on Sales</t>
  </si>
  <si>
    <t>Sales-to-Assets Ratio</t>
  </si>
  <si>
    <t>Pre-Tax Return on Assets</t>
  </si>
  <si>
    <t>Lost Profits</t>
  </si>
  <si>
    <t>Base Year</t>
  </si>
  <si>
    <t>Y1</t>
  </si>
  <si>
    <t>Y2</t>
  </si>
  <si>
    <t>Y3</t>
  </si>
  <si>
    <t>Net Profit</t>
  </si>
  <si>
    <t>Variance</t>
  </si>
  <si>
    <t>BioTronics's Performance (millions)</t>
  </si>
  <si>
    <t>Marketing Metrics</t>
  </si>
  <si>
    <t>Market Metrics</t>
  </si>
  <si>
    <t>Market Growth (% dollars)</t>
  </si>
  <si>
    <t>BioTronics' Sales Growth</t>
  </si>
  <si>
    <t>Competitiveness Metrics</t>
  </si>
  <si>
    <t>Product Performance</t>
  </si>
  <si>
    <t>Service Quality</t>
  </si>
  <si>
    <t>Customer Value</t>
  </si>
  <si>
    <t xml:space="preserve">Sales Revenue at 10% </t>
  </si>
  <si>
    <t>Sales Revenue</t>
  </si>
  <si>
    <t>Sales, General &amp; Adm. Exp.</t>
  </si>
  <si>
    <t>Operating Income</t>
  </si>
  <si>
    <t>Performance Metric</t>
  </si>
  <si>
    <t>Operating Income (% sales)</t>
  </si>
  <si>
    <t>Other Operating Expenses</t>
  </si>
  <si>
    <t>Operating Income *</t>
  </si>
  <si>
    <t>Marketing&amp; Sales Expenses</t>
  </si>
  <si>
    <t>General, Adm. &amp; other Oper. Exp.</t>
  </si>
  <si>
    <t xml:space="preserve">Income Statement-Traditional Area of Performance </t>
  </si>
  <si>
    <t xml:space="preserve">Income Statement-With Marketing Profit Area of Performance </t>
  </si>
  <si>
    <t xml:space="preserve">Performance </t>
  </si>
  <si>
    <t>Percent Gross Profit</t>
  </si>
  <si>
    <t>General &amp; Adm. Expenses</t>
  </si>
  <si>
    <t>Net Marketing Contribution</t>
  </si>
  <si>
    <t xml:space="preserve">Other Operating Expenses </t>
  </si>
  <si>
    <t>Marketing&amp; Sales Expenses (%sales)</t>
  </si>
  <si>
    <t>Cost of Goods Sold</t>
  </si>
  <si>
    <t>MSE</t>
  </si>
  <si>
    <t>Marketing &amp; Sales Expense</t>
  </si>
  <si>
    <t>SGA</t>
  </si>
  <si>
    <t>NMC</t>
  </si>
  <si>
    <t>ROI</t>
  </si>
  <si>
    <t>ROS</t>
  </si>
  <si>
    <t>Sales, General, &amp; Administration</t>
  </si>
  <si>
    <t>Return on Investment</t>
  </si>
  <si>
    <t>G&amp;A Exp.</t>
  </si>
  <si>
    <t xml:space="preserve">Santa Fe Sportswear Performance </t>
  </si>
  <si>
    <t>Khaki Pants</t>
  </si>
  <si>
    <t>Wind Breakers</t>
  </si>
  <si>
    <t>Classic Polo</t>
  </si>
  <si>
    <t>Casual Shorts</t>
  </si>
  <si>
    <t>Knitted Sweaters</t>
  </si>
  <si>
    <t>Company Total</t>
  </si>
  <si>
    <t>Operating Expenses</t>
  </si>
  <si>
    <t>Net Profit (before taxes)</t>
  </si>
  <si>
    <t>FINANCE MANAGER'S PRESENTATION OF PRODUCT LINE PROFITABILITY</t>
  </si>
  <si>
    <t>MARKETING MANAGER'S PRESENTATION OF PRODUCT LINE PROFITABILITY</t>
  </si>
  <si>
    <t>Percent Margin</t>
  </si>
  <si>
    <t>MDI</t>
  </si>
  <si>
    <t>Market Develoment Index</t>
  </si>
  <si>
    <t>SDI</t>
  </si>
  <si>
    <t>Share Development Index</t>
  </si>
  <si>
    <t>Share Potential Index</t>
  </si>
  <si>
    <t>SPI</t>
  </si>
  <si>
    <t>The % of current market demand obtained by a business</t>
  </si>
  <si>
    <t>The ratio of current market demand to market potential (maximum market demand)</t>
  </si>
  <si>
    <t>Gross Profit - the marketing and sales expenses</t>
  </si>
  <si>
    <t>Return on Sales</t>
  </si>
  <si>
    <t>The net profit produced by a busisness divided by its total sales</t>
  </si>
  <si>
    <t>OldY3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</si>
</sst>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0.0%"/>
    <numFmt numFmtId="166" formatCode="&quot;$&quot;#,##0.0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3" fillId="3" borderId="0" xfId="0" applyFont="1" applyFill="1"/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166" fontId="0" fillId="0" borderId="0" xfId="0" applyNumberFormat="1"/>
    <xf numFmtId="166" fontId="0" fillId="3" borderId="0" xfId="0" applyNumberFormat="1" applyFill="1"/>
    <xf numFmtId="166" fontId="0" fillId="2" borderId="0" xfId="0" applyNumberFormat="1" applyFill="1"/>
    <xf numFmtId="0" fontId="1" fillId="3" borderId="0" xfId="0" applyFont="1" applyFill="1" applyAlignment="1">
      <alignment wrapText="1"/>
    </xf>
    <xf numFmtId="167" fontId="0" fillId="2" borderId="0" xfId="0" applyNumberFormat="1" applyFill="1"/>
    <xf numFmtId="0" fontId="1" fillId="4" borderId="0" xfId="0" applyFont="1" applyFill="1" applyAlignment="1">
      <alignment wrapText="1"/>
    </xf>
    <xf numFmtId="165" fontId="0" fillId="6" borderId="0" xfId="0" applyNumberForma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167" fontId="0" fillId="0" borderId="0" xfId="0" applyNumberFormat="1" applyAlignment="1">
      <alignment horizontal="center"/>
    </xf>
    <xf numFmtId="164" fontId="0" fillId="0" borderId="0" xfId="0" applyNumberFormat="1"/>
    <xf numFmtId="164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cols>
    <col min="1" max="1" width="8.5703125" customWidth="1"/>
    <col min="2" max="2" width="32.85546875" bestFit="1" customWidth="1"/>
    <col min="3" max="3" width="75.28515625" customWidth="1"/>
  </cols>
  <sheetData>
    <row r="1" spans="1:3" x14ac:dyDescent="0.25">
      <c r="A1" s="32" t="s">
        <v>3</v>
      </c>
      <c r="B1" s="32" t="s">
        <v>48</v>
      </c>
      <c r="C1" s="32"/>
    </row>
    <row r="2" spans="1:3" x14ac:dyDescent="0.25">
      <c r="A2" s="32" t="s">
        <v>57</v>
      </c>
      <c r="B2" s="32" t="s">
        <v>6</v>
      </c>
      <c r="C2" s="32"/>
    </row>
    <row r="3" spans="1:3" x14ac:dyDescent="0.25">
      <c r="A3" s="33" t="s">
        <v>70</v>
      </c>
      <c r="B3" s="33" t="s">
        <v>71</v>
      </c>
      <c r="C3" s="32" t="s">
        <v>77</v>
      </c>
    </row>
    <row r="4" spans="1:3" x14ac:dyDescent="0.25">
      <c r="A4" s="32" t="s">
        <v>49</v>
      </c>
      <c r="B4" s="32" t="s">
        <v>50</v>
      </c>
      <c r="C4" s="32"/>
    </row>
    <row r="5" spans="1:3" x14ac:dyDescent="0.25">
      <c r="A5" s="32" t="s">
        <v>52</v>
      </c>
      <c r="B5" s="32" t="s">
        <v>45</v>
      </c>
      <c r="C5" s="32" t="s">
        <v>78</v>
      </c>
    </row>
    <row r="6" spans="1:3" x14ac:dyDescent="0.25">
      <c r="A6" s="32" t="s">
        <v>53</v>
      </c>
      <c r="B6" s="32" t="s">
        <v>56</v>
      </c>
      <c r="C6" s="32"/>
    </row>
    <row r="7" spans="1:3" x14ac:dyDescent="0.25">
      <c r="A7" s="32" t="s">
        <v>54</v>
      </c>
      <c r="B7" s="32" t="s">
        <v>79</v>
      </c>
      <c r="C7" s="32" t="s">
        <v>80</v>
      </c>
    </row>
    <row r="8" spans="1:3" x14ac:dyDescent="0.25">
      <c r="A8" s="33" t="s">
        <v>72</v>
      </c>
      <c r="B8" s="33" t="s">
        <v>73</v>
      </c>
      <c r="C8" s="32" t="s">
        <v>76</v>
      </c>
    </row>
    <row r="9" spans="1:3" x14ac:dyDescent="0.25">
      <c r="A9" s="32" t="s">
        <v>51</v>
      </c>
      <c r="B9" s="32" t="s">
        <v>55</v>
      </c>
      <c r="C9" s="32"/>
    </row>
    <row r="10" spans="1:3" x14ac:dyDescent="0.25">
      <c r="A10" s="33" t="s">
        <v>75</v>
      </c>
      <c r="B10" s="33" t="s">
        <v>74</v>
      </c>
      <c r="C10" s="32"/>
    </row>
  </sheetData>
  <sortState ref="A2:B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8" sqref="E8"/>
    </sheetView>
  </sheetViews>
  <sheetFormatPr defaultRowHeight="15" x14ac:dyDescent="0.25"/>
  <cols>
    <col min="1" max="1" width="32.85546875" bestFit="1" customWidth="1"/>
    <col min="2" max="2" width="9.42578125" bestFit="1" customWidth="1"/>
    <col min="3" max="3" width="12" customWidth="1"/>
  </cols>
  <sheetData>
    <row r="1" spans="1:6" x14ac:dyDescent="0.25">
      <c r="A1" s="11" t="s">
        <v>21</v>
      </c>
      <c r="B1" s="12" t="s">
        <v>15</v>
      </c>
      <c r="C1" s="12" t="s">
        <v>16</v>
      </c>
      <c r="D1" s="12" t="s">
        <v>17</v>
      </c>
      <c r="E1" s="12" t="s">
        <v>18</v>
      </c>
    </row>
    <row r="2" spans="1:6" x14ac:dyDescent="0.25">
      <c r="A2" t="s">
        <v>2</v>
      </c>
      <c r="B2" s="3">
        <v>254</v>
      </c>
      <c r="C2" s="3">
        <v>293</v>
      </c>
      <c r="D2" s="3">
        <v>337</v>
      </c>
      <c r="E2" s="3">
        <v>390</v>
      </c>
      <c r="F2" s="34"/>
    </row>
    <row r="3" spans="1:6" x14ac:dyDescent="0.25">
      <c r="A3" t="s">
        <v>3</v>
      </c>
      <c r="B3" s="3">
        <v>127</v>
      </c>
      <c r="C3" s="3">
        <v>139</v>
      </c>
      <c r="D3" s="3">
        <v>157</v>
      </c>
      <c r="E3" s="3">
        <v>175</v>
      </c>
      <c r="F3" s="3"/>
    </row>
    <row r="4" spans="1:6" x14ac:dyDescent="0.25">
      <c r="A4" t="s">
        <v>4</v>
      </c>
      <c r="B4" s="3">
        <f>B2-B3</f>
        <v>127</v>
      </c>
      <c r="C4" s="3">
        <f t="shared" ref="C4:E4" si="0">C2-C3</f>
        <v>154</v>
      </c>
      <c r="D4" s="3">
        <f t="shared" si="0"/>
        <v>180</v>
      </c>
      <c r="E4" s="3">
        <f t="shared" si="0"/>
        <v>215</v>
      </c>
      <c r="F4" s="3"/>
    </row>
    <row r="5" spans="1:6" x14ac:dyDescent="0.25">
      <c r="A5" t="s">
        <v>7</v>
      </c>
      <c r="B5" s="3">
        <v>61</v>
      </c>
      <c r="C5" s="3">
        <v>67</v>
      </c>
      <c r="D5" s="3">
        <v>74</v>
      </c>
      <c r="E5" s="3">
        <v>82</v>
      </c>
      <c r="F5" s="3"/>
    </row>
    <row r="6" spans="1:6" x14ac:dyDescent="0.25">
      <c r="A6" t="s">
        <v>6</v>
      </c>
      <c r="B6" s="3">
        <v>20</v>
      </c>
      <c r="C6" s="3">
        <v>23</v>
      </c>
      <c r="D6" s="3">
        <v>27</v>
      </c>
      <c r="E6" s="3">
        <v>31</v>
      </c>
      <c r="F6" s="3"/>
    </row>
    <row r="7" spans="1:6" x14ac:dyDescent="0.25">
      <c r="A7" t="s">
        <v>8</v>
      </c>
      <c r="B7" s="3">
        <v>30</v>
      </c>
      <c r="C7" s="3">
        <v>35</v>
      </c>
      <c r="D7" s="3">
        <v>40</v>
      </c>
      <c r="E7" s="3">
        <v>47</v>
      </c>
      <c r="F7" s="3"/>
    </row>
    <row r="8" spans="1:6" x14ac:dyDescent="0.25">
      <c r="A8" s="21" t="s">
        <v>19</v>
      </c>
      <c r="B8" s="22">
        <f>SUM(B5:B7)</f>
        <v>111</v>
      </c>
      <c r="C8" s="22">
        <f t="shared" ref="C8:E8" si="1">SUM(C5:C7)</f>
        <v>125</v>
      </c>
      <c r="D8" s="22">
        <f t="shared" si="1"/>
        <v>141</v>
      </c>
      <c r="E8" s="22">
        <f t="shared" si="1"/>
        <v>160</v>
      </c>
      <c r="F8" s="22"/>
    </row>
    <row r="9" spans="1:6" x14ac:dyDescent="0.25">
      <c r="A9" s="1" t="s">
        <v>9</v>
      </c>
      <c r="B9" s="3">
        <f>B4-B8</f>
        <v>16</v>
      </c>
      <c r="C9" s="3">
        <f t="shared" ref="C9:E9" si="2">C4-C8</f>
        <v>29</v>
      </c>
      <c r="D9" s="3">
        <f t="shared" si="2"/>
        <v>39</v>
      </c>
      <c r="E9" s="3">
        <f t="shared" si="2"/>
        <v>55</v>
      </c>
      <c r="F9" s="3"/>
    </row>
    <row r="10" spans="1:6" x14ac:dyDescent="0.25">
      <c r="A10" s="9" t="s">
        <v>10</v>
      </c>
      <c r="B10" s="30"/>
      <c r="C10" s="30"/>
      <c r="D10" s="30"/>
      <c r="E10" s="30"/>
    </row>
    <row r="11" spans="1:6" x14ac:dyDescent="0.25">
      <c r="A11" t="s">
        <v>11</v>
      </c>
      <c r="B11" s="5">
        <f>B9/B2</f>
        <v>6.2992125984251968E-2</v>
      </c>
      <c r="C11" s="5">
        <f t="shared" ref="C11:E11" si="3">C9/C2</f>
        <v>9.8976109215017066E-2</v>
      </c>
      <c r="D11" s="5">
        <f t="shared" si="3"/>
        <v>0.11572700296735905</v>
      </c>
      <c r="E11" s="5">
        <f t="shared" si="3"/>
        <v>0.14102564102564102</v>
      </c>
      <c r="F11" s="5"/>
    </row>
    <row r="12" spans="1:6" x14ac:dyDescent="0.25">
      <c r="A12" t="s">
        <v>12</v>
      </c>
      <c r="B12" s="6">
        <v>0.9</v>
      </c>
      <c r="C12" s="6">
        <v>0.95</v>
      </c>
      <c r="D12" s="6">
        <v>1</v>
      </c>
      <c r="E12" s="6">
        <v>1.05</v>
      </c>
      <c r="F12" s="6"/>
    </row>
    <row r="13" spans="1:6" x14ac:dyDescent="0.25">
      <c r="A13" t="s">
        <v>13</v>
      </c>
      <c r="B13" s="7">
        <v>5.7000000000000002E-2</v>
      </c>
      <c r="C13" s="7">
        <v>9.4E-2</v>
      </c>
      <c r="D13" s="7">
        <v>0.11600000000000001</v>
      </c>
      <c r="E13" s="7">
        <v>0.14799999999999999</v>
      </c>
      <c r="F13" s="7"/>
    </row>
    <row r="15" spans="1:6" x14ac:dyDescent="0.25">
      <c r="A15" t="s">
        <v>2</v>
      </c>
      <c r="B15" s="3">
        <v>254</v>
      </c>
      <c r="C15" s="14">
        <f>B15*(1+F2.2!C3)</f>
        <v>311.15000000000003</v>
      </c>
      <c r="D15" s="14">
        <f>C15*(1+F2.2!D3)</f>
        <v>377.73610000000002</v>
      </c>
      <c r="E15" s="14">
        <f>D15*(1+F2.2!E3)</f>
        <v>458.19388930000008</v>
      </c>
    </row>
    <row r="16" spans="1:6" x14ac:dyDescent="0.25">
      <c r="A16" t="s">
        <v>3</v>
      </c>
      <c r="B16" s="3">
        <v>127</v>
      </c>
      <c r="C16" s="3">
        <v>139</v>
      </c>
      <c r="D16" s="3">
        <v>157</v>
      </c>
      <c r="E16" s="3">
        <v>175</v>
      </c>
    </row>
    <row r="17" spans="1:6" x14ac:dyDescent="0.25">
      <c r="A17" t="s">
        <v>4</v>
      </c>
      <c r="B17" s="3">
        <f>B15-B16</f>
        <v>127</v>
      </c>
      <c r="C17" s="3">
        <f t="shared" ref="C17:E17" si="4">C15-C16</f>
        <v>172.15000000000003</v>
      </c>
      <c r="D17" s="3">
        <f t="shared" si="4"/>
        <v>220.73610000000002</v>
      </c>
      <c r="E17" s="3">
        <f t="shared" si="4"/>
        <v>283.19388930000008</v>
      </c>
      <c r="F17" s="35">
        <f>E17-E4</f>
        <v>68.19388930000008</v>
      </c>
    </row>
    <row r="18" spans="1:6" x14ac:dyDescent="0.25">
      <c r="A18" t="s">
        <v>7</v>
      </c>
      <c r="B18" s="3">
        <v>61</v>
      </c>
      <c r="C18" s="3">
        <v>67</v>
      </c>
      <c r="D18" s="3">
        <v>74</v>
      </c>
      <c r="E18" s="3">
        <v>82</v>
      </c>
    </row>
    <row r="19" spans="1:6" x14ac:dyDescent="0.25">
      <c r="A19" t="s">
        <v>6</v>
      </c>
      <c r="B19" s="3">
        <v>20</v>
      </c>
      <c r="C19" s="3">
        <v>23</v>
      </c>
      <c r="D19" s="3">
        <v>27</v>
      </c>
      <c r="E19" s="3">
        <v>31</v>
      </c>
    </row>
    <row r="20" spans="1:6" x14ac:dyDescent="0.25">
      <c r="A20" t="s">
        <v>8</v>
      </c>
      <c r="B20" s="3">
        <v>30</v>
      </c>
      <c r="C20" s="3">
        <v>35</v>
      </c>
      <c r="D20" s="3">
        <v>40</v>
      </c>
      <c r="E20" s="3">
        <v>47</v>
      </c>
    </row>
    <row r="21" spans="1:6" x14ac:dyDescent="0.25">
      <c r="A21" s="21" t="s">
        <v>19</v>
      </c>
      <c r="B21" s="22">
        <f>SUM(B18:B20)</f>
        <v>111</v>
      </c>
      <c r="C21" s="22">
        <f t="shared" ref="C21:E21" si="5">SUM(C18:C20)</f>
        <v>125</v>
      </c>
      <c r="D21" s="22">
        <f t="shared" si="5"/>
        <v>141</v>
      </c>
      <c r="E21" s="22">
        <f t="shared" si="5"/>
        <v>160</v>
      </c>
    </row>
    <row r="22" spans="1:6" x14ac:dyDescent="0.25">
      <c r="A22" s="1" t="s">
        <v>9</v>
      </c>
      <c r="B22" s="3">
        <f>B17-B21</f>
        <v>16</v>
      </c>
      <c r="C22" s="3">
        <f t="shared" ref="C22:E22" si="6">C17-C21</f>
        <v>47.150000000000034</v>
      </c>
      <c r="D22" s="3">
        <f t="shared" si="6"/>
        <v>79.736100000000022</v>
      </c>
      <c r="E22" s="3">
        <f t="shared" si="6"/>
        <v>123.19388930000008</v>
      </c>
      <c r="F22" s="35">
        <f>E22-E9</f>
        <v>68.19388930000008</v>
      </c>
    </row>
    <row r="23" spans="1:6" x14ac:dyDescent="0.25">
      <c r="A23" s="9" t="s">
        <v>10</v>
      </c>
      <c r="B23" s="30"/>
      <c r="C23" s="30"/>
      <c r="D23" s="30"/>
      <c r="E23" s="30"/>
    </row>
    <row r="24" spans="1:6" x14ac:dyDescent="0.25">
      <c r="A24" t="s">
        <v>11</v>
      </c>
      <c r="B24" s="5">
        <f>B22/B15</f>
        <v>6.2992125984251968E-2</v>
      </c>
      <c r="C24" s="5">
        <f t="shared" ref="C24:E24" si="7">C22/C15</f>
        <v>0.15153462959987155</v>
      </c>
      <c r="D24" s="5">
        <f t="shared" si="7"/>
        <v>0.2110894351903353</v>
      </c>
      <c r="E24" s="5">
        <f t="shared" si="7"/>
        <v>0.26886846851713364</v>
      </c>
    </row>
    <row r="25" spans="1:6" x14ac:dyDescent="0.25">
      <c r="A25" t="s">
        <v>12</v>
      </c>
      <c r="B25" s="6">
        <v>0.9</v>
      </c>
      <c r="C25" s="6">
        <v>0.95</v>
      </c>
      <c r="D25" s="6">
        <v>1</v>
      </c>
      <c r="E25" s="6">
        <v>1.05</v>
      </c>
    </row>
    <row r="26" spans="1:6" x14ac:dyDescent="0.25">
      <c r="A26" t="s">
        <v>13</v>
      </c>
      <c r="B26" s="7">
        <v>5.7000000000000002E-2</v>
      </c>
      <c r="C26" s="7">
        <v>9.4E-2</v>
      </c>
      <c r="D26" s="7">
        <v>0.11600000000000001</v>
      </c>
      <c r="E26" s="7">
        <v>0.14799999999999999</v>
      </c>
    </row>
  </sheetData>
  <mergeCells count="2">
    <mergeCell ref="B10:E10"/>
    <mergeCell ref="B23:E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" sqref="C4:E4"/>
    </sheetView>
  </sheetViews>
  <sheetFormatPr defaultRowHeight="15" x14ac:dyDescent="0.25"/>
  <cols>
    <col min="1" max="1" width="32.85546875" bestFit="1" customWidth="1"/>
    <col min="2" max="2" width="9.42578125" bestFit="1" customWidth="1"/>
    <col min="3" max="3" width="12" customWidth="1"/>
  </cols>
  <sheetData>
    <row r="1" spans="1:6" x14ac:dyDescent="0.25">
      <c r="A1" s="11" t="s">
        <v>22</v>
      </c>
      <c r="B1" s="12" t="s">
        <v>15</v>
      </c>
      <c r="C1" s="12" t="s">
        <v>16</v>
      </c>
      <c r="D1" s="12" t="s">
        <v>17</v>
      </c>
      <c r="E1" s="12" t="s">
        <v>18</v>
      </c>
    </row>
    <row r="2" spans="1:6" x14ac:dyDescent="0.25">
      <c r="A2" s="13" t="s">
        <v>23</v>
      </c>
      <c r="B2" s="8"/>
      <c r="C2" s="8"/>
      <c r="D2" s="8"/>
      <c r="E2" s="8"/>
    </row>
    <row r="3" spans="1:6" x14ac:dyDescent="0.25">
      <c r="A3" t="s">
        <v>24</v>
      </c>
      <c r="B3" s="5">
        <v>0.20499999999999999</v>
      </c>
      <c r="C3" s="5">
        <v>0.22500000000000001</v>
      </c>
      <c r="D3" s="5">
        <v>0.214</v>
      </c>
      <c r="E3" s="5">
        <v>0.21299999999999999</v>
      </c>
      <c r="F3" s="4"/>
    </row>
    <row r="4" spans="1:6" x14ac:dyDescent="0.25">
      <c r="A4" t="s">
        <v>25</v>
      </c>
      <c r="B4" s="5">
        <v>0.153</v>
      </c>
      <c r="C4" s="5">
        <f>(F2.1!C2-F2.1!B2)/F2.1!B2</f>
        <v>0.15354330708661418</v>
      </c>
      <c r="D4" s="5">
        <f>(F2.1!D2-F2.1!C2)/F2.1!C2</f>
        <v>0.15017064846416384</v>
      </c>
      <c r="E4" s="5">
        <f>(F2.1!E2-F2.1!D2)/F2.1!D2</f>
        <v>0.15727002967359049</v>
      </c>
      <c r="F4" s="4"/>
    </row>
    <row r="5" spans="1:6" x14ac:dyDescent="0.25">
      <c r="A5" t="s">
        <v>1</v>
      </c>
      <c r="B5" s="5">
        <v>0.1</v>
      </c>
      <c r="C5" s="5">
        <v>9.4E-2</v>
      </c>
      <c r="D5" s="5">
        <v>8.8999999999999996E-2</v>
      </c>
      <c r="E5" s="5">
        <v>8.5000000000000006E-2</v>
      </c>
    </row>
    <row r="6" spans="1:6" x14ac:dyDescent="0.25">
      <c r="A6" s="13" t="s">
        <v>26</v>
      </c>
      <c r="B6" s="8"/>
      <c r="C6" s="8"/>
      <c r="D6" s="8"/>
      <c r="E6" s="8"/>
    </row>
    <row r="7" spans="1:6" x14ac:dyDescent="0.25">
      <c r="A7" t="s">
        <v>27</v>
      </c>
      <c r="B7" s="14">
        <v>19</v>
      </c>
      <c r="C7" s="14">
        <v>17</v>
      </c>
      <c r="D7" s="14">
        <v>15</v>
      </c>
      <c r="E7" s="14">
        <v>11</v>
      </c>
    </row>
    <row r="8" spans="1:6" x14ac:dyDescent="0.25">
      <c r="A8" t="s">
        <v>28</v>
      </c>
      <c r="B8" s="14">
        <v>0</v>
      </c>
      <c r="C8" s="14">
        <v>-3</v>
      </c>
      <c r="D8" s="14">
        <v>-7</v>
      </c>
      <c r="E8" s="14">
        <v>-9</v>
      </c>
    </row>
    <row r="9" spans="1:6" x14ac:dyDescent="0.25">
      <c r="A9" t="s">
        <v>29</v>
      </c>
      <c r="B9" s="14">
        <v>28</v>
      </c>
      <c r="C9" s="14">
        <v>25</v>
      </c>
      <c r="D9" s="14">
        <v>16</v>
      </c>
      <c r="E9" s="14">
        <v>8</v>
      </c>
    </row>
    <row r="10" spans="1:6" x14ac:dyDescent="0.25">
      <c r="A10" s="9" t="s">
        <v>10</v>
      </c>
      <c r="B10" s="30"/>
      <c r="C10" s="30"/>
      <c r="D10" s="30"/>
      <c r="E10" s="30"/>
    </row>
    <row r="11" spans="1:6" x14ac:dyDescent="0.25">
      <c r="A11" t="s">
        <v>11</v>
      </c>
      <c r="B11" s="15">
        <v>78</v>
      </c>
      <c r="C11" s="15">
        <v>73</v>
      </c>
      <c r="D11" s="15">
        <v>68</v>
      </c>
      <c r="E11" s="15">
        <v>64</v>
      </c>
    </row>
    <row r="12" spans="1:6" x14ac:dyDescent="0.25">
      <c r="A12" t="s">
        <v>12</v>
      </c>
      <c r="B12" s="16">
        <v>0.77</v>
      </c>
      <c r="C12" s="16">
        <v>0.75</v>
      </c>
      <c r="D12" s="16">
        <v>0.69</v>
      </c>
      <c r="E12" s="16">
        <v>0.65</v>
      </c>
    </row>
    <row r="13" spans="1:6" x14ac:dyDescent="0.25">
      <c r="A13" t="s">
        <v>13</v>
      </c>
      <c r="B13" s="17">
        <v>103</v>
      </c>
      <c r="C13" s="17">
        <v>96</v>
      </c>
      <c r="D13" s="17">
        <v>67</v>
      </c>
      <c r="E13" s="17">
        <v>45</v>
      </c>
    </row>
  </sheetData>
  <mergeCells count="1"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9" sqref="J9"/>
    </sheetView>
  </sheetViews>
  <sheetFormatPr defaultRowHeight="15" x14ac:dyDescent="0.25"/>
  <cols>
    <col min="1" max="1" width="32.85546875" bestFit="1" customWidth="1"/>
    <col min="2" max="2" width="9.42578125" style="2" bestFit="1" customWidth="1"/>
    <col min="3" max="3" width="12" style="2" customWidth="1"/>
    <col min="4" max="6" width="9.140625" style="2"/>
  </cols>
  <sheetData>
    <row r="1" spans="1:7" x14ac:dyDescent="0.25">
      <c r="A1" s="11" t="s">
        <v>21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81</v>
      </c>
      <c r="G1" s="12" t="s">
        <v>20</v>
      </c>
    </row>
    <row r="2" spans="1:7" x14ac:dyDescent="0.25">
      <c r="A2" t="s">
        <v>0</v>
      </c>
      <c r="B2" s="3">
        <v>2540</v>
      </c>
      <c r="C2" s="3">
        <v>3111</v>
      </c>
      <c r="D2" s="3">
        <v>3777</v>
      </c>
      <c r="E2" s="3">
        <v>4580</v>
      </c>
    </row>
    <row r="3" spans="1:7" x14ac:dyDescent="0.25">
      <c r="A3" t="s">
        <v>1</v>
      </c>
      <c r="B3" s="5">
        <v>0.1</v>
      </c>
      <c r="C3" s="5">
        <v>0.1</v>
      </c>
      <c r="D3" s="5">
        <v>0.1</v>
      </c>
      <c r="E3" s="5">
        <v>0.1</v>
      </c>
    </row>
    <row r="4" spans="1:7" x14ac:dyDescent="0.25">
      <c r="A4" t="s">
        <v>2</v>
      </c>
      <c r="B4" s="3">
        <f>B2*B3</f>
        <v>254</v>
      </c>
      <c r="C4" s="3">
        <f t="shared" ref="C4:E4" si="0">C2*C3</f>
        <v>311.10000000000002</v>
      </c>
      <c r="D4" s="3">
        <f t="shared" si="0"/>
        <v>377.70000000000005</v>
      </c>
      <c r="E4" s="3">
        <f t="shared" si="0"/>
        <v>458</v>
      </c>
      <c r="F4" s="3">
        <f>F2.1!E2</f>
        <v>390</v>
      </c>
      <c r="G4" s="3">
        <f>E4-F4</f>
        <v>68</v>
      </c>
    </row>
    <row r="5" spans="1:7" x14ac:dyDescent="0.25">
      <c r="A5" t="s">
        <v>3</v>
      </c>
      <c r="B5" s="3">
        <v>127</v>
      </c>
      <c r="C5" s="3">
        <v>148</v>
      </c>
      <c r="D5" s="3">
        <v>176</v>
      </c>
      <c r="E5" s="3">
        <v>206</v>
      </c>
      <c r="F5" s="3">
        <f>F2.1!E3</f>
        <v>175</v>
      </c>
      <c r="G5" s="3">
        <f>E5-F5</f>
        <v>31</v>
      </c>
    </row>
    <row r="6" spans="1:7" x14ac:dyDescent="0.25">
      <c r="A6" t="s">
        <v>4</v>
      </c>
      <c r="B6" s="3">
        <f>B4-B5</f>
        <v>127</v>
      </c>
      <c r="C6" s="3">
        <f t="shared" ref="C6:E6" si="1">C4-C5</f>
        <v>163.10000000000002</v>
      </c>
      <c r="D6" s="3">
        <f t="shared" si="1"/>
        <v>201.70000000000005</v>
      </c>
      <c r="E6" s="3">
        <f t="shared" si="1"/>
        <v>252</v>
      </c>
      <c r="F6" s="3">
        <f>F2.1!E4</f>
        <v>215</v>
      </c>
      <c r="G6" s="3">
        <f t="shared" ref="G6:G10" si="2">E6-F6</f>
        <v>37</v>
      </c>
    </row>
    <row r="7" spans="1:7" x14ac:dyDescent="0.25">
      <c r="A7" t="s">
        <v>7</v>
      </c>
      <c r="B7" s="3">
        <v>61</v>
      </c>
      <c r="C7" s="3">
        <v>71</v>
      </c>
      <c r="D7" s="3">
        <v>83</v>
      </c>
      <c r="E7" s="3">
        <v>96</v>
      </c>
      <c r="F7" s="3">
        <f>F2.1!E5</f>
        <v>82</v>
      </c>
      <c r="G7" s="3">
        <f t="shared" si="2"/>
        <v>14</v>
      </c>
    </row>
    <row r="8" spans="1:7" x14ac:dyDescent="0.25">
      <c r="A8" t="s">
        <v>6</v>
      </c>
      <c r="B8" s="3">
        <v>20</v>
      </c>
      <c r="C8" s="3">
        <v>23</v>
      </c>
      <c r="D8" s="3">
        <v>27</v>
      </c>
      <c r="E8" s="3">
        <v>31</v>
      </c>
      <c r="F8" s="3">
        <f>F2.1!E6</f>
        <v>31</v>
      </c>
      <c r="G8" s="3">
        <f t="shared" si="2"/>
        <v>0</v>
      </c>
    </row>
    <row r="9" spans="1:7" x14ac:dyDescent="0.25">
      <c r="A9" t="s">
        <v>8</v>
      </c>
      <c r="B9" s="3">
        <v>30</v>
      </c>
      <c r="C9" s="3">
        <v>35</v>
      </c>
      <c r="D9" s="3">
        <v>40</v>
      </c>
      <c r="E9" s="3">
        <v>47</v>
      </c>
      <c r="F9" s="3">
        <f>F2.1!E7</f>
        <v>47</v>
      </c>
      <c r="G9" s="3">
        <f t="shared" si="2"/>
        <v>0</v>
      </c>
    </row>
    <row r="10" spans="1:7" x14ac:dyDescent="0.25">
      <c r="A10" s="21" t="s">
        <v>19</v>
      </c>
      <c r="B10" s="22">
        <f>SUM(B7:B9)</f>
        <v>111</v>
      </c>
      <c r="C10" s="22">
        <f t="shared" ref="C10:D10" si="3">SUM(C7:C9)</f>
        <v>129</v>
      </c>
      <c r="D10" s="22">
        <f t="shared" si="3"/>
        <v>150</v>
      </c>
      <c r="E10" s="22">
        <f>SUM(E7:E9)</f>
        <v>174</v>
      </c>
      <c r="F10" s="22"/>
      <c r="G10" s="22">
        <f>(C10-F2.1!C8)+(D10-F2.1!D8)+(E10-F2.1!E8)</f>
        <v>27</v>
      </c>
    </row>
    <row r="11" spans="1:7" x14ac:dyDescent="0.25">
      <c r="A11" s="1" t="s">
        <v>9</v>
      </c>
      <c r="B11" s="18">
        <f>B6-B10</f>
        <v>16</v>
      </c>
      <c r="C11" s="18">
        <f t="shared" ref="C11:E11" si="4">C6-C10</f>
        <v>34.100000000000023</v>
      </c>
      <c r="D11" s="18">
        <f t="shared" si="4"/>
        <v>51.700000000000045</v>
      </c>
      <c r="E11" s="18">
        <f t="shared" si="4"/>
        <v>78</v>
      </c>
      <c r="F11" s="3">
        <f>F2.1!E9</f>
        <v>55</v>
      </c>
      <c r="G11" s="36">
        <f>(C11-F2.1!C9)+(D11-F2.1!D9)+(E11-F2.1!E9)</f>
        <v>40.800000000000068</v>
      </c>
    </row>
    <row r="12" spans="1:7" x14ac:dyDescent="0.25">
      <c r="A12" s="9" t="s">
        <v>10</v>
      </c>
      <c r="B12" s="30"/>
      <c r="C12" s="30"/>
      <c r="D12" s="30"/>
      <c r="E12" s="30"/>
      <c r="F12" s="30"/>
      <c r="G12" s="30"/>
    </row>
    <row r="13" spans="1:7" x14ac:dyDescent="0.25">
      <c r="A13" t="s">
        <v>11</v>
      </c>
      <c r="B13" s="5">
        <f>B11/B4</f>
        <v>6.2992125984251968E-2</v>
      </c>
      <c r="C13" s="5">
        <f t="shared" ref="C13:E13" si="5">C11/C4</f>
        <v>0.10961105753776927</v>
      </c>
      <c r="D13" s="5">
        <f t="shared" si="5"/>
        <v>0.13688112258406152</v>
      </c>
      <c r="E13" s="37">
        <f t="shared" si="5"/>
        <v>0.1703056768558952</v>
      </c>
    </row>
    <row r="14" spans="1:7" x14ac:dyDescent="0.25">
      <c r="A14" t="s">
        <v>12</v>
      </c>
      <c r="B14" s="19">
        <f>F2.1!B12</f>
        <v>0.9</v>
      </c>
      <c r="C14" s="19">
        <f>F2.1!C12</f>
        <v>0.95</v>
      </c>
      <c r="D14" s="19">
        <f>F2.1!D12</f>
        <v>1</v>
      </c>
      <c r="E14" s="19">
        <f>F2.1!E12</f>
        <v>1.05</v>
      </c>
    </row>
    <row r="15" spans="1:7" x14ac:dyDescent="0.25">
      <c r="A15" t="s">
        <v>13</v>
      </c>
      <c r="B15" s="5">
        <v>5.7000000000000002E-2</v>
      </c>
      <c r="C15" s="5">
        <v>0.104</v>
      </c>
      <c r="D15" s="5">
        <v>0.13700000000000001</v>
      </c>
      <c r="E15" s="5">
        <v>0.17899999999999999</v>
      </c>
    </row>
    <row r="16" spans="1:7" x14ac:dyDescent="0.25">
      <c r="A16" s="9" t="s">
        <v>14</v>
      </c>
      <c r="B16" s="20">
        <f>F2.1!B9-F2.4!B11</f>
        <v>0</v>
      </c>
      <c r="C16" s="20">
        <f>F2.1!C9-F2.4!C11</f>
        <v>-5.1000000000000227</v>
      </c>
      <c r="D16" s="20">
        <f>F2.1!D9-F2.4!D11</f>
        <v>-12.700000000000045</v>
      </c>
      <c r="E16" s="20">
        <f>F2.1!E9-F2.4!E11</f>
        <v>-23</v>
      </c>
    </row>
    <row r="18" spans="1:1" x14ac:dyDescent="0.25">
      <c r="A18" t="s">
        <v>30</v>
      </c>
    </row>
  </sheetData>
  <mergeCells count="2">
    <mergeCell ref="B12:E12"/>
    <mergeCell ref="F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30.5703125" customWidth="1"/>
    <col min="3" max="3" width="37.7109375" customWidth="1"/>
  </cols>
  <sheetData>
    <row r="1" spans="1:4" ht="30" x14ac:dyDescent="0.25">
      <c r="A1" s="26" t="s">
        <v>40</v>
      </c>
      <c r="C1" s="26" t="s">
        <v>41</v>
      </c>
    </row>
    <row r="2" spans="1:4" x14ac:dyDescent="0.25">
      <c r="A2" t="s">
        <v>31</v>
      </c>
      <c r="B2" s="23">
        <v>125</v>
      </c>
      <c r="C2" t="s">
        <v>31</v>
      </c>
      <c r="D2" s="23">
        <f>B2</f>
        <v>125</v>
      </c>
    </row>
    <row r="3" spans="1:4" x14ac:dyDescent="0.25">
      <c r="A3" t="s">
        <v>3</v>
      </c>
      <c r="B3" s="23">
        <v>76.5</v>
      </c>
      <c r="C3" t="s">
        <v>3</v>
      </c>
      <c r="D3" s="23">
        <f t="shared" ref="D3:D4" si="0">B3</f>
        <v>76.5</v>
      </c>
    </row>
    <row r="4" spans="1:4" x14ac:dyDescent="0.25">
      <c r="A4" t="s">
        <v>4</v>
      </c>
      <c r="B4" s="23">
        <f>B2-B3</f>
        <v>48.5</v>
      </c>
      <c r="C4" t="s">
        <v>4</v>
      </c>
      <c r="D4" s="23">
        <f t="shared" si="0"/>
        <v>48.5</v>
      </c>
    </row>
    <row r="5" spans="1:4" x14ac:dyDescent="0.25">
      <c r="A5" t="s">
        <v>32</v>
      </c>
      <c r="B5" s="23">
        <v>23.5</v>
      </c>
      <c r="C5" s="21" t="s">
        <v>38</v>
      </c>
      <c r="D5" s="25">
        <v>18.5</v>
      </c>
    </row>
    <row r="6" spans="1:4" x14ac:dyDescent="0.25">
      <c r="A6" t="s">
        <v>36</v>
      </c>
      <c r="B6" s="23">
        <v>15</v>
      </c>
      <c r="C6" s="21" t="s">
        <v>45</v>
      </c>
      <c r="D6" s="25">
        <f>F2.11!B7</f>
        <v>30</v>
      </c>
    </row>
    <row r="7" spans="1:4" x14ac:dyDescent="0.25">
      <c r="C7" t="s">
        <v>39</v>
      </c>
      <c r="D7" s="23">
        <v>20</v>
      </c>
    </row>
    <row r="8" spans="1:4" x14ac:dyDescent="0.25">
      <c r="A8" t="s">
        <v>37</v>
      </c>
      <c r="B8" s="23">
        <f>B2-B3-B5-B6</f>
        <v>10</v>
      </c>
      <c r="C8" t="s">
        <v>33</v>
      </c>
      <c r="D8" s="23">
        <f>D2-D3-D5-D7</f>
        <v>10</v>
      </c>
    </row>
    <row r="9" spans="1:4" x14ac:dyDescent="0.25">
      <c r="A9" s="21" t="s">
        <v>34</v>
      </c>
      <c r="B9" s="23"/>
      <c r="C9" s="21" t="s">
        <v>34</v>
      </c>
    </row>
    <row r="10" spans="1:4" x14ac:dyDescent="0.25">
      <c r="A10" t="s">
        <v>35</v>
      </c>
      <c r="B10" s="4">
        <f>B8/B2</f>
        <v>0.08</v>
      </c>
      <c r="C10" t="s">
        <v>35</v>
      </c>
      <c r="D10" s="4">
        <f>D8/D2</f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37.7109375" customWidth="1"/>
  </cols>
  <sheetData>
    <row r="1" spans="1:2" x14ac:dyDescent="0.25">
      <c r="A1" s="26" t="s">
        <v>42</v>
      </c>
      <c r="B1" s="26">
        <v>2009</v>
      </c>
    </row>
    <row r="2" spans="1:2" x14ac:dyDescent="0.25">
      <c r="A2" t="s">
        <v>31</v>
      </c>
      <c r="B2" s="23">
        <v>125</v>
      </c>
    </row>
    <row r="3" spans="1:2" x14ac:dyDescent="0.25">
      <c r="A3" t="s">
        <v>43</v>
      </c>
      <c r="B3" s="4">
        <f>(B2-F2.9!D3)/B2</f>
        <v>0.38800000000000001</v>
      </c>
    </row>
    <row r="4" spans="1:2" x14ac:dyDescent="0.25">
      <c r="A4" t="s">
        <v>4</v>
      </c>
      <c r="B4" s="23">
        <f>B2*B3</f>
        <v>48.5</v>
      </c>
    </row>
    <row r="5" spans="1:2" x14ac:dyDescent="0.25">
      <c r="A5" t="s">
        <v>47</v>
      </c>
      <c r="B5" s="4">
        <v>0.14799999999999999</v>
      </c>
    </row>
    <row r="6" spans="1:2" x14ac:dyDescent="0.25">
      <c r="A6" t="s">
        <v>38</v>
      </c>
      <c r="B6" s="23">
        <f>B2*B5</f>
        <v>18.5</v>
      </c>
    </row>
    <row r="7" spans="1:2" x14ac:dyDescent="0.25">
      <c r="A7" s="21" t="s">
        <v>45</v>
      </c>
      <c r="B7" s="25">
        <f>B4-B6</f>
        <v>30</v>
      </c>
    </row>
    <row r="8" spans="1:2" x14ac:dyDescent="0.25">
      <c r="A8" t="s">
        <v>44</v>
      </c>
      <c r="B8" s="23">
        <v>5</v>
      </c>
    </row>
    <row r="9" spans="1:2" x14ac:dyDescent="0.25">
      <c r="A9" t="s">
        <v>46</v>
      </c>
      <c r="B9" s="23">
        <v>15</v>
      </c>
    </row>
    <row r="10" spans="1:2" x14ac:dyDescent="0.25">
      <c r="A10" t="s">
        <v>33</v>
      </c>
      <c r="B10" s="23">
        <f>B2*B3-B6-B8-B9</f>
        <v>10</v>
      </c>
    </row>
    <row r="11" spans="1:2" x14ac:dyDescent="0.25">
      <c r="A11" s="21" t="s">
        <v>34</v>
      </c>
      <c r="B11" s="21"/>
    </row>
    <row r="12" spans="1:2" x14ac:dyDescent="0.25">
      <c r="A12" t="s">
        <v>35</v>
      </c>
      <c r="B12" s="4">
        <f>B10/B2</f>
        <v>0.08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7" sqref="I17"/>
    </sheetView>
  </sheetViews>
  <sheetFormatPr defaultRowHeight="15" x14ac:dyDescent="0.25"/>
  <cols>
    <col min="1" max="1" width="28.28515625" customWidth="1"/>
    <col min="2" max="2" width="11.140625" bestFit="1" customWidth="1"/>
  </cols>
  <sheetData>
    <row r="1" spans="1:7" x14ac:dyDescent="0.25">
      <c r="A1" s="31" t="s">
        <v>67</v>
      </c>
      <c r="B1" s="31"/>
      <c r="C1" s="31"/>
      <c r="D1" s="31"/>
      <c r="E1" s="31"/>
      <c r="F1" s="31"/>
      <c r="G1" s="31"/>
    </row>
    <row r="2" spans="1:7" ht="30" x14ac:dyDescent="0.25">
      <c r="A2" s="28" t="s">
        <v>58</v>
      </c>
      <c r="B2" s="28" t="s">
        <v>59</v>
      </c>
      <c r="C2" s="28" t="s">
        <v>60</v>
      </c>
      <c r="D2" s="28" t="s">
        <v>61</v>
      </c>
      <c r="E2" s="28" t="s">
        <v>62</v>
      </c>
      <c r="F2" s="28" t="s">
        <v>63</v>
      </c>
      <c r="G2" s="28" t="s">
        <v>64</v>
      </c>
    </row>
    <row r="3" spans="1:7" x14ac:dyDescent="0.25">
      <c r="A3" t="s">
        <v>31</v>
      </c>
      <c r="B3" s="23">
        <v>60</v>
      </c>
      <c r="C3" s="23">
        <v>25</v>
      </c>
      <c r="D3" s="23">
        <v>15</v>
      </c>
      <c r="E3" s="23">
        <v>10</v>
      </c>
      <c r="F3" s="23">
        <v>15</v>
      </c>
      <c r="G3" s="23">
        <f>SUM(B3:F3)</f>
        <v>125</v>
      </c>
    </row>
    <row r="4" spans="1:7" x14ac:dyDescent="0.25">
      <c r="A4" t="s">
        <v>3</v>
      </c>
      <c r="B4" s="23">
        <v>36</v>
      </c>
      <c r="C4" s="23">
        <v>15</v>
      </c>
      <c r="D4" s="23">
        <v>7.5</v>
      </c>
      <c r="E4" s="23">
        <v>7.5</v>
      </c>
      <c r="F4" s="23">
        <v>10.5</v>
      </c>
      <c r="G4" s="23">
        <f t="shared" ref="G4:G7" si="0">SUM(B4:F4)</f>
        <v>76.5</v>
      </c>
    </row>
    <row r="5" spans="1:7" x14ac:dyDescent="0.25">
      <c r="A5" t="s">
        <v>4</v>
      </c>
      <c r="B5" s="23">
        <f>B3-B4</f>
        <v>24</v>
      </c>
      <c r="C5" s="23">
        <f t="shared" ref="C5:F5" si="1">C3-C4</f>
        <v>10</v>
      </c>
      <c r="D5" s="23">
        <f t="shared" si="1"/>
        <v>7.5</v>
      </c>
      <c r="E5" s="23">
        <f t="shared" si="1"/>
        <v>2.5</v>
      </c>
      <c r="F5" s="23">
        <f t="shared" si="1"/>
        <v>4.5</v>
      </c>
      <c r="G5" s="23">
        <f t="shared" si="0"/>
        <v>48.5</v>
      </c>
    </row>
    <row r="6" spans="1:7" x14ac:dyDescent="0.25">
      <c r="A6" t="s">
        <v>65</v>
      </c>
      <c r="B6" s="23">
        <v>18.5</v>
      </c>
      <c r="C6" s="23">
        <v>8</v>
      </c>
      <c r="D6" s="23">
        <v>4</v>
      </c>
      <c r="E6" s="23">
        <v>3.5</v>
      </c>
      <c r="F6" s="23">
        <v>4.5</v>
      </c>
      <c r="G6" s="23">
        <f t="shared" si="0"/>
        <v>38.5</v>
      </c>
    </row>
    <row r="7" spans="1:7" x14ac:dyDescent="0.25">
      <c r="A7" s="10" t="s">
        <v>66</v>
      </c>
      <c r="B7" s="24">
        <f>B5-B6</f>
        <v>5.5</v>
      </c>
      <c r="C7" s="24">
        <f t="shared" ref="C7:F7" si="2">C5-C6</f>
        <v>2</v>
      </c>
      <c r="D7" s="24">
        <f t="shared" si="2"/>
        <v>3.5</v>
      </c>
      <c r="E7" s="24">
        <f t="shared" si="2"/>
        <v>-1</v>
      </c>
      <c r="F7" s="24">
        <f t="shared" si="2"/>
        <v>0</v>
      </c>
      <c r="G7" s="24">
        <f t="shared" si="0"/>
        <v>10</v>
      </c>
    </row>
    <row r="8" spans="1:7" x14ac:dyDescent="0.25">
      <c r="B8" s="23"/>
      <c r="C8" s="23"/>
      <c r="D8" s="23"/>
      <c r="E8" s="23"/>
      <c r="F8" s="23"/>
      <c r="G8" s="23"/>
    </row>
    <row r="9" spans="1:7" x14ac:dyDescent="0.25">
      <c r="A9" s="31" t="s">
        <v>68</v>
      </c>
      <c r="B9" s="31"/>
      <c r="C9" s="31"/>
      <c r="D9" s="31"/>
      <c r="E9" s="31"/>
      <c r="F9" s="31"/>
      <c r="G9" s="31"/>
    </row>
    <row r="10" spans="1:7" ht="30" x14ac:dyDescent="0.25">
      <c r="A10" s="28" t="s">
        <v>58</v>
      </c>
      <c r="B10" s="28" t="s">
        <v>59</v>
      </c>
      <c r="C10" s="28" t="s">
        <v>60</v>
      </c>
      <c r="D10" s="28" t="s">
        <v>61</v>
      </c>
      <c r="E10" s="28" t="s">
        <v>62</v>
      </c>
      <c r="F10" s="28" t="s">
        <v>63</v>
      </c>
      <c r="G10" s="28" t="s">
        <v>64</v>
      </c>
    </row>
    <row r="11" spans="1:7" x14ac:dyDescent="0.25">
      <c r="A11" t="s">
        <v>31</v>
      </c>
      <c r="B11" s="23">
        <f>B3</f>
        <v>60</v>
      </c>
      <c r="C11" s="23">
        <f t="shared" ref="C11:F11" si="3">C3</f>
        <v>25</v>
      </c>
      <c r="D11" s="23">
        <f t="shared" si="3"/>
        <v>15</v>
      </c>
      <c r="E11" s="23">
        <f t="shared" si="3"/>
        <v>10</v>
      </c>
      <c r="F11" s="23">
        <f t="shared" si="3"/>
        <v>15</v>
      </c>
      <c r="G11" s="23">
        <f>SUM(B11:F11)</f>
        <v>125</v>
      </c>
    </row>
    <row r="12" spans="1:7" x14ac:dyDescent="0.25">
      <c r="A12" t="s">
        <v>69</v>
      </c>
      <c r="B12" s="4">
        <v>0.4</v>
      </c>
      <c r="C12" s="4">
        <v>0.4</v>
      </c>
      <c r="D12" s="4">
        <v>0.5</v>
      </c>
      <c r="E12" s="4">
        <v>0.25</v>
      </c>
      <c r="F12" s="4">
        <v>0.3</v>
      </c>
      <c r="G12" s="29">
        <f>AVERAGE(B12:F12)</f>
        <v>0.37</v>
      </c>
    </row>
    <row r="13" spans="1:7" x14ac:dyDescent="0.25">
      <c r="A13" t="s">
        <v>4</v>
      </c>
      <c r="B13" s="23">
        <f>B11*B12</f>
        <v>24</v>
      </c>
      <c r="C13" s="23">
        <f t="shared" ref="C13:F13" si="4">C11*C12</f>
        <v>10</v>
      </c>
      <c r="D13" s="23">
        <f t="shared" si="4"/>
        <v>7.5</v>
      </c>
      <c r="E13" s="23">
        <f t="shared" si="4"/>
        <v>2.5</v>
      </c>
      <c r="F13" s="23">
        <f t="shared" si="4"/>
        <v>4.5</v>
      </c>
      <c r="G13" s="23">
        <f>SUM(B13:F13)</f>
        <v>48.5</v>
      </c>
    </row>
    <row r="14" spans="1:7" x14ac:dyDescent="0.25">
      <c r="A14" t="s">
        <v>5</v>
      </c>
      <c r="B14" s="23">
        <v>8.5</v>
      </c>
      <c r="C14" s="23">
        <v>4</v>
      </c>
      <c r="D14" s="23">
        <v>2</v>
      </c>
      <c r="E14" s="23">
        <v>1.5</v>
      </c>
      <c r="F14" s="23">
        <v>2.5</v>
      </c>
      <c r="G14" s="23">
        <f>SUM(B14:F14)</f>
        <v>18.5</v>
      </c>
    </row>
    <row r="15" spans="1:7" x14ac:dyDescent="0.25">
      <c r="A15" s="21" t="s">
        <v>45</v>
      </c>
      <c r="B15" s="27">
        <f>B11*B12-B14</f>
        <v>15.5</v>
      </c>
      <c r="C15" s="27">
        <f t="shared" ref="C15:F15" si="5">C11*C12-C14</f>
        <v>6</v>
      </c>
      <c r="D15" s="27">
        <f t="shared" si="5"/>
        <v>5.5</v>
      </c>
      <c r="E15" s="27">
        <f t="shared" si="5"/>
        <v>1</v>
      </c>
      <c r="F15" s="27">
        <f t="shared" si="5"/>
        <v>2</v>
      </c>
      <c r="G15" s="25">
        <f>SUM(B15:F15)</f>
        <v>30</v>
      </c>
    </row>
    <row r="16" spans="1:7" x14ac:dyDescent="0.25">
      <c r="A16" t="s">
        <v>36</v>
      </c>
      <c r="B16" s="23">
        <v>10</v>
      </c>
      <c r="C16" s="23">
        <v>4</v>
      </c>
      <c r="D16" s="23">
        <v>2</v>
      </c>
      <c r="E16" s="23">
        <v>2</v>
      </c>
      <c r="F16" s="23">
        <v>2</v>
      </c>
      <c r="G16" s="23">
        <f>SUM(B16:F16)</f>
        <v>20</v>
      </c>
    </row>
    <row r="17" spans="1:7" x14ac:dyDescent="0.25">
      <c r="A17" s="10" t="s">
        <v>66</v>
      </c>
      <c r="B17" s="24">
        <f>B15-B16</f>
        <v>5.5</v>
      </c>
      <c r="C17" s="24">
        <f t="shared" ref="C17:F17" si="6">C15-C16</f>
        <v>2</v>
      </c>
      <c r="D17" s="24">
        <f t="shared" si="6"/>
        <v>3.5</v>
      </c>
      <c r="E17" s="24">
        <f t="shared" si="6"/>
        <v>-1</v>
      </c>
      <c r="F17" s="24">
        <f t="shared" si="6"/>
        <v>0</v>
      </c>
      <c r="G17" s="24">
        <f>SUM(B17:F17)</f>
        <v>10</v>
      </c>
    </row>
  </sheetData>
  <mergeCells count="2">
    <mergeCell ref="A1:G1"/>
    <mergeCell ref="A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Glossary</vt:lpstr>
      <vt:lpstr>F2.1</vt:lpstr>
      <vt:lpstr>F2.2</vt:lpstr>
      <vt:lpstr>F2.4</vt:lpstr>
      <vt:lpstr>F2.9</vt:lpstr>
      <vt:lpstr>F2.11</vt:lpstr>
      <vt:lpstr>F2.14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Mesia</dc:creator>
  <cp:lastModifiedBy>Ronald Mesia</cp:lastModifiedBy>
  <dcterms:created xsi:type="dcterms:W3CDTF">2015-01-06T21:59:58Z</dcterms:created>
  <dcterms:modified xsi:type="dcterms:W3CDTF">2015-01-09T23:32:37Z</dcterms:modified>
</cp:coreProperties>
</file>