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-2260" yWindow="0" windowWidth="24460" windowHeight="15380" tabRatio="500" activeTab="3"/>
  </bookViews>
  <sheets>
    <sheet name="工作表1" sheetId="1" r:id="rId1"/>
    <sheet name="0.9" sheetId="3" r:id="rId2"/>
    <sheet name="工作表5" sheetId="5" r:id="rId3"/>
    <sheet name="Paper data" sheetId="6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6" i="6" l="1"/>
  <c r="F65" i="6"/>
  <c r="F64" i="6"/>
  <c r="F63" i="6"/>
  <c r="F62" i="6"/>
  <c r="F61" i="6"/>
  <c r="F60" i="6"/>
  <c r="E77" i="5"/>
  <c r="E76" i="5"/>
  <c r="E75" i="5"/>
  <c r="E74" i="5"/>
  <c r="E73" i="5"/>
  <c r="E72" i="5"/>
  <c r="E71" i="5"/>
  <c r="E68" i="5"/>
  <c r="E67" i="5"/>
  <c r="E66" i="5"/>
  <c r="E65" i="5"/>
  <c r="E64" i="5"/>
  <c r="E63" i="5"/>
  <c r="E62" i="5"/>
  <c r="E59" i="5"/>
  <c r="E58" i="5"/>
  <c r="E57" i="5"/>
  <c r="E56" i="5"/>
  <c r="E55" i="5"/>
  <c r="E54" i="5"/>
  <c r="E53" i="5"/>
  <c r="E50" i="5"/>
  <c r="E49" i="5"/>
  <c r="E48" i="5"/>
  <c r="E47" i="5"/>
  <c r="E46" i="5"/>
  <c r="E45" i="5"/>
  <c r="E44" i="5"/>
  <c r="E40" i="5"/>
  <c r="E39" i="5"/>
  <c r="E38" i="5"/>
  <c r="E37" i="5"/>
  <c r="E36" i="5"/>
  <c r="E35" i="5"/>
  <c r="E34" i="5"/>
  <c r="E30" i="5"/>
  <c r="E29" i="5"/>
  <c r="E28" i="5"/>
  <c r="E27" i="5"/>
  <c r="E26" i="5"/>
  <c r="E25" i="5"/>
  <c r="E24" i="5"/>
  <c r="N20" i="5"/>
  <c r="N19" i="5"/>
  <c r="N18" i="5"/>
  <c r="N17" i="5"/>
  <c r="N16" i="5"/>
  <c r="N15" i="5"/>
  <c r="N14" i="5"/>
  <c r="M10" i="5"/>
  <c r="M9" i="5"/>
  <c r="M8" i="5"/>
  <c r="M7" i="5"/>
  <c r="M6" i="5"/>
  <c r="M5" i="5"/>
  <c r="M4" i="5"/>
  <c r="O50" i="3"/>
  <c r="N50" i="3"/>
  <c r="M50" i="3"/>
  <c r="L50" i="3"/>
  <c r="K50" i="3"/>
  <c r="G50" i="3"/>
  <c r="F50" i="3"/>
  <c r="D50" i="3"/>
  <c r="C50" i="3"/>
  <c r="O36" i="3"/>
  <c r="N36" i="3"/>
  <c r="M36" i="3"/>
  <c r="L36" i="3"/>
  <c r="K36" i="3"/>
  <c r="G36" i="3"/>
  <c r="F36" i="3"/>
  <c r="E36" i="3"/>
  <c r="D36" i="3"/>
  <c r="C36" i="3"/>
</calcChain>
</file>

<file path=xl/sharedStrings.xml><?xml version="1.0" encoding="utf-8"?>
<sst xmlns="http://schemas.openxmlformats.org/spreadsheetml/2006/main" count="231" uniqueCount="122">
  <si>
    <t>SARSOP</t>
    <phoneticPr fontId="1" type="noConversion"/>
  </si>
  <si>
    <t>QMDP</t>
    <phoneticPr fontId="1" type="noConversion"/>
  </si>
  <si>
    <t>still listen</t>
    <phoneticPr fontId="1" type="noConversion"/>
  </si>
  <si>
    <t>CO = - 1</t>
    <phoneticPr fontId="1" type="noConversion"/>
  </si>
  <si>
    <t>O</t>
    <phoneticPr fontId="1" type="noConversion"/>
  </si>
  <si>
    <t>CO = -10</t>
    <phoneticPr fontId="1" type="noConversion"/>
  </si>
  <si>
    <t>CO = -20</t>
    <phoneticPr fontId="1" type="noConversion"/>
  </si>
  <si>
    <t>Pentagon</t>
    <phoneticPr fontId="1" type="noConversion"/>
  </si>
  <si>
    <t>QUMDP</t>
    <phoneticPr fontId="1" type="noConversion"/>
  </si>
  <si>
    <t>FIB</t>
    <phoneticPr fontId="1" type="noConversion"/>
  </si>
  <si>
    <t>MY_2</t>
    <phoneticPr fontId="1" type="noConversion"/>
  </si>
  <si>
    <t>MY_3</t>
    <phoneticPr fontId="1" type="noConversion"/>
  </si>
  <si>
    <t>Hallway_rand</t>
    <phoneticPr fontId="1" type="noConversion"/>
  </si>
  <si>
    <t>(-0.0013449202289958948,-0.00019802516547467138,-0.0006104679302940862)</t>
  </si>
  <si>
    <t>(-0.00039824792963091013,-0.0008245590107116584,-0.00010358976290351793)</t>
  </si>
  <si>
    <t>100/500</t>
    <phoneticPr fontId="1" type="noConversion"/>
  </si>
  <si>
    <t>100/500</t>
    <phoneticPr fontId="1" type="noConversion"/>
  </si>
  <si>
    <t>(-7.141419848090012e-5,-0.00027315930570257207,-0.0019603411076097523)</t>
  </si>
  <si>
    <t>(-0.0002453861563779479,-0.00020303319764471088,-0.00037464124978678104)</t>
  </si>
  <si>
    <t>(-7.557220659639144e-5,-0.00020009064550677758,-0.0011839243867919455)</t>
  </si>
  <si>
    <t>(-0.0003832771296511966,-0.0005848822512455528,-0.0005945190635563682)</t>
  </si>
  <si>
    <t>300 steps</t>
    <phoneticPr fontId="1" type="noConversion"/>
  </si>
  <si>
    <t>(0.02598989461807572,0.031777812866287586,0.02648294418820951)</t>
  </si>
  <si>
    <t>(0.03688642160825497,0.02844259455559269,0.032257610480670704)</t>
  </si>
  <si>
    <t>(0.024375147120056097,0.029299038992796306,0.02752349054669252)</t>
  </si>
  <si>
    <t>(0.028951651674577843,0.03141363867019737,0.03873634074540256)</t>
  </si>
  <si>
    <t>(0.026346221147970642,0.0323428247270829,0.035713896600211376)</t>
  </si>
  <si>
    <t>(0.032683179934443606,0.03330524634155176,0.03293038693492055)</t>
  </si>
  <si>
    <t>(0.02550152776223376,0.03254549636799106,0.03620237861115191)</t>
  </si>
  <si>
    <t>(0.03572347493949417,0.033362935860892826,0.032709809076084416)</t>
  </si>
  <si>
    <t>(0.02027158322681005,0.03170953300586512,0.03652327958160955)</t>
  </si>
  <si>
    <t>(0.021188158005107555,0.035431577581089196,0.026189791433129047)</t>
  </si>
  <si>
    <t>Hallway_fix</t>
    <phoneticPr fontId="1" type="noConversion"/>
  </si>
  <si>
    <t>300 steps</t>
    <phoneticPr fontId="1" type="noConversion"/>
  </si>
  <si>
    <t>fix</t>
    <phoneticPr fontId="1" type="noConversion"/>
  </si>
  <si>
    <t>Pentagon</t>
    <phoneticPr fontId="1" type="noConversion"/>
  </si>
  <si>
    <t>random</t>
    <phoneticPr fontId="1" type="noConversion"/>
  </si>
  <si>
    <t>(0.006794232782122676,0.0043640628888385186,0.007170709721503092)</t>
  </si>
  <si>
    <t>(0.008955633159673933,0.006162651670881083,0.006309052242093953)</t>
  </si>
  <si>
    <t>(0.00501379659760693,0.006028695971617483,0.008549645854942419)</t>
  </si>
  <si>
    <t>(0.0066480219024285326,0.005537347701595499,0.0077973085494678004)</t>
  </si>
  <si>
    <t>(0.004600691157197784,0.0055852533034036825,0.008182324810169866)</t>
  </si>
  <si>
    <t>(0.006020603066881532,0.00746455973352884,0.007215816746253307)</t>
  </si>
  <si>
    <t>(0.007396119801536728,0.005535207748968211,0.007022331765565063)</t>
  </si>
  <si>
    <t>(0.0073948992342197884,0.0056284812870746204,0.00748629906053653)</t>
  </si>
  <si>
    <t>(0.00533557312699863,0.0044737993585328385,0.007732096785086527)</t>
  </si>
  <si>
    <t>(0.005752216644635161,0.00801854291349315,0.00717123773265724)</t>
  </si>
  <si>
    <t>Maze_fix</t>
    <phoneticPr fontId="1" type="noConversion"/>
  </si>
  <si>
    <t>(0.20932308105922012,0.3060780915706217,0.25799961989851555)</t>
  </si>
  <si>
    <t>(0.20950401297306684,0.20893144585659215,0.2826996148867077,0.0)</t>
  </si>
  <si>
    <t>(0.21135023115545243,0.3220266011576928,0.2579486419074451)</t>
  </si>
  <si>
    <t>(0.20759884943956272,0.2087844565450752,0.27948131391162234,0.0)</t>
  </si>
  <si>
    <t>(0.21045619966053944,0.31785750647068917,0.26023625086686897)</t>
  </si>
  <si>
    <t>(0.20798738023284208,0.2124503458185546,0.28801159406069554,0.0)</t>
  </si>
  <si>
    <t>(0.2105010003673958,0.3127730379943851,0.2578268098097765)</t>
  </si>
  <si>
    <t>(0.209333226550143,0.20720385048924045,0.3012654844958146,0.0)</t>
  </si>
  <si>
    <t>(0.2065694494585525,0.32686392065202724,0.2586279888625623)</t>
  </si>
  <si>
    <t>(0.20986226363281754,0.20736096959005482,0.30126386924831144,0.0)</t>
  </si>
  <si>
    <t>Maze_rand</t>
    <phoneticPr fontId="1" type="noConversion"/>
  </si>
  <si>
    <t>*100</t>
    <phoneticPr fontId="1" type="noConversion"/>
  </si>
  <si>
    <t>(29.769158726268632,32.737715778126244,37.02535069886128)</t>
  </si>
  <si>
    <t>(30.508744553273885,28.554614277130725,36.24918677612249,0.0)</t>
  </si>
  <si>
    <t>(29.20986196806213,30.78926104213645,37.55234813868924)</t>
  </si>
  <si>
    <t>(29.16671533034863,30.498242360220335,37.69905797051125,0.0)</t>
  </si>
  <si>
    <t>(29.72554255912379,29.299522076570447,37.90583376942962)</t>
  </si>
  <si>
    <t>(28.582037443563262,28.709014525653078,34.45515951916501,0.0)</t>
  </si>
  <si>
    <t>(29.627702143733625,29.654651108526796,38.06240791378378)</t>
  </si>
  <si>
    <t>(29.234190110470536,31.35919896044443,36.445751745211645,0.0)</t>
  </si>
  <si>
    <t>(29.01446262017921,29.346218843529982,40.78904782106713)</t>
  </si>
  <si>
    <t>(28.609846281407783,30.467513322498732,37.48732558543399,0.0)</t>
  </si>
  <si>
    <t>100 steps</t>
    <phoneticPr fontId="1" type="noConversion"/>
  </si>
  <si>
    <t>QMDP</t>
    <phoneticPr fontId="1" type="noConversion"/>
  </si>
  <si>
    <t>(-0.001235011833659025,-0.0001058420227967078,-0.00016769275070326915)</t>
  </si>
  <si>
    <t>(-0.000520753058460851,-0.0003650709842350354,-0.0006783893448634931)</t>
  </si>
  <si>
    <t>QUMDP</t>
    <phoneticPr fontId="1" type="noConversion"/>
  </si>
  <si>
    <t>avg</t>
    <phoneticPr fontId="1" type="noConversion"/>
  </si>
  <si>
    <t>Hallway</t>
  </si>
  <si>
    <t>Hallway</t>
    <phoneticPr fontId="1" type="noConversion"/>
  </si>
  <si>
    <t>Random</t>
    <phoneticPr fontId="1" type="noConversion"/>
  </si>
  <si>
    <t>Fix</t>
    <phoneticPr fontId="1" type="noConversion"/>
  </si>
  <si>
    <t>Maze</t>
    <phoneticPr fontId="1" type="noConversion"/>
  </si>
  <si>
    <t>Avg</t>
    <phoneticPr fontId="1" type="noConversion"/>
  </si>
  <si>
    <t>Rand</t>
    <phoneticPr fontId="1" type="noConversion"/>
  </si>
  <si>
    <t>Rand</t>
    <phoneticPr fontId="1" type="noConversion"/>
  </si>
  <si>
    <t>QMDP</t>
    <phoneticPr fontId="1" type="noConversion"/>
  </si>
  <si>
    <t>QUMDP</t>
    <phoneticPr fontId="1" type="noConversion"/>
  </si>
  <si>
    <t>FIB</t>
    <phoneticPr fontId="1" type="noConversion"/>
  </si>
  <si>
    <t>Entropy-O-1</t>
    <phoneticPr fontId="1" type="noConversion"/>
  </si>
  <si>
    <t>Entropy-O-2</t>
    <phoneticPr fontId="1" type="noConversion"/>
  </si>
  <si>
    <t>Predict-wo-N</t>
    <phoneticPr fontId="1" type="noConversion"/>
  </si>
  <si>
    <t>Predict-w-N</t>
    <phoneticPr fontId="1" type="noConversion"/>
  </si>
  <si>
    <t>DisFactor95</t>
    <phoneticPr fontId="1" type="noConversion"/>
  </si>
  <si>
    <t>DisFactor90</t>
    <phoneticPr fontId="1" type="noConversion"/>
  </si>
  <si>
    <t>Entropy1</t>
    <phoneticPr fontId="1" type="noConversion"/>
  </si>
  <si>
    <t>Entropy2</t>
    <phoneticPr fontId="1" type="noConversion"/>
  </si>
  <si>
    <t>Predict1</t>
    <phoneticPr fontId="1" type="noConversion"/>
  </si>
  <si>
    <t>Predict2</t>
    <phoneticPr fontId="1" type="noConversion"/>
  </si>
  <si>
    <t>QMDP</t>
  </si>
  <si>
    <t>QUMDP</t>
  </si>
  <si>
    <t>FIB</t>
  </si>
  <si>
    <t>QMIX-1/2</t>
  </si>
  <si>
    <t>QMIX-1/2</t>
    <phoneticPr fontId="1" type="noConversion"/>
  </si>
  <si>
    <t>QMIX-ratio</t>
  </si>
  <si>
    <t>QMIX-ratio</t>
    <phoneticPr fontId="1" type="noConversion"/>
  </si>
  <si>
    <t>QMIX-0</t>
  </si>
  <si>
    <t>QMIX-0</t>
    <phoneticPr fontId="1" type="noConversion"/>
  </si>
  <si>
    <t>SARSOP</t>
  </si>
  <si>
    <t>disFact = 0.9</t>
    <phoneticPr fontId="1" type="noConversion"/>
  </si>
  <si>
    <t>disFact = 0.95</t>
  </si>
  <si>
    <t>Mini_Hallway 200 length &amp; 10000 trials</t>
    <phoneticPr fontId="1" type="noConversion"/>
  </si>
  <si>
    <t>QMIX-1</t>
  </si>
  <si>
    <t>uniform belif</t>
    <phoneticPr fontId="1" type="noConversion"/>
  </si>
  <si>
    <t>Maze20 200 length &amp; 10000 trials</t>
    <phoneticPr fontId="1" type="noConversion"/>
  </si>
  <si>
    <t>3 initial points</t>
    <phoneticPr fontId="1" type="noConversion"/>
  </si>
  <si>
    <t>hallway SARSOP</t>
    <phoneticPr fontId="1" type="noConversion"/>
  </si>
  <si>
    <t>concentrate at 8</t>
    <phoneticPr fontId="1" type="noConversion"/>
  </si>
  <si>
    <t>discFact = 0.9</t>
    <phoneticPr fontId="1" type="noConversion"/>
  </si>
  <si>
    <t>Shuttle 150 length &amp; 10000 trials</t>
    <phoneticPr fontId="1" type="noConversion"/>
  </si>
  <si>
    <t>Hallway 300 length &amp; 5000 trials</t>
    <phoneticPr fontId="1" type="noConversion"/>
  </si>
  <si>
    <t>one hour</t>
    <phoneticPr fontId="1" type="noConversion"/>
  </si>
  <si>
    <t>three hour</t>
    <phoneticPr fontId="1" type="noConversion"/>
  </si>
  <si>
    <t>discFact = 0.95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</si>
</sst>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sz val="12"/>
      <color rgb="FF000000"/>
      <name val="新細明體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/>
    <xf numFmtId="0" fontId="4" fillId="0" borderId="5" xfId="0" applyFont="1" applyBorder="1"/>
    <xf numFmtId="0" fontId="4" fillId="0" borderId="4" xfId="0" applyFont="1" applyBorder="1"/>
    <xf numFmtId="0" fontId="0" fillId="0" borderId="5" xfId="0" applyBorder="1" applyAlignment="1">
      <alignment horizontal="center"/>
    </xf>
    <xf numFmtId="0" fontId="0" fillId="0" borderId="4" xfId="0" applyFill="1" applyBorder="1"/>
    <xf numFmtId="0" fontId="0" fillId="2" borderId="0" xfId="0" applyFill="1" applyBorder="1"/>
    <xf numFmtId="0" fontId="0" fillId="2" borderId="4" xfId="0" applyFill="1" applyBorder="1"/>
    <xf numFmtId="0" fontId="4" fillId="2" borderId="0" xfId="0" applyFont="1" applyFill="1" applyBorder="1"/>
    <xf numFmtId="0" fontId="4" fillId="2" borderId="5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0" fillId="3" borderId="4" xfId="0" applyFill="1" applyBorder="1"/>
    <xf numFmtId="0" fontId="0" fillId="3" borderId="0" xfId="0" applyFill="1" applyBorder="1"/>
    <xf numFmtId="0" fontId="4" fillId="3" borderId="0" xfId="0" applyFont="1" applyFill="1" applyBorder="1"/>
    <xf numFmtId="0" fontId="4" fillId="3" borderId="5" xfId="0" applyFont="1" applyFill="1" applyBorder="1"/>
    <xf numFmtId="0" fontId="0" fillId="4" borderId="4" xfId="0" applyFill="1" applyBorder="1"/>
    <xf numFmtId="0" fontId="0" fillId="4" borderId="0" xfId="0" applyFill="1"/>
    <xf numFmtId="0" fontId="4" fillId="4" borderId="0" xfId="0" applyFont="1" applyFill="1" applyBorder="1"/>
    <xf numFmtId="0" fontId="0" fillId="4" borderId="0" xfId="0" applyFill="1" applyBorder="1"/>
    <xf numFmtId="0" fontId="0" fillId="4" borderId="5" xfId="0" applyFill="1" applyBorder="1"/>
    <xf numFmtId="0" fontId="0" fillId="2" borderId="5" xfId="0" applyFill="1" applyBorder="1"/>
    <xf numFmtId="0" fontId="0" fillId="2" borderId="8" xfId="0" applyFill="1" applyBorder="1"/>
  </cellXfs>
  <cellStyles count="123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  <cellStyle name="已瀏覽過的超連結" xfId="40" builtinId="9" hidden="1"/>
    <cellStyle name="已瀏覽過的超連結" xfId="42" builtinId="9" hidden="1"/>
    <cellStyle name="已瀏覽過的超連結" xfId="44" builtinId="9" hidden="1"/>
    <cellStyle name="已瀏覽過的超連結" xfId="46" builtinId="9" hidden="1"/>
    <cellStyle name="已瀏覽過的超連結" xfId="48" builtinId="9" hidden="1"/>
    <cellStyle name="已瀏覽過的超連結" xfId="50" builtinId="9" hidden="1"/>
    <cellStyle name="已瀏覽過的超連結" xfId="52" builtinId="9" hidden="1"/>
    <cellStyle name="已瀏覽過的超連結" xfId="54" builtinId="9" hidden="1"/>
    <cellStyle name="已瀏覽過的超連結" xfId="56" builtinId="9" hidden="1"/>
    <cellStyle name="已瀏覽過的超連結" xfId="58" builtinId="9" hidden="1"/>
    <cellStyle name="已瀏覽過的超連結" xfId="60" builtinId="9" hidden="1"/>
    <cellStyle name="已瀏覽過的超連結" xfId="62" builtinId="9" hidden="1"/>
    <cellStyle name="已瀏覽過的超連結" xfId="64" builtinId="9" hidden="1"/>
    <cellStyle name="已瀏覽過的超連結" xfId="66" builtinId="9" hidden="1"/>
    <cellStyle name="已瀏覽過的超連結" xfId="68" builtinId="9" hidden="1"/>
    <cellStyle name="已瀏覽過的超連結" xfId="70" builtinId="9" hidden="1"/>
    <cellStyle name="已瀏覽過的超連結" xfId="72" builtinId="9" hidden="1"/>
    <cellStyle name="已瀏覽過的超連結" xfId="74" builtinId="9" hidden="1"/>
    <cellStyle name="已瀏覽過的超連結" xfId="76" builtinId="9" hidden="1"/>
    <cellStyle name="已瀏覽過的超連結" xfId="78" builtinId="9" hidden="1"/>
    <cellStyle name="已瀏覽過的超連結" xfId="80" builtinId="9" hidden="1"/>
    <cellStyle name="已瀏覽過的超連結" xfId="82" builtinId="9" hidden="1"/>
    <cellStyle name="已瀏覽過的超連結" xfId="84" builtinId="9" hidden="1"/>
    <cellStyle name="已瀏覽過的超連結" xfId="86" builtinId="9" hidden="1"/>
    <cellStyle name="已瀏覽過的超連結" xfId="88" builtinId="9" hidden="1"/>
    <cellStyle name="已瀏覽過的超連結" xfId="90" builtinId="9" hidden="1"/>
    <cellStyle name="已瀏覽過的超連結" xfId="92" builtinId="9" hidden="1"/>
    <cellStyle name="已瀏覽過的超連結" xfId="94" builtinId="9" hidden="1"/>
    <cellStyle name="已瀏覽過的超連結" xfId="96" builtinId="9" hidden="1"/>
    <cellStyle name="已瀏覽過的超連結" xfId="98" builtinId="9" hidden="1"/>
    <cellStyle name="已瀏覽過的超連結" xfId="100" builtinId="9" hidden="1"/>
    <cellStyle name="已瀏覽過的超連結" xfId="102" builtinId="9" hidden="1"/>
    <cellStyle name="已瀏覽過的超連結" xfId="104" builtinId="9" hidden="1"/>
    <cellStyle name="已瀏覽過的超連結" xfId="106" builtinId="9" hidden="1"/>
    <cellStyle name="已瀏覽過的超連結" xfId="108" builtinId="9" hidden="1"/>
    <cellStyle name="已瀏覽過的超連結" xfId="110" builtinId="9" hidden="1"/>
    <cellStyle name="已瀏覽過的超連結" xfId="112" builtinId="9" hidden="1"/>
    <cellStyle name="已瀏覽過的超連結" xfId="114" builtinId="9" hidden="1"/>
    <cellStyle name="已瀏覽過的超連結" xfId="116" builtinId="9" hidden="1"/>
    <cellStyle name="已瀏覽過的超連結" xfId="118" builtinId="9" hidden="1"/>
    <cellStyle name="已瀏覽過的超連結" xfId="120" builtinId="9" hidden="1"/>
    <cellStyle name="已瀏覽過的超連結" xfId="122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超連結" xfId="39" builtinId="8" hidden="1"/>
    <cellStyle name="超連結" xfId="41" builtinId="8" hidden="1"/>
    <cellStyle name="超連結" xfId="43" builtinId="8" hidden="1"/>
    <cellStyle name="超連結" xfId="45" builtinId="8" hidden="1"/>
    <cellStyle name="超連結" xfId="47" builtinId="8" hidden="1"/>
    <cellStyle name="超連結" xfId="49" builtinId="8" hidden="1"/>
    <cellStyle name="超連結" xfId="51" builtinId="8" hidden="1"/>
    <cellStyle name="超連結" xfId="53" builtinId="8" hidden="1"/>
    <cellStyle name="超連結" xfId="55" builtinId="8" hidden="1"/>
    <cellStyle name="超連結" xfId="57" builtinId="8" hidden="1"/>
    <cellStyle name="超連結" xfId="59" builtinId="8" hidden="1"/>
    <cellStyle name="超連結" xfId="61" builtinId="8" hidden="1"/>
    <cellStyle name="超連結" xfId="63" builtinId="8" hidden="1"/>
    <cellStyle name="超連結" xfId="65" builtinId="8" hidden="1"/>
    <cellStyle name="超連結" xfId="67" builtinId="8" hidden="1"/>
    <cellStyle name="超連結" xfId="69" builtinId="8" hidden="1"/>
    <cellStyle name="超連結" xfId="71" builtinId="8" hidden="1"/>
    <cellStyle name="超連結" xfId="73" builtinId="8" hidden="1"/>
    <cellStyle name="超連結" xfId="75" builtinId="8" hidden="1"/>
    <cellStyle name="超連結" xfId="77" builtinId="8" hidden="1"/>
    <cellStyle name="超連結" xfId="79" builtinId="8" hidden="1"/>
    <cellStyle name="超連結" xfId="81" builtinId="8" hidden="1"/>
    <cellStyle name="超連結" xfId="83" builtinId="8" hidden="1"/>
    <cellStyle name="超連結" xfId="85" builtinId="8" hidden="1"/>
    <cellStyle name="超連結" xfId="87" builtinId="8" hidden="1"/>
    <cellStyle name="超連結" xfId="89" builtinId="8" hidden="1"/>
    <cellStyle name="超連結" xfId="91" builtinId="8" hidden="1"/>
    <cellStyle name="超連結" xfId="93" builtinId="8" hidden="1"/>
    <cellStyle name="超連結" xfId="95" builtinId="8" hidden="1"/>
    <cellStyle name="超連結" xfId="97" builtinId="8" hidden="1"/>
    <cellStyle name="超連結" xfId="99" builtinId="8" hidden="1"/>
    <cellStyle name="超連結" xfId="101" builtinId="8" hidden="1"/>
    <cellStyle name="超連結" xfId="103" builtinId="8" hidden="1"/>
    <cellStyle name="超連結" xfId="105" builtinId="8" hidden="1"/>
    <cellStyle name="超連結" xfId="107" builtinId="8" hidden="1"/>
    <cellStyle name="超連結" xfId="109" builtinId="8" hidden="1"/>
    <cellStyle name="超連結" xfId="111" builtinId="8" hidden="1"/>
    <cellStyle name="超連結" xfId="113" builtinId="8" hidden="1"/>
    <cellStyle name="超連結" xfId="115" builtinId="8" hidden="1"/>
    <cellStyle name="超連結" xfId="117" builtinId="8" hidden="1"/>
    <cellStyle name="超連結" xfId="119" builtinId="8" hidden="1"/>
    <cellStyle name="超連結" xfId="121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60-State Hallway Navigation</a:t>
            </a:r>
          </a:p>
          <a:p>
            <a:pPr>
              <a:defRPr/>
            </a:pPr>
            <a:r>
              <a:rPr lang="en-US" altLang="zh-TW" baseline="0"/>
              <a:t>with Random Initial Positions and Uniform Belief</a:t>
            </a:r>
            <a:endParaRPr lang="zh-TW" altLang="en-US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工作表5!$R$3</c:f>
              <c:strCache>
                <c:ptCount val="1"/>
                <c:pt idx="0">
                  <c:v>DisFactor95</c:v>
                </c:pt>
              </c:strCache>
            </c:strRef>
          </c:tx>
          <c:invertIfNegative val="0"/>
          <c:cat>
            <c:strRef>
              <c:f>工作表5!$Q$4:$Q$10</c:f>
              <c:strCache>
                <c:ptCount val="7"/>
                <c:pt idx="0">
                  <c:v>QMDP</c:v>
                </c:pt>
                <c:pt idx="1">
                  <c:v>QUMDP</c:v>
                </c:pt>
                <c:pt idx="2">
                  <c:v>FIB</c:v>
                </c:pt>
                <c:pt idx="3">
                  <c:v>Entropy-O-1</c:v>
                </c:pt>
                <c:pt idx="4">
                  <c:v>Entropy-O-2</c:v>
                </c:pt>
                <c:pt idx="5">
                  <c:v>Predict-wo-N</c:v>
                </c:pt>
                <c:pt idx="6">
                  <c:v>Predict-w-N</c:v>
                </c:pt>
              </c:strCache>
            </c:strRef>
          </c:cat>
          <c:val>
            <c:numRef>
              <c:f>工作表5!$R$4:$R$10</c:f>
              <c:numCache>
                <c:formatCode>General</c:formatCode>
                <c:ptCount val="7"/>
                <c:pt idx="0">
                  <c:v>0.0515037734313789</c:v>
                </c:pt>
                <c:pt idx="1">
                  <c:v>0.0362624704823038</c:v>
                </c:pt>
                <c:pt idx="2">
                  <c:v>0.0568920722978552</c:v>
                </c:pt>
                <c:pt idx="3">
                  <c:v>0.0579643473734243</c:v>
                </c:pt>
                <c:pt idx="4">
                  <c:v>0.0559706192121347</c:v>
                </c:pt>
                <c:pt idx="5">
                  <c:v>0.052870448827037</c:v>
                </c:pt>
                <c:pt idx="6">
                  <c:v>0.0555942837461701</c:v>
                </c:pt>
              </c:numCache>
            </c:numRef>
          </c:val>
        </c:ser>
        <c:ser>
          <c:idx val="1"/>
          <c:order val="1"/>
          <c:tx>
            <c:strRef>
              <c:f>工作表5!$S$3</c:f>
              <c:strCache>
                <c:ptCount val="1"/>
                <c:pt idx="0">
                  <c:v>DisFactor90</c:v>
                </c:pt>
              </c:strCache>
            </c:strRef>
          </c:tx>
          <c:invertIfNegative val="0"/>
          <c:cat>
            <c:strRef>
              <c:f>工作表5!$Q$4:$Q$10</c:f>
              <c:strCache>
                <c:ptCount val="7"/>
                <c:pt idx="0">
                  <c:v>QMDP</c:v>
                </c:pt>
                <c:pt idx="1">
                  <c:v>QUMDP</c:v>
                </c:pt>
                <c:pt idx="2">
                  <c:v>FIB</c:v>
                </c:pt>
                <c:pt idx="3">
                  <c:v>Entropy-O-1</c:v>
                </c:pt>
                <c:pt idx="4">
                  <c:v>Entropy-O-2</c:v>
                </c:pt>
                <c:pt idx="5">
                  <c:v>Predict-wo-N</c:v>
                </c:pt>
                <c:pt idx="6">
                  <c:v>Predict-w-N</c:v>
                </c:pt>
              </c:strCache>
            </c:strRef>
          </c:cat>
          <c:val>
            <c:numRef>
              <c:f>工作表5!$S$4:$S$10</c:f>
              <c:numCache>
                <c:formatCode>General</c:formatCode>
                <c:ptCount val="7"/>
                <c:pt idx="0">
                  <c:v>0.0251492855882518</c:v>
                </c:pt>
                <c:pt idx="1">
                  <c:v>0.0319695667629153</c:v>
                </c:pt>
                <c:pt idx="2">
                  <c:v>0.0296476749445479</c:v>
                </c:pt>
                <c:pt idx="3">
                  <c:v>0.0309432412934366</c:v>
                </c:pt>
                <c:pt idx="4">
                  <c:v>0.0322369703883063</c:v>
                </c:pt>
                <c:pt idx="5">
                  <c:v>0.034268348896501</c:v>
                </c:pt>
                <c:pt idx="6">
                  <c:v>0.0285756673459673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6123272"/>
        <c:axId val="2115376600"/>
        <c:axId val="0"/>
      </c:bar3DChart>
      <c:catAx>
        <c:axId val="2116123272"/>
        <c:scaling>
          <c:orientation val="minMax"/>
        </c:scaling>
        <c:delete val="0"/>
        <c:axPos val="l"/>
        <c:majorTickMark val="out"/>
        <c:minorTickMark val="none"/>
        <c:tickLblPos val="nextTo"/>
        <c:crossAx val="2115376600"/>
        <c:crosses val="autoZero"/>
        <c:auto val="1"/>
        <c:lblAlgn val="ctr"/>
        <c:lblOffset val="100"/>
        <c:noMultiLvlLbl val="0"/>
      </c:catAx>
      <c:valAx>
        <c:axId val="2115376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16123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60-State Hallway Navigation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with Fixed Initial Position and Concentrated Belief</a:t>
            </a:r>
            <a:endParaRPr lang="en-US" altLang="zh-TW">
              <a:effectLst/>
            </a:endParaRPr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工作表5!$R$26</c:f>
              <c:strCache>
                <c:ptCount val="1"/>
                <c:pt idx="0">
                  <c:v>DisFactor95</c:v>
                </c:pt>
              </c:strCache>
            </c:strRef>
          </c:tx>
          <c:invertIfNegative val="0"/>
          <c:cat>
            <c:strRef>
              <c:f>工作表5!$Q$27:$Q$33</c:f>
              <c:strCache>
                <c:ptCount val="7"/>
                <c:pt idx="0">
                  <c:v>QMDP</c:v>
                </c:pt>
                <c:pt idx="1">
                  <c:v>QUMDP</c:v>
                </c:pt>
                <c:pt idx="2">
                  <c:v>FIB</c:v>
                </c:pt>
                <c:pt idx="3">
                  <c:v>Entropy-O-1</c:v>
                </c:pt>
                <c:pt idx="4">
                  <c:v>Entropy-O-2</c:v>
                </c:pt>
                <c:pt idx="5">
                  <c:v>Predict-wo-N</c:v>
                </c:pt>
                <c:pt idx="6">
                  <c:v>Predict-w-N</c:v>
                </c:pt>
              </c:strCache>
            </c:strRef>
          </c:cat>
          <c:val>
            <c:numRef>
              <c:f>工作表5!$R$27:$R$33</c:f>
              <c:numCache>
                <c:formatCode>General</c:formatCode>
                <c:ptCount val="7"/>
                <c:pt idx="0">
                  <c:v>0.027704415476078</c:v>
                </c:pt>
                <c:pt idx="1">
                  <c:v>0.0191667000459843</c:v>
                </c:pt>
                <c:pt idx="2">
                  <c:v>0.0310241348285306</c:v>
                </c:pt>
                <c:pt idx="3">
                  <c:v>0.0283906931561984</c:v>
                </c:pt>
                <c:pt idx="4">
                  <c:v>0.0223855037365216</c:v>
                </c:pt>
                <c:pt idx="5">
                  <c:v>0.0</c:v>
                </c:pt>
                <c:pt idx="6">
                  <c:v>0.0791765267493926</c:v>
                </c:pt>
              </c:numCache>
            </c:numRef>
          </c:val>
        </c:ser>
        <c:ser>
          <c:idx val="1"/>
          <c:order val="1"/>
          <c:tx>
            <c:strRef>
              <c:f>工作表5!$S$26</c:f>
              <c:strCache>
                <c:ptCount val="1"/>
                <c:pt idx="0">
                  <c:v>DisFactor90</c:v>
                </c:pt>
              </c:strCache>
            </c:strRef>
          </c:tx>
          <c:invertIfNegative val="0"/>
          <c:cat>
            <c:strRef>
              <c:f>工作表5!$Q$27:$Q$33</c:f>
              <c:strCache>
                <c:ptCount val="7"/>
                <c:pt idx="0">
                  <c:v>QMDP</c:v>
                </c:pt>
                <c:pt idx="1">
                  <c:v>QUMDP</c:v>
                </c:pt>
                <c:pt idx="2">
                  <c:v>FIB</c:v>
                </c:pt>
                <c:pt idx="3">
                  <c:v>Entropy-O-1</c:v>
                </c:pt>
                <c:pt idx="4">
                  <c:v>Entropy-O-2</c:v>
                </c:pt>
                <c:pt idx="5">
                  <c:v>Predict-wo-N</c:v>
                </c:pt>
                <c:pt idx="6">
                  <c:v>Predict-w-N</c:v>
                </c:pt>
              </c:strCache>
            </c:strRef>
          </c:cat>
          <c:val>
            <c:numRef>
              <c:f>工作表5!$S$27:$S$33</c:f>
              <c:numCache>
                <c:formatCode>General</c:formatCode>
                <c:ptCount val="7"/>
                <c:pt idx="0">
                  <c:v>0.00728719144495307</c:v>
                </c:pt>
                <c:pt idx="1">
                  <c:v>0.00540552204339562</c:v>
                </c:pt>
                <c:pt idx="2">
                  <c:v>0.00633154325905944</c:v>
                </c:pt>
                <c:pt idx="3">
                  <c:v>0.00660885993940937</c:v>
                </c:pt>
                <c:pt idx="4">
                  <c:v>0.00608244904250473</c:v>
                </c:pt>
                <c:pt idx="5">
                  <c:v>0.0</c:v>
                </c:pt>
                <c:pt idx="6">
                  <c:v>0.0407004497877138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6074744"/>
        <c:axId val="2116071752"/>
        <c:axId val="0"/>
      </c:bar3DChart>
      <c:catAx>
        <c:axId val="2116074744"/>
        <c:scaling>
          <c:orientation val="minMax"/>
        </c:scaling>
        <c:delete val="0"/>
        <c:axPos val="l"/>
        <c:majorTickMark val="out"/>
        <c:minorTickMark val="none"/>
        <c:tickLblPos val="nextTo"/>
        <c:crossAx val="2116071752"/>
        <c:crosses val="autoZero"/>
        <c:auto val="1"/>
        <c:lblAlgn val="ctr"/>
        <c:lblOffset val="100"/>
        <c:noMultiLvlLbl val="0"/>
      </c:catAx>
      <c:valAx>
        <c:axId val="21160717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1607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20-State Maze Problem</a:t>
            </a:r>
          </a:p>
          <a:p>
            <a:pPr>
              <a:defRPr/>
            </a:pPr>
            <a:r>
              <a:rPr lang="en-US" altLang="zh-TW"/>
              <a:t>with 3</a:t>
            </a:r>
            <a:r>
              <a:rPr lang="en-US" altLang="zh-TW" baseline="0"/>
              <a:t> Possible Initial Positions and 3-peak Belief Distribution</a:t>
            </a:r>
            <a:endParaRPr lang="zh-TW" altLang="en-US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工作表5!$R$47</c:f>
              <c:strCache>
                <c:ptCount val="1"/>
                <c:pt idx="0">
                  <c:v>DisFactor95</c:v>
                </c:pt>
              </c:strCache>
            </c:strRef>
          </c:tx>
          <c:invertIfNegative val="0"/>
          <c:cat>
            <c:strRef>
              <c:f>工作表5!$Q$48:$Q$54</c:f>
              <c:strCache>
                <c:ptCount val="7"/>
                <c:pt idx="0">
                  <c:v>QMDP</c:v>
                </c:pt>
                <c:pt idx="1">
                  <c:v>QUMDP</c:v>
                </c:pt>
                <c:pt idx="2">
                  <c:v>FIB</c:v>
                </c:pt>
                <c:pt idx="3">
                  <c:v>Entropy-O-1</c:v>
                </c:pt>
                <c:pt idx="4">
                  <c:v>Entropy-O-2</c:v>
                </c:pt>
                <c:pt idx="5">
                  <c:v>Predict-wo-N</c:v>
                </c:pt>
                <c:pt idx="6">
                  <c:v>Predict-w-N</c:v>
                </c:pt>
              </c:strCache>
            </c:strRef>
          </c:cat>
          <c:val>
            <c:numRef>
              <c:f>工作表5!$R$48:$R$54</c:f>
              <c:numCache>
                <c:formatCode>General</c:formatCode>
                <c:ptCount val="7"/>
                <c:pt idx="0">
                  <c:v>49.1386523009074</c:v>
                </c:pt>
                <c:pt idx="1">
                  <c:v>49.20517319566594</c:v>
                </c:pt>
                <c:pt idx="2">
                  <c:v>50.19565851263626</c:v>
                </c:pt>
                <c:pt idx="3">
                  <c:v>48.8560435556774</c:v>
                </c:pt>
                <c:pt idx="4">
                  <c:v>49.1379125739777</c:v>
                </c:pt>
                <c:pt idx="5">
                  <c:v>68.55583403345011</c:v>
                </c:pt>
                <c:pt idx="6">
                  <c:v>62.4155715631586</c:v>
                </c:pt>
              </c:numCache>
            </c:numRef>
          </c:val>
        </c:ser>
        <c:ser>
          <c:idx val="1"/>
          <c:order val="1"/>
          <c:tx>
            <c:strRef>
              <c:f>工作表5!$S$47</c:f>
              <c:strCache>
                <c:ptCount val="1"/>
                <c:pt idx="0">
                  <c:v>DisFactor90</c:v>
                </c:pt>
              </c:strCache>
            </c:strRef>
          </c:tx>
          <c:invertIfNegative val="0"/>
          <c:cat>
            <c:strRef>
              <c:f>工作表5!$Q$48:$Q$54</c:f>
              <c:strCache>
                <c:ptCount val="7"/>
                <c:pt idx="0">
                  <c:v>QMDP</c:v>
                </c:pt>
                <c:pt idx="1">
                  <c:v>QUMDP</c:v>
                </c:pt>
                <c:pt idx="2">
                  <c:v>FIB</c:v>
                </c:pt>
                <c:pt idx="3">
                  <c:v>Entropy-O-1</c:v>
                </c:pt>
                <c:pt idx="4">
                  <c:v>Entropy-O-2</c:v>
                </c:pt>
                <c:pt idx="5">
                  <c:v>Predict-wo-N</c:v>
                </c:pt>
                <c:pt idx="6">
                  <c:v>Predict-w-N</c:v>
                </c:pt>
              </c:strCache>
            </c:strRef>
          </c:cat>
          <c:val>
            <c:numRef>
              <c:f>工作表5!$S$48:$S$54</c:f>
              <c:numCache>
                <c:formatCode>General</c:formatCode>
                <c:ptCount val="7"/>
                <c:pt idx="0">
                  <c:v>20.9870583196117</c:v>
                </c:pt>
                <c:pt idx="1">
                  <c:v>32.08231976227665</c:v>
                </c:pt>
                <c:pt idx="2">
                  <c:v>34.53377022500045</c:v>
                </c:pt>
                <c:pt idx="3">
                  <c:v>20.90695502687685</c:v>
                </c:pt>
                <c:pt idx="4">
                  <c:v>20.982833010991</c:v>
                </c:pt>
                <c:pt idx="5">
                  <c:v>34.929810450194</c:v>
                </c:pt>
                <c:pt idx="6">
                  <c:v>30.62436111597865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5325528"/>
        <c:axId val="2115322536"/>
        <c:axId val="0"/>
      </c:bar3DChart>
      <c:catAx>
        <c:axId val="2115325528"/>
        <c:scaling>
          <c:orientation val="minMax"/>
        </c:scaling>
        <c:delete val="0"/>
        <c:axPos val="l"/>
        <c:majorTickMark val="out"/>
        <c:minorTickMark val="none"/>
        <c:tickLblPos val="nextTo"/>
        <c:crossAx val="2115322536"/>
        <c:crosses val="autoZero"/>
        <c:auto val="1"/>
        <c:lblAlgn val="ctr"/>
        <c:lblOffset val="100"/>
        <c:noMultiLvlLbl val="0"/>
      </c:catAx>
      <c:valAx>
        <c:axId val="21153225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15325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20-State</a:t>
            </a:r>
            <a:r>
              <a:rPr lang="en-US" altLang="zh-TW" baseline="0"/>
              <a:t> Maze Problem</a:t>
            </a:r>
          </a:p>
          <a:p>
            <a:pPr>
              <a:defRPr/>
            </a:pPr>
            <a:r>
              <a:rPr lang="en-US" altLang="zh-TW" baseline="0"/>
              <a:t>with Random Initial Positions and Uniform Belief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工作表5!$R$79</c:f>
              <c:strCache>
                <c:ptCount val="1"/>
                <c:pt idx="0">
                  <c:v>DisFactor95</c:v>
                </c:pt>
              </c:strCache>
            </c:strRef>
          </c:tx>
          <c:invertIfNegative val="0"/>
          <c:cat>
            <c:strRef>
              <c:f>工作表5!$Q$80:$Q$86</c:f>
              <c:strCache>
                <c:ptCount val="7"/>
                <c:pt idx="0">
                  <c:v>QMDP</c:v>
                </c:pt>
                <c:pt idx="1">
                  <c:v>QUMDP</c:v>
                </c:pt>
                <c:pt idx="2">
                  <c:v>FIB</c:v>
                </c:pt>
                <c:pt idx="3">
                  <c:v>Entropy-O-1</c:v>
                </c:pt>
                <c:pt idx="4">
                  <c:v>Entropy-O-2</c:v>
                </c:pt>
                <c:pt idx="5">
                  <c:v>Predict-wo-N</c:v>
                </c:pt>
                <c:pt idx="6">
                  <c:v>Predict-w-N</c:v>
                </c:pt>
              </c:strCache>
            </c:strRef>
          </c:cat>
          <c:val>
            <c:numRef>
              <c:f>工作表5!$R$80:$R$86</c:f>
              <c:numCache>
                <c:formatCode>General</c:formatCode>
                <c:ptCount val="7"/>
                <c:pt idx="0">
                  <c:v>57.7080375455392</c:v>
                </c:pt>
                <c:pt idx="1">
                  <c:v>53.40848060428181</c:v>
                </c:pt>
                <c:pt idx="2">
                  <c:v>54.35083581797045</c:v>
                </c:pt>
                <c:pt idx="3">
                  <c:v>58.0083745274639</c:v>
                </c:pt>
                <c:pt idx="4">
                  <c:v>58.07077102237174</c:v>
                </c:pt>
                <c:pt idx="5">
                  <c:v>74.42241899262839</c:v>
                </c:pt>
                <c:pt idx="6">
                  <c:v>61.45486165974455</c:v>
                </c:pt>
              </c:numCache>
            </c:numRef>
          </c:val>
        </c:ser>
        <c:ser>
          <c:idx val="1"/>
          <c:order val="1"/>
          <c:tx>
            <c:strRef>
              <c:f>工作表5!$S$79</c:f>
              <c:strCache>
                <c:ptCount val="1"/>
                <c:pt idx="0">
                  <c:v>DisFactor90</c:v>
                </c:pt>
              </c:strCache>
            </c:strRef>
          </c:tx>
          <c:invertIfNegative val="0"/>
          <c:cat>
            <c:strRef>
              <c:f>工作表5!$Q$80:$Q$86</c:f>
              <c:strCache>
                <c:ptCount val="7"/>
                <c:pt idx="0">
                  <c:v>QMDP</c:v>
                </c:pt>
                <c:pt idx="1">
                  <c:v>QUMDP</c:v>
                </c:pt>
                <c:pt idx="2">
                  <c:v>FIB</c:v>
                </c:pt>
                <c:pt idx="3">
                  <c:v>Entropy-O-1</c:v>
                </c:pt>
                <c:pt idx="4">
                  <c:v>Entropy-O-2</c:v>
                </c:pt>
                <c:pt idx="5">
                  <c:v>Predict-wo-N</c:v>
                </c:pt>
                <c:pt idx="6">
                  <c:v>Predict-w-N</c:v>
                </c:pt>
              </c:strCache>
            </c:strRef>
          </c:cat>
          <c:val>
            <c:numRef>
              <c:f>工作表5!$S$80:$S$86</c:f>
              <c:numCache>
                <c:formatCode>General</c:formatCode>
                <c:ptCount val="7"/>
                <c:pt idx="0">
                  <c:v>28.5795284670009</c:v>
                </c:pt>
                <c:pt idx="1">
                  <c:v>30.5846949371902</c:v>
                </c:pt>
                <c:pt idx="2">
                  <c:v>37.15151297932284</c:v>
                </c:pt>
                <c:pt idx="3">
                  <c:v>29.08251646043515</c:v>
                </c:pt>
                <c:pt idx="4">
                  <c:v>29.0788681008534</c:v>
                </c:pt>
                <c:pt idx="5">
                  <c:v>40.6917458708664</c:v>
                </c:pt>
                <c:pt idx="6">
                  <c:v>31.02433908734205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5291528"/>
        <c:axId val="2115288536"/>
        <c:axId val="0"/>
      </c:bar3DChart>
      <c:catAx>
        <c:axId val="2115291528"/>
        <c:scaling>
          <c:orientation val="minMax"/>
        </c:scaling>
        <c:delete val="0"/>
        <c:axPos val="l"/>
        <c:majorTickMark val="out"/>
        <c:minorTickMark val="none"/>
        <c:tickLblPos val="nextTo"/>
        <c:crossAx val="2115288536"/>
        <c:crosses val="autoZero"/>
        <c:auto val="1"/>
        <c:lblAlgn val="ctr"/>
        <c:lblOffset val="100"/>
        <c:noMultiLvlLbl val="0"/>
      </c:catAx>
      <c:valAx>
        <c:axId val="21152885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15291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666750</xdr:colOff>
      <xdr:row>0</xdr:row>
      <xdr:rowOff>50800</xdr:rowOff>
    </xdr:from>
    <xdr:to>
      <xdr:col>29</xdr:col>
      <xdr:colOff>381000</xdr:colOff>
      <xdr:row>23</xdr:row>
      <xdr:rowOff>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742950</xdr:colOff>
      <xdr:row>24</xdr:row>
      <xdr:rowOff>25400</xdr:rowOff>
    </xdr:from>
    <xdr:to>
      <xdr:col>29</xdr:col>
      <xdr:colOff>419100</xdr:colOff>
      <xdr:row>46</xdr:row>
      <xdr:rowOff>63500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730250</xdr:colOff>
      <xdr:row>47</xdr:row>
      <xdr:rowOff>152400</xdr:rowOff>
    </xdr:from>
    <xdr:to>
      <xdr:col>29</xdr:col>
      <xdr:colOff>508000</xdr:colOff>
      <xdr:row>72</xdr:row>
      <xdr:rowOff>177800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781050</xdr:colOff>
      <xdr:row>75</xdr:row>
      <xdr:rowOff>0</xdr:rowOff>
    </xdr:from>
    <xdr:to>
      <xdr:col>29</xdr:col>
      <xdr:colOff>520700</xdr:colOff>
      <xdr:row>99</xdr:row>
      <xdr:rowOff>127000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14"/>
  <sheetViews>
    <sheetView workbookViewId="0">
      <selection activeCell="C11" sqref="C11"/>
    </sheetView>
  </sheetViews>
  <sheetFormatPr baseColWidth="10" defaultRowHeight="15" x14ac:dyDescent="0"/>
  <sheetData>
    <row r="6" spans="1:8">
      <c r="C6" t="s">
        <v>2</v>
      </c>
    </row>
    <row r="7" spans="1:8">
      <c r="B7" t="s">
        <v>4</v>
      </c>
      <c r="C7" t="s">
        <v>0</v>
      </c>
      <c r="D7" t="s">
        <v>1</v>
      </c>
      <c r="E7" t="s">
        <v>93</v>
      </c>
      <c r="F7" t="s">
        <v>94</v>
      </c>
      <c r="G7" t="s">
        <v>95</v>
      </c>
      <c r="H7" t="s">
        <v>96</v>
      </c>
    </row>
    <row r="8" spans="1:8">
      <c r="A8" t="s">
        <v>3</v>
      </c>
      <c r="B8">
        <v>0.85</v>
      </c>
      <c r="C8">
        <v>0.95</v>
      </c>
      <c r="D8">
        <v>0.9</v>
      </c>
      <c r="E8">
        <v>0.95</v>
      </c>
      <c r="F8">
        <v>0.95</v>
      </c>
      <c r="G8">
        <v>0.92</v>
      </c>
    </row>
    <row r="11" spans="1:8">
      <c r="A11" t="s">
        <v>5</v>
      </c>
      <c r="B11">
        <v>0.85</v>
      </c>
      <c r="C11">
        <v>0.91</v>
      </c>
      <c r="D11">
        <v>0.81</v>
      </c>
      <c r="E11">
        <v>0.91</v>
      </c>
      <c r="F11">
        <v>0.9</v>
      </c>
    </row>
    <row r="14" spans="1:8">
      <c r="A14" t="s">
        <v>6</v>
      </c>
      <c r="B14">
        <v>0.85</v>
      </c>
      <c r="C14">
        <v>0.85</v>
      </c>
      <c r="D14">
        <v>0.7</v>
      </c>
      <c r="E14">
        <v>0.85</v>
      </c>
      <c r="F14">
        <v>0.86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Q60"/>
  <sheetViews>
    <sheetView topLeftCell="A18" workbookViewId="0">
      <selection activeCell="E36" sqref="E36"/>
    </sheetView>
  </sheetViews>
  <sheetFormatPr baseColWidth="10" defaultRowHeight="15" x14ac:dyDescent="0"/>
  <sheetData>
    <row r="8" spans="1:11">
      <c r="B8" t="s">
        <v>7</v>
      </c>
      <c r="C8" t="s">
        <v>34</v>
      </c>
    </row>
    <row r="9" spans="1:11">
      <c r="J9" t="s">
        <v>35</v>
      </c>
      <c r="K9" t="s">
        <v>36</v>
      </c>
    </row>
    <row r="10" spans="1:11">
      <c r="A10" t="s">
        <v>15</v>
      </c>
      <c r="B10" t="s">
        <v>13</v>
      </c>
    </row>
    <row r="11" spans="1:11">
      <c r="B11" t="s">
        <v>14</v>
      </c>
    </row>
    <row r="12" spans="1:11">
      <c r="A12" t="s">
        <v>16</v>
      </c>
      <c r="B12" t="s">
        <v>17</v>
      </c>
    </row>
    <row r="13" spans="1:11">
      <c r="B13" t="s">
        <v>18</v>
      </c>
    </row>
    <row r="14" spans="1:11">
      <c r="A14" t="s">
        <v>15</v>
      </c>
      <c r="B14" t="s">
        <v>19</v>
      </c>
    </row>
    <row r="15" spans="1:11">
      <c r="B15" t="s">
        <v>20</v>
      </c>
    </row>
    <row r="16" spans="1:11">
      <c r="A16" t="s">
        <v>15</v>
      </c>
      <c r="B16" t="s">
        <v>72</v>
      </c>
    </row>
    <row r="17" spans="1:17">
      <c r="B17" t="s">
        <v>73</v>
      </c>
    </row>
    <row r="24" spans="1:17">
      <c r="B24" t="s">
        <v>12</v>
      </c>
      <c r="C24" t="s">
        <v>21</v>
      </c>
      <c r="J24" t="s">
        <v>32</v>
      </c>
      <c r="K24" t="s">
        <v>33</v>
      </c>
    </row>
    <row r="25" spans="1:17">
      <c r="A25" s="1"/>
      <c r="B25" s="1">
        <v>1000</v>
      </c>
      <c r="C25" s="1" t="s">
        <v>22</v>
      </c>
      <c r="D25" s="1"/>
      <c r="E25" s="1"/>
      <c r="F25" s="1"/>
      <c r="G25" s="1"/>
      <c r="H25" s="1"/>
      <c r="I25" s="1"/>
      <c r="J25" s="1">
        <v>1000</v>
      </c>
      <c r="K25" s="1" t="s">
        <v>37</v>
      </c>
      <c r="L25" s="1"/>
      <c r="M25" s="1"/>
      <c r="N25" s="1"/>
      <c r="O25" s="1"/>
      <c r="P25" s="1"/>
      <c r="Q25" s="1"/>
    </row>
    <row r="26" spans="1:17">
      <c r="C26" t="s">
        <v>23</v>
      </c>
      <c r="K26" t="s">
        <v>38</v>
      </c>
    </row>
    <row r="27" spans="1:17">
      <c r="A27" s="1"/>
      <c r="B27" s="1">
        <v>1000</v>
      </c>
      <c r="C27" s="1" t="s">
        <v>24</v>
      </c>
      <c r="D27" s="1"/>
      <c r="E27" s="1"/>
      <c r="F27" s="1"/>
      <c r="G27" s="1"/>
      <c r="H27" s="1"/>
      <c r="I27" s="1"/>
      <c r="J27" s="1">
        <v>1000</v>
      </c>
      <c r="K27" s="1" t="s">
        <v>39</v>
      </c>
      <c r="L27" s="1"/>
      <c r="M27" s="1"/>
      <c r="N27" s="1"/>
      <c r="O27" s="1"/>
      <c r="P27" s="1"/>
      <c r="Q27" s="1"/>
    </row>
    <row r="28" spans="1:17">
      <c r="C28" t="s">
        <v>25</v>
      </c>
      <c r="K28" t="s">
        <v>40</v>
      </c>
    </row>
    <row r="29" spans="1:17">
      <c r="A29" s="1"/>
      <c r="B29" s="1">
        <v>1000</v>
      </c>
      <c r="C29" s="1" t="s">
        <v>26</v>
      </c>
      <c r="D29" s="1"/>
      <c r="E29" s="1"/>
      <c r="F29" s="1"/>
      <c r="G29" s="1"/>
      <c r="H29" s="1"/>
      <c r="I29" s="1"/>
      <c r="J29" s="1">
        <v>1000</v>
      </c>
      <c r="K29" s="1" t="s">
        <v>41</v>
      </c>
      <c r="L29" s="1"/>
      <c r="M29" s="1"/>
      <c r="N29" s="1"/>
      <c r="O29" s="1"/>
      <c r="P29" s="1"/>
      <c r="Q29" s="1"/>
    </row>
    <row r="30" spans="1:17">
      <c r="C30" t="s">
        <v>27</v>
      </c>
      <c r="K30" t="s">
        <v>42</v>
      </c>
    </row>
    <row r="31" spans="1:17">
      <c r="A31" s="1"/>
      <c r="B31" s="1">
        <v>1000</v>
      </c>
      <c r="C31" s="1" t="s">
        <v>28</v>
      </c>
      <c r="D31" s="1"/>
      <c r="E31" s="1"/>
      <c r="F31" s="1"/>
      <c r="G31" s="1"/>
      <c r="H31" s="1"/>
      <c r="I31" s="1"/>
      <c r="J31" s="1">
        <v>1000</v>
      </c>
      <c r="K31" s="1" t="s">
        <v>43</v>
      </c>
      <c r="L31" s="1"/>
      <c r="M31" s="1"/>
      <c r="N31" s="1"/>
      <c r="O31" s="1"/>
      <c r="P31" s="1"/>
      <c r="Q31" s="1"/>
    </row>
    <row r="32" spans="1:17">
      <c r="C32" t="s">
        <v>29</v>
      </c>
      <c r="K32" t="s">
        <v>44</v>
      </c>
    </row>
    <row r="33" spans="1:17">
      <c r="A33" s="1"/>
      <c r="B33" s="1">
        <v>1000</v>
      </c>
      <c r="C33" s="1" t="s">
        <v>30</v>
      </c>
      <c r="D33" s="1"/>
      <c r="E33" s="1"/>
      <c r="F33" s="1"/>
      <c r="G33" s="1"/>
      <c r="H33" s="1"/>
      <c r="I33" s="1"/>
      <c r="J33" s="1">
        <v>1000</v>
      </c>
      <c r="K33" s="1" t="s">
        <v>45</v>
      </c>
      <c r="L33" s="1"/>
      <c r="M33" s="1"/>
      <c r="N33" s="1"/>
      <c r="O33" s="1"/>
      <c r="P33" s="1"/>
      <c r="Q33" s="1"/>
    </row>
    <row r="34" spans="1:17">
      <c r="C34" t="s">
        <v>31</v>
      </c>
      <c r="K34" t="s">
        <v>46</v>
      </c>
    </row>
    <row r="35" spans="1:17">
      <c r="C35" t="s">
        <v>71</v>
      </c>
      <c r="D35" t="s">
        <v>8</v>
      </c>
      <c r="E35" t="s">
        <v>9</v>
      </c>
      <c r="F35" t="s">
        <v>10</v>
      </c>
      <c r="G35" t="s">
        <v>11</v>
      </c>
      <c r="K35" t="s">
        <v>71</v>
      </c>
      <c r="L35" t="s">
        <v>8</v>
      </c>
      <c r="M35" t="s">
        <v>9</v>
      </c>
      <c r="N35" t="s">
        <v>10</v>
      </c>
      <c r="O35" t="s">
        <v>11</v>
      </c>
    </row>
    <row r="36" spans="1:17">
      <c r="C36">
        <f xml:space="preserve"> (0.02598 + 0.024 + 0.026 + 0.0255 + 0.0202) * 0.2</f>
        <v>2.4335999999999997E-2</v>
      </c>
      <c r="D36">
        <f xml:space="preserve"> 0.2 * (0.031 + 0.029 + 0.0323 + 0.0325 + 0.0317)</f>
        <v>3.1300000000000001E-2</v>
      </c>
      <c r="E36">
        <f xml:space="preserve"> 0.2 * (0.0264 + 0.0275 + 0.0357 + 0.0362 + 0.0365)</f>
        <v>3.246000000000001E-2</v>
      </c>
      <c r="F36">
        <f xml:space="preserve"> 0.2 * (0.028 + 0.031 + 0.033 + 0.0336 + 0.0354)</f>
        <v>3.2199999999999999E-2</v>
      </c>
      <c r="G36">
        <f xml:space="preserve"> 0.2 * (0.0322 + 0.0387 + 0.0329 + 0.0327 + 0.0262)</f>
        <v>3.2539999999999999E-2</v>
      </c>
      <c r="K36">
        <f xml:space="preserve"> 0.2 * (0.006794 + 0.005013 + 0.0046 + 0.007396 + 0.005335)</f>
        <v>5.8275999999999996E-3</v>
      </c>
      <c r="L36">
        <f xml:space="preserve"> 0.2 * (0.004364 + 0.006028 + 0.005585 + 0.005535 + 0.004473)</f>
        <v>5.1970000000000002E-3</v>
      </c>
      <c r="M36">
        <f xml:space="preserve"> 0.2 * (0.00717 + 0.008549 + 0.008182 + 0.007022 + 0.007732)</f>
        <v>7.7310000000000009E-3</v>
      </c>
      <c r="N36">
        <f xml:space="preserve"> 0.2 * (0.006162 + 0.005537 + 0.007464 + 0.005628 + 0.008018)</f>
        <v>6.5618000000000013E-3</v>
      </c>
      <c r="O36">
        <f xml:space="preserve"> 0.2 * (0.006309 + 0.007797 + 0.007215 + 0.007486 + 0.007172)</f>
        <v>7.1957999999999996E-3</v>
      </c>
    </row>
    <row r="38" spans="1:17">
      <c r="B38" t="s">
        <v>47</v>
      </c>
      <c r="C38" t="s">
        <v>59</v>
      </c>
      <c r="J38" t="s">
        <v>58</v>
      </c>
      <c r="K38" t="s">
        <v>70</v>
      </c>
    </row>
    <row r="39" spans="1:17">
      <c r="A39" s="1"/>
      <c r="B39" s="1">
        <v>1000</v>
      </c>
      <c r="C39" s="1" t="s">
        <v>48</v>
      </c>
      <c r="D39" s="1"/>
      <c r="E39" s="1"/>
      <c r="F39" s="1"/>
      <c r="G39" s="1"/>
      <c r="H39" s="1"/>
      <c r="I39" s="1"/>
      <c r="J39" s="1">
        <v>1000</v>
      </c>
      <c r="K39" s="1" t="s">
        <v>60</v>
      </c>
      <c r="L39" s="1"/>
      <c r="M39" s="1"/>
      <c r="N39" s="1"/>
      <c r="O39" s="1"/>
      <c r="P39" s="1"/>
      <c r="Q39" s="1"/>
    </row>
    <row r="40" spans="1:17">
      <c r="C40" t="s">
        <v>49</v>
      </c>
      <c r="K40" t="s">
        <v>61</v>
      </c>
    </row>
    <row r="41" spans="1:17">
      <c r="A41" s="1"/>
      <c r="B41" s="1">
        <v>1000</v>
      </c>
      <c r="C41" s="1" t="s">
        <v>50</v>
      </c>
      <c r="D41" s="1"/>
      <c r="E41" s="1"/>
      <c r="F41" s="1"/>
      <c r="G41" s="1"/>
      <c r="H41" s="1"/>
      <c r="I41" s="1"/>
      <c r="J41" s="1">
        <v>1000</v>
      </c>
      <c r="K41" s="1" t="s">
        <v>62</v>
      </c>
      <c r="L41" s="1"/>
      <c r="M41" s="1"/>
      <c r="N41" s="1"/>
      <c r="O41" s="1"/>
      <c r="P41" s="1"/>
      <c r="Q41" s="1"/>
    </row>
    <row r="42" spans="1:17">
      <c r="C42" t="s">
        <v>51</v>
      </c>
      <c r="K42" t="s">
        <v>63</v>
      </c>
    </row>
    <row r="43" spans="1:17">
      <c r="A43" s="1"/>
      <c r="B43" s="1">
        <v>1000</v>
      </c>
      <c r="C43" s="1" t="s">
        <v>52</v>
      </c>
      <c r="D43" s="1"/>
      <c r="E43" s="1"/>
      <c r="F43" s="1"/>
      <c r="G43" s="1"/>
      <c r="H43" s="1"/>
      <c r="I43" s="1"/>
      <c r="J43" s="1">
        <v>1000</v>
      </c>
      <c r="K43" s="1" t="s">
        <v>64</v>
      </c>
      <c r="L43" s="1"/>
      <c r="M43" s="1"/>
      <c r="N43" s="1"/>
      <c r="O43" s="1"/>
      <c r="P43" s="1"/>
      <c r="Q43" s="1"/>
    </row>
    <row r="44" spans="1:17">
      <c r="C44" t="s">
        <v>53</v>
      </c>
      <c r="K44" t="s">
        <v>65</v>
      </c>
    </row>
    <row r="45" spans="1:17">
      <c r="A45" s="1"/>
      <c r="B45" s="1">
        <v>1000</v>
      </c>
      <c r="C45" s="1" t="s">
        <v>54</v>
      </c>
      <c r="D45" s="1"/>
      <c r="E45" s="1"/>
      <c r="F45" s="1"/>
      <c r="G45" s="1"/>
      <c r="H45" s="1"/>
      <c r="I45" s="1"/>
      <c r="J45" s="1">
        <v>1000</v>
      </c>
      <c r="K45" s="1" t="s">
        <v>66</v>
      </c>
      <c r="L45" s="1"/>
      <c r="M45" s="1"/>
      <c r="N45" s="1"/>
      <c r="O45" s="1"/>
      <c r="P45" s="1"/>
      <c r="Q45" s="1"/>
    </row>
    <row r="46" spans="1:17">
      <c r="C46" t="s">
        <v>55</v>
      </c>
      <c r="K46" t="s">
        <v>67</v>
      </c>
    </row>
    <row r="47" spans="1:17">
      <c r="A47" s="1"/>
      <c r="B47" s="1">
        <v>1000</v>
      </c>
      <c r="C47" s="1" t="s">
        <v>56</v>
      </c>
      <c r="D47" s="1"/>
      <c r="E47" s="1"/>
      <c r="F47" s="1"/>
      <c r="G47" s="1"/>
      <c r="H47" s="1"/>
      <c r="I47" s="1"/>
      <c r="J47" s="1">
        <v>1000</v>
      </c>
      <c r="K47" s="1" t="s">
        <v>68</v>
      </c>
      <c r="L47" s="1"/>
      <c r="M47" s="1"/>
      <c r="N47" s="1"/>
      <c r="O47" s="1"/>
      <c r="P47" s="1"/>
      <c r="Q47" s="1"/>
    </row>
    <row r="48" spans="1:17">
      <c r="C48" t="s">
        <v>57</v>
      </c>
      <c r="K48" t="s">
        <v>69</v>
      </c>
    </row>
    <row r="49" spans="3:15">
      <c r="C49" t="s">
        <v>71</v>
      </c>
      <c r="D49" t="s">
        <v>74</v>
      </c>
      <c r="E49" t="s">
        <v>9</v>
      </c>
      <c r="F49" t="s">
        <v>10</v>
      </c>
      <c r="G49" t="s">
        <v>11</v>
      </c>
      <c r="K49" t="s">
        <v>71</v>
      </c>
      <c r="L49" t="s">
        <v>8</v>
      </c>
      <c r="M49" t="s">
        <v>9</v>
      </c>
      <c r="N49" t="s">
        <v>10</v>
      </c>
      <c r="O49" t="s">
        <v>11</v>
      </c>
    </row>
    <row r="50" spans="3:15">
      <c r="C50">
        <f xml:space="preserve"> 20 * (0.209 + 0.211 + 0.21 + 0.21 + 0.206)</f>
        <v>20.92</v>
      </c>
      <c r="D50">
        <f xml:space="preserve"> 20 * (0.306 + 0.322 + 0.317 + 0.312 + 0.326)</f>
        <v>31.660000000000004</v>
      </c>
      <c r="E50">
        <v>34.5127232696492</v>
      </c>
      <c r="F50">
        <f xml:space="preserve"> 20 * (0.208 + 0.208 + 0.212 + 0.207 + 0.207)</f>
        <v>20.84</v>
      </c>
      <c r="G50">
        <f xml:space="preserve"> (0.282 + 0.279 + 0.288 + 0.301 + 0.301) * 20</f>
        <v>29.019999999999996</v>
      </c>
      <c r="K50">
        <f xml:space="preserve"> 0.2 * ( 29.76 + 29.2 + 29.72 + 29.62 + 29.01)</f>
        <v>29.462000000000003</v>
      </c>
      <c r="L50">
        <f xml:space="preserve"> 0.2 * ( 32.73 + 30.78 + 29.29 + 29.65 + 29.34)</f>
        <v>30.358000000000001</v>
      </c>
      <c r="M50">
        <f xml:space="preserve"> 0.2 * ( 37.02 + 37.55 + 37.9 + 38.06 + 40.78)</f>
        <v>38.262</v>
      </c>
      <c r="N50">
        <f xml:space="preserve"> 0.2 * (28.55 + 30.49 + 28.7 + 31.35 + 30.46)</f>
        <v>29.910000000000004</v>
      </c>
      <c r="O50">
        <f xml:space="preserve"> 0.2 * (36.24 + 37.69 + 34.45 + 36.45 + 37.48)</f>
        <v>36.462000000000003</v>
      </c>
    </row>
    <row r="55" spans="3:15">
      <c r="C55">
        <v>20.9973821905138</v>
      </c>
    </row>
    <row r="56" spans="3:15">
      <c r="C56">
        <v>31.939613146655802</v>
      </c>
    </row>
    <row r="58" spans="3:15">
      <c r="C58">
        <v>20.9705352438544</v>
      </c>
    </row>
    <row r="59" spans="3:15">
      <c r="C59">
        <v>20.935986813101199</v>
      </c>
    </row>
    <row r="60" spans="3:15">
      <c r="C60">
        <v>29.3331280918852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6"/>
  <sheetViews>
    <sheetView topLeftCell="J1" workbookViewId="0">
      <selection activeCell="R9" sqref="R9"/>
    </sheetView>
  </sheetViews>
  <sheetFormatPr baseColWidth="10" defaultRowHeight="15" x14ac:dyDescent="0"/>
  <sheetData>
    <row r="1" spans="2:19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3" spans="2:19">
      <c r="B3" t="s">
        <v>77</v>
      </c>
      <c r="C3" t="s">
        <v>78</v>
      </c>
      <c r="D3">
        <v>0.95</v>
      </c>
      <c r="M3" t="s">
        <v>75</v>
      </c>
      <c r="R3" t="s">
        <v>91</v>
      </c>
      <c r="S3" t="s">
        <v>92</v>
      </c>
    </row>
    <row r="4" spans="2:19">
      <c r="C4">
        <v>4.9635441099700299E-2</v>
      </c>
      <c r="D4">
        <v>5.4905646851020097E-2</v>
      </c>
      <c r="E4">
        <v>4.7191630351276902E-2</v>
      </c>
      <c r="F4">
        <v>5.6432967427655398E-2</v>
      </c>
      <c r="G4">
        <v>4.9926724169613503E-2</v>
      </c>
      <c r="H4">
        <v>5.28476272971048E-2</v>
      </c>
      <c r="I4">
        <v>5.3579752320516101E-2</v>
      </c>
      <c r="J4">
        <v>5.1998461899342201E-2</v>
      </c>
      <c r="K4">
        <v>4.9988492603040703E-2</v>
      </c>
      <c r="L4">
        <v>4.8530990294519398E-2</v>
      </c>
      <c r="M4">
        <f t="shared" ref="M4:M10" si="0">AVERAGE(C4:L4)</f>
        <v>5.1503773431378942E-2</v>
      </c>
      <c r="Q4" t="s">
        <v>84</v>
      </c>
      <c r="R4">
        <v>5.1503773431378942E-2</v>
      </c>
      <c r="S4">
        <v>2.5149285588251771E-2</v>
      </c>
    </row>
    <row r="5" spans="2:19">
      <c r="C5">
        <v>3.5361200698831897E-2</v>
      </c>
      <c r="D5">
        <v>2.61703477404381E-2</v>
      </c>
      <c r="E5">
        <v>3.4862169243947798E-2</v>
      </c>
      <c r="F5">
        <v>3.8599155213587102E-2</v>
      </c>
      <c r="G5">
        <v>3.6682331367353598E-2</v>
      </c>
      <c r="H5">
        <v>4.2965246931348899E-2</v>
      </c>
      <c r="I5">
        <v>3.6192350770671997E-2</v>
      </c>
      <c r="J5">
        <v>3.3117465696869998E-2</v>
      </c>
      <c r="K5">
        <v>4.2775139241314299E-2</v>
      </c>
      <c r="L5">
        <v>3.5899297918674501E-2</v>
      </c>
      <c r="M5">
        <f t="shared" si="0"/>
        <v>3.6262470482303827E-2</v>
      </c>
      <c r="Q5" t="s">
        <v>85</v>
      </c>
      <c r="R5">
        <v>3.6262470482303827E-2</v>
      </c>
      <c r="S5">
        <v>3.1969566762915354E-2</v>
      </c>
    </row>
    <row r="6" spans="2:19">
      <c r="C6">
        <v>6.3584895807935707E-2</v>
      </c>
      <c r="D6">
        <v>6.5706055524425794E-2</v>
      </c>
      <c r="E6">
        <v>5.5836097198503701E-2</v>
      </c>
      <c r="F6">
        <v>5.51839810761297E-2</v>
      </c>
      <c r="G6">
        <v>4.81307676202593E-2</v>
      </c>
      <c r="H6">
        <v>5.74454817522893E-2</v>
      </c>
      <c r="I6">
        <v>5.3938685806587901E-2</v>
      </c>
      <c r="J6">
        <v>5.4939713120267498E-2</v>
      </c>
      <c r="K6">
        <v>5.65770503036854E-2</v>
      </c>
      <c r="L6">
        <v>5.7577994768467401E-2</v>
      </c>
      <c r="M6">
        <f t="shared" si="0"/>
        <v>5.6892072297855166E-2</v>
      </c>
      <c r="Q6" t="s">
        <v>86</v>
      </c>
      <c r="R6">
        <v>5.6892072297855166E-2</v>
      </c>
      <c r="S6">
        <v>2.9647674944547887E-2</v>
      </c>
    </row>
    <row r="7" spans="2:19">
      <c r="C7">
        <v>4.6818760533065801E-2</v>
      </c>
      <c r="D7">
        <v>5.51544208709394E-2</v>
      </c>
      <c r="E7">
        <v>5.4809996509132E-2</v>
      </c>
      <c r="F7">
        <v>4.7988682552355097E-2</v>
      </c>
      <c r="G7">
        <v>6.4249847635260093E-2</v>
      </c>
      <c r="H7">
        <v>6.2813352276669399E-2</v>
      </c>
      <c r="I7">
        <v>5.77086475680329E-2</v>
      </c>
      <c r="J7">
        <v>6.4510892115136997E-2</v>
      </c>
      <c r="K7">
        <v>5.9535160112758397E-2</v>
      </c>
      <c r="L7">
        <v>6.6053713560893498E-2</v>
      </c>
      <c r="M7">
        <f t="shared" si="0"/>
        <v>5.796434737342436E-2</v>
      </c>
      <c r="Q7" t="s">
        <v>87</v>
      </c>
      <c r="R7">
        <v>5.796434737342436E-2</v>
      </c>
      <c r="S7">
        <v>3.0943241293436629E-2</v>
      </c>
    </row>
    <row r="8" spans="2:19">
      <c r="C8">
        <v>5.9537315337943299E-2</v>
      </c>
      <c r="D8">
        <v>4.7099128098528398E-2</v>
      </c>
      <c r="E8">
        <v>5.6553832666584897E-2</v>
      </c>
      <c r="F8">
        <v>5.0281237262534799E-2</v>
      </c>
      <c r="G8">
        <v>6.9808324720704695E-2</v>
      </c>
      <c r="H8">
        <v>4.9241070917546099E-2</v>
      </c>
      <c r="I8">
        <v>5.7343763291504597E-2</v>
      </c>
      <c r="J8">
        <v>6.1018022836091E-2</v>
      </c>
      <c r="K8">
        <v>6.0307855412896502E-2</v>
      </c>
      <c r="L8">
        <v>4.8515641577012401E-2</v>
      </c>
      <c r="M8">
        <f t="shared" si="0"/>
        <v>5.5970619212134663E-2</v>
      </c>
      <c r="Q8" t="s">
        <v>88</v>
      </c>
      <c r="R8">
        <v>5.5970619212134663E-2</v>
      </c>
      <c r="S8">
        <v>3.2236970388306356E-2</v>
      </c>
    </row>
    <row r="9" spans="2:19">
      <c r="C9">
        <v>5.24830183567866E-2</v>
      </c>
      <c r="D9">
        <v>4.9999580586928702E-2</v>
      </c>
      <c r="E9">
        <v>3.8841085444482497E-2</v>
      </c>
      <c r="F9">
        <v>5.1331581694140697E-2</v>
      </c>
      <c r="G9">
        <v>6.1434229341052402E-2</v>
      </c>
      <c r="H9">
        <v>5.9817390714772198E-2</v>
      </c>
      <c r="I9">
        <v>5.3481854121833199E-2</v>
      </c>
      <c r="J9">
        <v>5.77459619951265E-2</v>
      </c>
      <c r="K9">
        <v>5.0286072275082201E-2</v>
      </c>
      <c r="L9">
        <v>5.32837137401653E-2</v>
      </c>
      <c r="M9">
        <f t="shared" si="0"/>
        <v>5.287044882703703E-2</v>
      </c>
      <c r="Q9" t="s">
        <v>89</v>
      </c>
      <c r="R9">
        <v>5.287044882703703E-2</v>
      </c>
      <c r="S9">
        <v>3.4268348896501016E-2</v>
      </c>
    </row>
    <row r="10" spans="2:19">
      <c r="C10">
        <v>5.4869647714418303E-2</v>
      </c>
      <c r="D10">
        <v>5.2862795853310302E-2</v>
      </c>
      <c r="E10">
        <v>5.7790123295527802E-2</v>
      </c>
      <c r="F10">
        <v>5.3075692755535801E-2</v>
      </c>
      <c r="G10">
        <v>6.1894354485738302E-2</v>
      </c>
      <c r="H10">
        <v>5.5734329993857301E-2</v>
      </c>
      <c r="I10">
        <v>5.2451416749042502E-2</v>
      </c>
      <c r="J10">
        <v>6.0123190794618503E-2</v>
      </c>
      <c r="K10">
        <v>5.6856813110840898E-2</v>
      </c>
      <c r="L10">
        <v>5.0284472708811499E-2</v>
      </c>
      <c r="M10">
        <f t="shared" si="0"/>
        <v>5.5594283746170127E-2</v>
      </c>
      <c r="Q10" t="s">
        <v>90</v>
      </c>
      <c r="R10">
        <v>5.5594283746170127E-2</v>
      </c>
      <c r="S10">
        <v>2.8575667345967316E-2</v>
      </c>
    </row>
    <row r="13" spans="2:19">
      <c r="C13" t="s">
        <v>78</v>
      </c>
      <c r="D13">
        <v>0.9</v>
      </c>
      <c r="N13" t="s">
        <v>75</v>
      </c>
    </row>
    <row r="14" spans="2:19">
      <c r="C14">
        <v>2.68066012902415E-2</v>
      </c>
      <c r="D14">
        <v>2.3363381903174E-2</v>
      </c>
      <c r="E14">
        <v>2.6091626531415099E-2</v>
      </c>
      <c r="F14">
        <v>2.2617460380750201E-2</v>
      </c>
      <c r="G14">
        <v>2.6925441466230399E-2</v>
      </c>
      <c r="H14">
        <v>3.2557292078607997E-2</v>
      </c>
      <c r="I14">
        <v>2.4305812463082901E-2</v>
      </c>
      <c r="J14">
        <v>2.00252579220297E-2</v>
      </c>
      <c r="K14">
        <v>2.0357155739116201E-2</v>
      </c>
      <c r="L14">
        <v>3.1915195819103598E-2</v>
      </c>
      <c r="M14">
        <v>2.1676915877017901E-2</v>
      </c>
      <c r="N14">
        <f t="shared" ref="N14:N20" si="1">AVERAGE(C14:M14)</f>
        <v>2.5149285588251771E-2</v>
      </c>
    </row>
    <row r="15" spans="2:19">
      <c r="C15">
        <v>2.77815400906537E-2</v>
      </c>
      <c r="D15">
        <v>3.3644620326017102E-2</v>
      </c>
      <c r="E15">
        <v>3.2898862059807403E-2</v>
      </c>
      <c r="F15">
        <v>3.1135267377198499E-2</v>
      </c>
      <c r="G15">
        <v>3.3829623062670899E-2</v>
      </c>
      <c r="H15">
        <v>3.5554275653224401E-2</v>
      </c>
      <c r="I15">
        <v>3.2397108909946001E-2</v>
      </c>
      <c r="J15">
        <v>3.2202563858311897E-2</v>
      </c>
      <c r="K15">
        <v>3.4496316693945199E-2</v>
      </c>
      <c r="L15">
        <v>2.8116524856678399E-2</v>
      </c>
      <c r="M15">
        <v>2.96085315036155E-2</v>
      </c>
      <c r="N15">
        <f t="shared" si="1"/>
        <v>3.1969566762915354E-2</v>
      </c>
    </row>
    <row r="16" spans="2:19">
      <c r="C16">
        <v>2.46447205155873E-2</v>
      </c>
      <c r="D16">
        <v>3.1296751600528597E-2</v>
      </c>
      <c r="E16">
        <v>3.2487100017109097E-2</v>
      </c>
      <c r="F16">
        <v>3.3124892770821902E-2</v>
      </c>
      <c r="G16">
        <v>2.2732733264043299E-2</v>
      </c>
      <c r="H16">
        <v>3.5195189958901897E-2</v>
      </c>
      <c r="I16">
        <v>3.3069776101211298E-2</v>
      </c>
      <c r="J16">
        <v>2.98219685322073E-2</v>
      </c>
      <c r="K16">
        <v>2.4085524046364399E-2</v>
      </c>
      <c r="L16">
        <v>3.52806444832953E-2</v>
      </c>
      <c r="M16">
        <v>2.4385123099956399E-2</v>
      </c>
      <c r="N16">
        <f t="shared" si="1"/>
        <v>2.9647674944547887E-2</v>
      </c>
    </row>
    <row r="17" spans="2:19">
      <c r="C17">
        <v>2.9048052987689602E-2</v>
      </c>
      <c r="D17">
        <v>2.5421885382306799E-2</v>
      </c>
      <c r="E17">
        <v>2.7184830056364399E-2</v>
      </c>
      <c r="F17">
        <v>2.8086613578256099E-2</v>
      </c>
      <c r="G17">
        <v>2.7449988265673401E-2</v>
      </c>
      <c r="H17">
        <v>3.0915302265395999E-2</v>
      </c>
      <c r="I17">
        <v>3.22270966942634E-2</v>
      </c>
      <c r="J17">
        <v>3.5701273473248002E-2</v>
      </c>
      <c r="K17">
        <v>3.37884187408313E-2</v>
      </c>
      <c r="L17">
        <v>3.0110605232412602E-2</v>
      </c>
      <c r="M17">
        <v>4.0441587551361298E-2</v>
      </c>
      <c r="N17">
        <f t="shared" si="1"/>
        <v>3.0943241293436629E-2</v>
      </c>
    </row>
    <row r="18" spans="2:19">
      <c r="C18">
        <v>2.73088835827438E-2</v>
      </c>
      <c r="D18">
        <v>3.0726008459848499E-2</v>
      </c>
      <c r="E18">
        <v>3.3153419359664101E-2</v>
      </c>
      <c r="F18">
        <v>3.7824533019252399E-2</v>
      </c>
      <c r="G18">
        <v>2.3660847642296302E-2</v>
      </c>
      <c r="H18">
        <v>3.3928966259757297E-2</v>
      </c>
      <c r="I18">
        <v>2.9874488864345801E-2</v>
      </c>
      <c r="J18">
        <v>2.57523054338284E-2</v>
      </c>
      <c r="K18">
        <v>3.5727725590679001E-2</v>
      </c>
      <c r="L18">
        <v>3.8435448691308299E-2</v>
      </c>
      <c r="M18">
        <v>3.8214047367645998E-2</v>
      </c>
      <c r="N18">
        <f t="shared" si="1"/>
        <v>3.2236970388306356E-2</v>
      </c>
    </row>
    <row r="19" spans="2:19">
      <c r="C19">
        <v>3.5464570960344499E-2</v>
      </c>
      <c r="D19">
        <v>3.2152145653353399E-2</v>
      </c>
      <c r="E19">
        <v>3.4888026868989598E-2</v>
      </c>
      <c r="F19">
        <v>3.79867678711448E-2</v>
      </c>
      <c r="G19">
        <v>3.4959095822198201E-2</v>
      </c>
      <c r="H19">
        <v>2.90803739281707E-2</v>
      </c>
      <c r="I19">
        <v>3.2068934897841898E-2</v>
      </c>
      <c r="J19">
        <v>3.1737681669546998E-2</v>
      </c>
      <c r="K19">
        <v>3.6669791842893297E-2</v>
      </c>
      <c r="L19">
        <v>3.63443649854953E-2</v>
      </c>
      <c r="M19">
        <v>3.5600083361532503E-2</v>
      </c>
      <c r="N19">
        <f t="shared" si="1"/>
        <v>3.4268348896501016E-2</v>
      </c>
    </row>
    <row r="20" spans="2:19">
      <c r="C20">
        <v>2.5638051090181298E-2</v>
      </c>
      <c r="D20">
        <v>2.6759706484301302E-2</v>
      </c>
      <c r="E20">
        <v>2.7669319258889699E-2</v>
      </c>
      <c r="F20">
        <v>2.6887228922273399E-2</v>
      </c>
      <c r="G20">
        <v>2.22067042805516E-2</v>
      </c>
      <c r="H20">
        <v>3.4524385919568502E-2</v>
      </c>
      <c r="I20">
        <v>3.1934909845999698E-2</v>
      </c>
      <c r="J20">
        <v>3.0644662866459699E-2</v>
      </c>
      <c r="K20">
        <v>2.80898886100409E-2</v>
      </c>
      <c r="L20">
        <v>3.1133282534610601E-2</v>
      </c>
      <c r="M20">
        <v>2.8844200992763799E-2</v>
      </c>
      <c r="N20">
        <f t="shared" si="1"/>
        <v>2.8575667345967316E-2</v>
      </c>
    </row>
    <row r="23" spans="2:19">
      <c r="B23" t="s">
        <v>77</v>
      </c>
      <c r="C23" t="s">
        <v>79</v>
      </c>
      <c r="D23">
        <v>0.95</v>
      </c>
      <c r="E23" t="s">
        <v>81</v>
      </c>
    </row>
    <row r="24" spans="2:19">
      <c r="C24">
        <v>2.7006048371260399E-2</v>
      </c>
      <c r="D24">
        <v>2.8402782580895701E-2</v>
      </c>
      <c r="E24">
        <f t="shared" ref="E24:E30" si="2">AVERAGE(C24:D24)</f>
        <v>2.7704415476078048E-2</v>
      </c>
    </row>
    <row r="25" spans="2:19">
      <c r="C25">
        <v>1.9709653181339201E-2</v>
      </c>
      <c r="D25">
        <v>1.8623746910629499E-2</v>
      </c>
      <c r="E25">
        <f t="shared" si="2"/>
        <v>1.916670004598435E-2</v>
      </c>
    </row>
    <row r="26" spans="2:19">
      <c r="C26">
        <v>3.0445493273416401E-2</v>
      </c>
      <c r="D26">
        <v>3.16027763836449E-2</v>
      </c>
      <c r="E26">
        <f t="shared" si="2"/>
        <v>3.1024134828530649E-2</v>
      </c>
      <c r="R26" t="s">
        <v>91</v>
      </c>
      <c r="S26" t="s">
        <v>92</v>
      </c>
    </row>
    <row r="27" spans="2:19">
      <c r="C27">
        <v>2.9243602687224701E-2</v>
      </c>
      <c r="D27">
        <v>2.7537783625172198E-2</v>
      </c>
      <c r="E27">
        <f t="shared" si="2"/>
        <v>2.8390693156198452E-2</v>
      </c>
      <c r="Q27" t="s">
        <v>84</v>
      </c>
      <c r="R27">
        <v>2.7704415476078048E-2</v>
      </c>
      <c r="S27">
        <v>7.2871914449530693E-3</v>
      </c>
    </row>
    <row r="28" spans="2:19">
      <c r="C28">
        <v>2.3237696391624998E-2</v>
      </c>
      <c r="D28">
        <v>2.1533311081418201E-2</v>
      </c>
      <c r="E28">
        <f t="shared" si="2"/>
        <v>2.2385503736521602E-2</v>
      </c>
      <c r="Q28" t="s">
        <v>85</v>
      </c>
      <c r="R28">
        <v>1.916670004598435E-2</v>
      </c>
      <c r="S28">
        <v>5.405522043395625E-3</v>
      </c>
    </row>
    <row r="29" spans="2:19">
      <c r="C29">
        <v>0</v>
      </c>
      <c r="D29">
        <v>0</v>
      </c>
      <c r="E29">
        <f t="shared" si="2"/>
        <v>0</v>
      </c>
      <c r="Q29" t="s">
        <v>86</v>
      </c>
      <c r="R29">
        <v>3.1024134828530649E-2</v>
      </c>
      <c r="S29">
        <v>6.3315432590594443E-3</v>
      </c>
    </row>
    <row r="30" spans="2:19">
      <c r="C30">
        <v>7.9148591277716396E-2</v>
      </c>
      <c r="D30">
        <v>7.9204462221068903E-2</v>
      </c>
      <c r="E30">
        <f t="shared" si="2"/>
        <v>7.9176526749392656E-2</v>
      </c>
      <c r="Q30" t="s">
        <v>87</v>
      </c>
      <c r="R30">
        <v>2.8390693156198452E-2</v>
      </c>
      <c r="S30">
        <v>6.6088599394093749E-3</v>
      </c>
    </row>
    <row r="31" spans="2:19">
      <c r="Q31" t="s">
        <v>88</v>
      </c>
      <c r="R31">
        <v>2.2385503736521602E-2</v>
      </c>
      <c r="S31">
        <v>6.0824490425047352E-3</v>
      </c>
    </row>
    <row r="32" spans="2:19">
      <c r="Q32" t="s">
        <v>89</v>
      </c>
      <c r="R32">
        <v>0</v>
      </c>
      <c r="S32">
        <v>0</v>
      </c>
    </row>
    <row r="33" spans="2:19">
      <c r="B33" s="2" t="s">
        <v>76</v>
      </c>
      <c r="C33" t="s">
        <v>79</v>
      </c>
      <c r="D33">
        <v>0.9</v>
      </c>
      <c r="Q33" t="s">
        <v>90</v>
      </c>
      <c r="R33">
        <v>7.9176526749392656E-2</v>
      </c>
      <c r="S33">
        <v>4.0700449787713852E-2</v>
      </c>
    </row>
    <row r="34" spans="2:19">
      <c r="C34">
        <v>7.3774490262170497E-3</v>
      </c>
      <c r="D34">
        <v>7.1969338636890898E-3</v>
      </c>
      <c r="E34">
        <f t="shared" ref="E34:E40" si="3">AVERAGE(C34:D34)</f>
        <v>7.2871914449530693E-3</v>
      </c>
    </row>
    <row r="35" spans="2:19">
      <c r="C35">
        <v>5.2575936539593004E-3</v>
      </c>
      <c r="D35">
        <v>5.5534504328319497E-3</v>
      </c>
      <c r="E35">
        <f t="shared" si="3"/>
        <v>5.405522043395625E-3</v>
      </c>
    </row>
    <row r="36" spans="2:19">
      <c r="C36">
        <v>6.6410259329916996E-3</v>
      </c>
      <c r="D36">
        <v>6.0220605851271898E-3</v>
      </c>
      <c r="E36">
        <f t="shared" si="3"/>
        <v>6.3315432590594443E-3</v>
      </c>
    </row>
    <row r="37" spans="2:19">
      <c r="C37">
        <v>6.3096576917744101E-3</v>
      </c>
      <c r="D37">
        <v>6.9080621870443396E-3</v>
      </c>
      <c r="E37">
        <f t="shared" si="3"/>
        <v>6.6088599394093749E-3</v>
      </c>
    </row>
    <row r="38" spans="2:19">
      <c r="C38">
        <v>6.3313092400521503E-3</v>
      </c>
      <c r="D38">
        <v>5.8335888449573201E-3</v>
      </c>
      <c r="E38">
        <f t="shared" si="3"/>
        <v>6.0824490425047352E-3</v>
      </c>
    </row>
    <row r="39" spans="2:19">
      <c r="C39">
        <v>0</v>
      </c>
      <c r="D39">
        <v>0</v>
      </c>
      <c r="E39">
        <f t="shared" si="3"/>
        <v>0</v>
      </c>
    </row>
    <row r="40" spans="2:19">
      <c r="C40">
        <v>4.0217712231746298E-2</v>
      </c>
      <c r="D40">
        <v>4.1183187343681399E-2</v>
      </c>
      <c r="E40">
        <f t="shared" si="3"/>
        <v>4.0700449787713852E-2</v>
      </c>
    </row>
    <row r="43" spans="2:19">
      <c r="B43" t="s">
        <v>80</v>
      </c>
      <c r="C43" t="s">
        <v>79</v>
      </c>
      <c r="D43">
        <v>0.95</v>
      </c>
    </row>
    <row r="44" spans="2:19">
      <c r="C44">
        <v>49.204318310653399</v>
      </c>
      <c r="D44">
        <v>49.072986291161399</v>
      </c>
      <c r="E44">
        <f t="shared" ref="E44:E50" si="4">AVERAGE(C44:D44)</f>
        <v>49.138652300907395</v>
      </c>
    </row>
    <row r="45" spans="2:19">
      <c r="C45">
        <v>49.276605903628798</v>
      </c>
      <c r="D45">
        <v>49.133740487703101</v>
      </c>
      <c r="E45">
        <f t="shared" si="4"/>
        <v>49.205173195665949</v>
      </c>
    </row>
    <row r="46" spans="2:19">
      <c r="C46">
        <v>50.427233948619303</v>
      </c>
      <c r="D46">
        <v>49.964083076653203</v>
      </c>
      <c r="E46">
        <f t="shared" si="4"/>
        <v>50.195658512636257</v>
      </c>
    </row>
    <row r="47" spans="2:19">
      <c r="C47">
        <v>48.852444778991597</v>
      </c>
      <c r="D47">
        <v>48.859642332363201</v>
      </c>
      <c r="E47">
        <f t="shared" si="4"/>
        <v>48.856043555677402</v>
      </c>
      <c r="R47" t="s">
        <v>91</v>
      </c>
      <c r="S47" t="s">
        <v>92</v>
      </c>
    </row>
    <row r="48" spans="2:19">
      <c r="C48">
        <v>49.335341965345897</v>
      </c>
      <c r="D48">
        <v>48.940483182609498</v>
      </c>
      <c r="E48">
        <f t="shared" si="4"/>
        <v>49.137912573977701</v>
      </c>
      <c r="Q48" t="s">
        <v>84</v>
      </c>
      <c r="R48">
        <v>49.138652300907395</v>
      </c>
      <c r="S48">
        <v>20.987058319611698</v>
      </c>
    </row>
    <row r="49" spans="2:19">
      <c r="C49">
        <v>69.167378214440902</v>
      </c>
      <c r="D49">
        <v>67.944289852459306</v>
      </c>
      <c r="E49">
        <f t="shared" si="4"/>
        <v>68.555834033450111</v>
      </c>
      <c r="Q49" t="s">
        <v>85</v>
      </c>
      <c r="R49">
        <v>49.205173195665949</v>
      </c>
      <c r="S49">
        <v>32.082319762276647</v>
      </c>
    </row>
    <row r="50" spans="2:19">
      <c r="C50">
        <v>62.752732267235402</v>
      </c>
      <c r="D50">
        <v>62.078410859081799</v>
      </c>
      <c r="E50">
        <f t="shared" si="4"/>
        <v>62.415571563158601</v>
      </c>
      <c r="Q50" t="s">
        <v>86</v>
      </c>
      <c r="R50">
        <v>50.195658512636257</v>
      </c>
      <c r="S50">
        <v>34.533770225000453</v>
      </c>
    </row>
    <row r="51" spans="2:19">
      <c r="Q51" t="s">
        <v>87</v>
      </c>
      <c r="R51">
        <v>48.856043555677402</v>
      </c>
      <c r="S51">
        <v>20.906955026876851</v>
      </c>
    </row>
    <row r="52" spans="2:19">
      <c r="B52" t="s">
        <v>80</v>
      </c>
      <c r="C52" t="s">
        <v>79</v>
      </c>
      <c r="D52">
        <v>0.9</v>
      </c>
      <c r="Q52" t="s">
        <v>88</v>
      </c>
      <c r="R52">
        <v>49.137912573977701</v>
      </c>
      <c r="S52">
        <v>20.982833010991001</v>
      </c>
    </row>
    <row r="53" spans="2:19">
      <c r="C53">
        <v>20.951107098626199</v>
      </c>
      <c r="D53">
        <v>21.023009540597201</v>
      </c>
      <c r="E53">
        <f t="shared" ref="E53:E59" si="5">AVERAGE(C53:D53)</f>
        <v>20.987058319611698</v>
      </c>
      <c r="Q53" t="s">
        <v>89</v>
      </c>
      <c r="R53">
        <v>68.555834033450111</v>
      </c>
      <c r="S53">
        <v>34.929810450193997</v>
      </c>
    </row>
    <row r="54" spans="2:19">
      <c r="C54">
        <v>31.848915897324499</v>
      </c>
      <c r="D54">
        <v>32.315723627228799</v>
      </c>
      <c r="E54">
        <f t="shared" si="5"/>
        <v>32.082319762276647</v>
      </c>
      <c r="Q54" t="s">
        <v>90</v>
      </c>
      <c r="R54">
        <v>62.415571563158601</v>
      </c>
      <c r="S54">
        <v>30.624361115978651</v>
      </c>
    </row>
    <row r="55" spans="2:19">
      <c r="C55">
        <v>34.280030290479701</v>
      </c>
      <c r="D55">
        <v>34.787510159521197</v>
      </c>
      <c r="E55">
        <f t="shared" si="5"/>
        <v>34.533770225000453</v>
      </c>
    </row>
    <row r="56" spans="2:19">
      <c r="C56">
        <v>20.867183873891999</v>
      </c>
      <c r="D56">
        <v>20.946726179861699</v>
      </c>
      <c r="E56">
        <f t="shared" si="5"/>
        <v>20.906955026876851</v>
      </c>
    </row>
    <row r="57" spans="2:19">
      <c r="C57">
        <v>20.979903031855301</v>
      </c>
      <c r="D57">
        <v>20.985762990126702</v>
      </c>
      <c r="E57">
        <f t="shared" si="5"/>
        <v>20.982833010991001</v>
      </c>
    </row>
    <row r="58" spans="2:19">
      <c r="C58">
        <v>35.356201849114498</v>
      </c>
      <c r="D58">
        <v>34.503419051273497</v>
      </c>
      <c r="E58">
        <f t="shared" si="5"/>
        <v>34.929810450193997</v>
      </c>
    </row>
    <row r="59" spans="2:19">
      <c r="C59">
        <v>30.6137062669867</v>
      </c>
      <c r="D59">
        <v>30.635015964970599</v>
      </c>
      <c r="E59">
        <f t="shared" si="5"/>
        <v>30.624361115978651</v>
      </c>
    </row>
    <row r="61" spans="2:19">
      <c r="B61" t="s">
        <v>80</v>
      </c>
      <c r="C61" t="s">
        <v>83</v>
      </c>
      <c r="D61">
        <v>0.95</v>
      </c>
    </row>
    <row r="62" spans="2:19">
      <c r="C62">
        <v>57.970987308538298</v>
      </c>
      <c r="D62">
        <v>57.445087782540099</v>
      </c>
      <c r="E62">
        <f t="shared" ref="E62:E68" si="6">AVERAGE(C62:D62)</f>
        <v>57.708037545539199</v>
      </c>
    </row>
    <row r="63" spans="2:19">
      <c r="C63">
        <v>53.860479386598001</v>
      </c>
      <c r="D63">
        <v>52.956481821965603</v>
      </c>
      <c r="E63">
        <f t="shared" si="6"/>
        <v>53.408480604281806</v>
      </c>
    </row>
    <row r="64" spans="2:19">
      <c r="C64">
        <v>54.347711315644901</v>
      </c>
      <c r="D64">
        <v>54.353960320295997</v>
      </c>
      <c r="E64">
        <f t="shared" si="6"/>
        <v>54.350835817970449</v>
      </c>
    </row>
    <row r="65" spans="2:19">
      <c r="C65">
        <v>57.830964004675501</v>
      </c>
      <c r="D65">
        <v>58.185785050252299</v>
      </c>
      <c r="E65">
        <f t="shared" si="6"/>
        <v>58.0083745274639</v>
      </c>
    </row>
    <row r="66" spans="2:19">
      <c r="C66">
        <v>58.494372222531197</v>
      </c>
      <c r="D66">
        <v>57.647169822212298</v>
      </c>
      <c r="E66">
        <f t="shared" si="6"/>
        <v>58.070771022371744</v>
      </c>
    </row>
    <row r="67" spans="2:19">
      <c r="C67">
        <v>74.460859512793803</v>
      </c>
      <c r="D67">
        <v>74.383978472462999</v>
      </c>
      <c r="E67">
        <f t="shared" si="6"/>
        <v>74.422418992628394</v>
      </c>
    </row>
    <row r="68" spans="2:19">
      <c r="C68">
        <v>62.090878411465297</v>
      </c>
      <c r="D68">
        <v>60.818844908023799</v>
      </c>
      <c r="E68">
        <f t="shared" si="6"/>
        <v>61.454861659744552</v>
      </c>
    </row>
    <row r="70" spans="2:19">
      <c r="B70" t="s">
        <v>80</v>
      </c>
      <c r="C70" t="s">
        <v>82</v>
      </c>
      <c r="D70">
        <v>0.9</v>
      </c>
    </row>
    <row r="71" spans="2:19">
      <c r="C71">
        <v>28.731156657214601</v>
      </c>
      <c r="D71">
        <v>28.427900276787199</v>
      </c>
      <c r="E71">
        <f t="shared" ref="E71:E77" si="7">AVERAGE(C71:D71)</f>
        <v>28.579528467000898</v>
      </c>
    </row>
    <row r="72" spans="2:19">
      <c r="C72">
        <v>30.267391783607799</v>
      </c>
      <c r="D72">
        <v>30.901998090772601</v>
      </c>
      <c r="E72">
        <f t="shared" si="7"/>
        <v>30.5846949371902</v>
      </c>
    </row>
    <row r="73" spans="2:19">
      <c r="C73">
        <v>37.462427265822399</v>
      </c>
      <c r="D73">
        <v>36.840598692823299</v>
      </c>
      <c r="E73">
        <f t="shared" si="7"/>
        <v>37.151512979322845</v>
      </c>
    </row>
    <row r="74" spans="2:19">
      <c r="C74">
        <v>29.386269006682401</v>
      </c>
      <c r="D74">
        <v>28.778763914187898</v>
      </c>
      <c r="E74">
        <f t="shared" si="7"/>
        <v>29.082516460435151</v>
      </c>
    </row>
    <row r="75" spans="2:19">
      <c r="C75">
        <v>28.597868179523999</v>
      </c>
      <c r="D75">
        <v>29.559868022182801</v>
      </c>
      <c r="E75">
        <f t="shared" si="7"/>
        <v>29.078868100853398</v>
      </c>
    </row>
    <row r="76" spans="2:19">
      <c r="C76">
        <v>40.150360668620401</v>
      </c>
      <c r="D76">
        <v>41.233131073112403</v>
      </c>
      <c r="E76">
        <f t="shared" si="7"/>
        <v>40.691745870866399</v>
      </c>
    </row>
    <row r="77" spans="2:19">
      <c r="C77">
        <v>31.058668797262399</v>
      </c>
      <c r="D77">
        <v>30.9900093774217</v>
      </c>
      <c r="E77">
        <f t="shared" si="7"/>
        <v>31.024339087342049</v>
      </c>
    </row>
    <row r="79" spans="2:19">
      <c r="R79" t="s">
        <v>91</v>
      </c>
      <c r="S79" t="s">
        <v>92</v>
      </c>
    </row>
    <row r="80" spans="2:19">
      <c r="Q80" t="s">
        <v>84</v>
      </c>
      <c r="R80">
        <v>57.708037545539199</v>
      </c>
      <c r="S80">
        <v>28.579528467000898</v>
      </c>
    </row>
    <row r="81" spans="17:19">
      <c r="Q81" t="s">
        <v>85</v>
      </c>
      <c r="R81">
        <v>53.408480604281806</v>
      </c>
      <c r="S81">
        <v>30.5846949371902</v>
      </c>
    </row>
    <row r="82" spans="17:19">
      <c r="Q82" t="s">
        <v>86</v>
      </c>
      <c r="R82">
        <v>54.350835817970449</v>
      </c>
      <c r="S82">
        <v>37.151512979322845</v>
      </c>
    </row>
    <row r="83" spans="17:19">
      <c r="Q83" t="s">
        <v>87</v>
      </c>
      <c r="R83">
        <v>58.0083745274639</v>
      </c>
      <c r="S83">
        <v>29.082516460435151</v>
      </c>
    </row>
    <row r="84" spans="17:19">
      <c r="Q84" t="s">
        <v>88</v>
      </c>
      <c r="R84">
        <v>58.070771022371744</v>
      </c>
      <c r="S84">
        <v>29.078868100853398</v>
      </c>
    </row>
    <row r="85" spans="17:19">
      <c r="Q85" t="s">
        <v>89</v>
      </c>
      <c r="R85">
        <v>74.422418992628394</v>
      </c>
      <c r="S85">
        <v>40.691745870866399</v>
      </c>
    </row>
    <row r="86" spans="17:19">
      <c r="Q86" t="s">
        <v>90</v>
      </c>
      <c r="R86">
        <v>61.454861659744552</v>
      </c>
      <c r="S86">
        <v>31.024339087342049</v>
      </c>
    </row>
  </sheetData>
  <phoneticPr fontId="1" type="noConversion"/>
  <pageMargins left="0.75" right="0.75" top="1" bottom="1" header="0.5" footer="0.5"/>
  <pageSetup scale="12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2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6"/>
  <sheetViews>
    <sheetView tabSelected="1" topLeftCell="A8" workbookViewId="0">
      <selection activeCell="G34" sqref="G34"/>
    </sheetView>
  </sheetViews>
  <sheetFormatPr baseColWidth="10" defaultRowHeight="15" x14ac:dyDescent="0"/>
  <sheetData>
    <row r="2" spans="3:15">
      <c r="D2" s="4"/>
    </row>
    <row r="8" spans="3:15" ht="16" thickBot="1"/>
    <row r="9" spans="3:15">
      <c r="C9" s="5" t="s">
        <v>109</v>
      </c>
      <c r="D9" s="6"/>
      <c r="E9" s="6"/>
      <c r="F9" s="6"/>
      <c r="G9" s="7"/>
      <c r="K9" s="5" t="s">
        <v>117</v>
      </c>
      <c r="L9" s="6"/>
      <c r="M9" s="6"/>
      <c r="N9" s="6"/>
      <c r="O9" s="7"/>
    </row>
    <row r="10" spans="3:15">
      <c r="C10" s="8" t="s">
        <v>111</v>
      </c>
      <c r="D10" s="9"/>
      <c r="E10" s="9"/>
      <c r="F10" s="9"/>
      <c r="G10" s="10"/>
      <c r="K10" s="8" t="s">
        <v>115</v>
      </c>
      <c r="L10" s="9"/>
      <c r="M10" s="9"/>
      <c r="N10" s="9"/>
      <c r="O10" s="10"/>
    </row>
    <row r="11" spans="3:15">
      <c r="C11" s="8"/>
      <c r="D11" s="9"/>
      <c r="E11" s="9"/>
      <c r="F11" s="9"/>
      <c r="G11" s="10"/>
      <c r="K11" s="8"/>
      <c r="L11" s="9"/>
      <c r="M11" s="9"/>
      <c r="N11" s="9"/>
      <c r="O11" s="10"/>
    </row>
    <row r="12" spans="3:15">
      <c r="C12" s="11" t="s">
        <v>107</v>
      </c>
      <c r="D12" s="12"/>
      <c r="E12" s="13"/>
      <c r="F12" s="14" t="s">
        <v>108</v>
      </c>
      <c r="G12" s="15"/>
      <c r="K12" s="11" t="s">
        <v>116</v>
      </c>
      <c r="L12" s="12"/>
      <c r="M12" s="9"/>
      <c r="N12" s="12" t="s">
        <v>121</v>
      </c>
      <c r="O12" s="19"/>
    </row>
    <row r="13" spans="3:15">
      <c r="C13" s="8" t="s">
        <v>1</v>
      </c>
      <c r="D13" s="9">
        <v>0.190814172034902</v>
      </c>
      <c r="E13" s="9"/>
      <c r="F13" s="16" t="s">
        <v>97</v>
      </c>
      <c r="G13" s="17">
        <v>0.31248633641136297</v>
      </c>
      <c r="K13" s="8" t="s">
        <v>1</v>
      </c>
      <c r="L13" s="9">
        <v>14.507680342365999</v>
      </c>
      <c r="M13" s="9"/>
      <c r="N13" s="9" t="s">
        <v>1</v>
      </c>
      <c r="O13" s="10">
        <v>32.895807168776003</v>
      </c>
    </row>
    <row r="14" spans="3:15">
      <c r="C14" s="8" t="s">
        <v>8</v>
      </c>
      <c r="D14" s="9">
        <v>0.19225553437290199</v>
      </c>
      <c r="E14" s="9"/>
      <c r="F14" s="16" t="s">
        <v>98</v>
      </c>
      <c r="G14" s="17">
        <v>0.30915997853487598</v>
      </c>
      <c r="K14" s="8" t="s">
        <v>8</v>
      </c>
      <c r="L14" s="9">
        <v>14.507791621831901</v>
      </c>
      <c r="M14" s="9"/>
      <c r="N14" s="9" t="s">
        <v>8</v>
      </c>
      <c r="O14" s="10">
        <v>32.8415296922119</v>
      </c>
    </row>
    <row r="15" spans="3:15">
      <c r="C15" s="29" t="s">
        <v>9</v>
      </c>
      <c r="D15" s="30">
        <v>0.19628276927215599</v>
      </c>
      <c r="E15" s="30"/>
      <c r="F15" s="31" t="s">
        <v>99</v>
      </c>
      <c r="G15" s="32">
        <v>0.30075753392297799</v>
      </c>
      <c r="K15" s="22" t="s">
        <v>9</v>
      </c>
      <c r="L15" s="21">
        <v>14.4997010531399</v>
      </c>
      <c r="M15" s="21"/>
      <c r="N15" s="21" t="s">
        <v>9</v>
      </c>
      <c r="O15" s="38">
        <v>32.891858412476303</v>
      </c>
    </row>
    <row r="16" spans="3:15">
      <c r="C16" s="22" t="s">
        <v>101</v>
      </c>
      <c r="D16" s="21">
        <v>1.0912468522905201</v>
      </c>
      <c r="E16" s="21"/>
      <c r="F16" s="23" t="s">
        <v>100</v>
      </c>
      <c r="G16" s="24">
        <v>2.5603571787436801</v>
      </c>
      <c r="K16" s="22" t="s">
        <v>101</v>
      </c>
      <c r="L16" s="21">
        <v>14.520464919695801</v>
      </c>
      <c r="M16" s="21"/>
      <c r="N16" s="21" t="s">
        <v>101</v>
      </c>
      <c r="O16" s="38">
        <v>32.864764164583001</v>
      </c>
    </row>
    <row r="17" spans="3:15">
      <c r="C17" s="8" t="s">
        <v>103</v>
      </c>
      <c r="D17" s="9">
        <v>1.0881571720982</v>
      </c>
      <c r="E17" s="9"/>
      <c r="F17" s="16" t="s">
        <v>102</v>
      </c>
      <c r="G17" s="17">
        <v>2.5454098402610201</v>
      </c>
      <c r="K17" s="8" t="s">
        <v>103</v>
      </c>
      <c r="L17" s="9">
        <v>14.496827220237501</v>
      </c>
      <c r="M17" s="9"/>
      <c r="N17" s="9" t="s">
        <v>103</v>
      </c>
      <c r="O17" s="10">
        <v>32.863776876147298</v>
      </c>
    </row>
    <row r="18" spans="3:15">
      <c r="C18" s="18" t="s">
        <v>110</v>
      </c>
      <c r="D18" s="2">
        <v>0.19139262000000001</v>
      </c>
      <c r="E18" s="2"/>
      <c r="F18" s="2" t="s">
        <v>110</v>
      </c>
      <c r="G18" s="17">
        <v>0.29988333700000003</v>
      </c>
      <c r="K18" s="18" t="s">
        <v>110</v>
      </c>
      <c r="L18" s="9">
        <v>14.499928872743199</v>
      </c>
      <c r="M18" s="9"/>
      <c r="N18" s="16" t="s">
        <v>110</v>
      </c>
      <c r="O18" s="10">
        <v>32.932266594480197</v>
      </c>
    </row>
    <row r="19" spans="3:15">
      <c r="C19" s="8" t="s">
        <v>105</v>
      </c>
      <c r="D19" s="9">
        <v>8.1080495999998906E-2</v>
      </c>
      <c r="E19" s="9"/>
      <c r="F19" s="16" t="s">
        <v>104</v>
      </c>
      <c r="G19" s="17">
        <v>8.7622692885860304E-2</v>
      </c>
      <c r="K19" s="8" t="s">
        <v>105</v>
      </c>
      <c r="L19" s="9">
        <v>7.8769029337943799</v>
      </c>
      <c r="M19" s="9"/>
      <c r="N19" s="9" t="s">
        <v>105</v>
      </c>
      <c r="O19" s="10">
        <v>17.719535479189901</v>
      </c>
    </row>
    <row r="20" spans="3:15" ht="16" thickBot="1">
      <c r="C20" s="25" t="s">
        <v>0</v>
      </c>
      <c r="D20" s="26">
        <v>1.2165699999999999</v>
      </c>
      <c r="E20" s="26"/>
      <c r="F20" s="27" t="s">
        <v>106</v>
      </c>
      <c r="G20" s="28">
        <v>2.7119399999999998</v>
      </c>
      <c r="K20" s="25" t="s">
        <v>0</v>
      </c>
      <c r="L20" s="26">
        <v>14.493600000000001</v>
      </c>
      <c r="M20" s="26"/>
      <c r="N20" s="26" t="s">
        <v>0</v>
      </c>
      <c r="O20" s="39">
        <v>32.830199999999998</v>
      </c>
    </row>
    <row r="25" spans="3:15">
      <c r="C25" s="3"/>
      <c r="D25" s="3"/>
      <c r="E25" s="3"/>
      <c r="F25" s="3"/>
      <c r="G25" s="3"/>
    </row>
    <row r="26" spans="3:15" ht="16" thickBot="1"/>
    <row r="27" spans="3:15">
      <c r="C27" s="5" t="s">
        <v>112</v>
      </c>
      <c r="D27" s="6"/>
      <c r="E27" s="6"/>
      <c r="F27" s="6"/>
      <c r="G27" s="7"/>
      <c r="K27" s="5" t="s">
        <v>118</v>
      </c>
      <c r="L27" s="6"/>
      <c r="M27" s="6"/>
      <c r="N27" s="6"/>
      <c r="O27" s="7"/>
    </row>
    <row r="28" spans="3:15">
      <c r="C28" s="11" t="s">
        <v>113</v>
      </c>
      <c r="D28" s="12"/>
      <c r="E28" s="13"/>
      <c r="F28" s="14"/>
      <c r="G28" s="15"/>
      <c r="K28" s="8"/>
      <c r="L28" s="9"/>
      <c r="M28" s="9"/>
      <c r="N28" s="9"/>
      <c r="O28" s="10"/>
    </row>
    <row r="29" spans="3:15">
      <c r="C29" s="8"/>
      <c r="F29" s="16"/>
      <c r="K29" s="8"/>
      <c r="L29" s="9"/>
      <c r="M29" s="9"/>
      <c r="N29" s="9"/>
      <c r="O29" s="10"/>
    </row>
    <row r="30" spans="3:15">
      <c r="C30" s="11" t="s">
        <v>107</v>
      </c>
      <c r="D30" s="12"/>
      <c r="E30" s="13"/>
      <c r="F30" s="14" t="s">
        <v>108</v>
      </c>
      <c r="G30" s="15"/>
      <c r="K30" s="11" t="s">
        <v>116</v>
      </c>
      <c r="L30" s="12"/>
      <c r="M30" s="9"/>
      <c r="N30" s="12" t="s">
        <v>121</v>
      </c>
      <c r="O30" s="19"/>
    </row>
    <row r="31" spans="3:15">
      <c r="C31" s="8" t="s">
        <v>1</v>
      </c>
      <c r="D31">
        <v>20.991513827738402</v>
      </c>
      <c r="F31" s="16" t="s">
        <v>97</v>
      </c>
      <c r="G31">
        <v>49.356339402854204</v>
      </c>
      <c r="K31" s="8" t="s">
        <v>1</v>
      </c>
      <c r="L31" s="9">
        <v>0.13029172092887298</v>
      </c>
      <c r="M31" s="9"/>
      <c r="N31" s="9" t="s">
        <v>1</v>
      </c>
      <c r="O31" s="10">
        <v>0.32438273564482201</v>
      </c>
    </row>
    <row r="32" spans="3:15">
      <c r="C32" s="8" t="s">
        <v>8</v>
      </c>
      <c r="D32">
        <v>31.5820681985644</v>
      </c>
      <c r="F32" s="16" t="s">
        <v>98</v>
      </c>
      <c r="G32">
        <v>49.8785814419522</v>
      </c>
      <c r="K32" s="8" t="s">
        <v>8</v>
      </c>
      <c r="L32" s="9">
        <v>0.1585236576535948</v>
      </c>
      <c r="M32" s="9"/>
      <c r="N32" s="9" t="s">
        <v>8</v>
      </c>
      <c r="O32" s="10">
        <v>0.155926748381606</v>
      </c>
    </row>
    <row r="33" spans="3:15">
      <c r="C33" s="33" t="s">
        <v>9</v>
      </c>
      <c r="D33" s="34">
        <v>34.085285127634997</v>
      </c>
      <c r="E33" s="34"/>
      <c r="F33" s="35" t="s">
        <v>99</v>
      </c>
      <c r="G33" s="34">
        <v>50.691880289255501</v>
      </c>
      <c r="K33" s="33" t="s">
        <v>9</v>
      </c>
      <c r="L33" s="36">
        <v>0.12431634075098441</v>
      </c>
      <c r="M33" s="36"/>
      <c r="N33" s="36" t="s">
        <v>9</v>
      </c>
      <c r="O33" s="37">
        <v>0.23605883928452601</v>
      </c>
    </row>
    <row r="34" spans="3:15">
      <c r="C34" s="22" t="s">
        <v>101</v>
      </c>
      <c r="D34" s="1">
        <v>34.140009024404499</v>
      </c>
      <c r="E34" s="1"/>
      <c r="F34" s="23" t="s">
        <v>100</v>
      </c>
      <c r="G34" s="1">
        <v>69.627577999130494</v>
      </c>
      <c r="K34" s="22" t="s">
        <v>101</v>
      </c>
      <c r="L34" s="21">
        <v>0.31392067966623116</v>
      </c>
      <c r="M34" s="21"/>
      <c r="N34" s="21" t="s">
        <v>101</v>
      </c>
      <c r="O34" s="38">
        <v>0.75027604941714499</v>
      </c>
    </row>
    <row r="35" spans="3:15">
      <c r="C35" s="8" t="s">
        <v>103</v>
      </c>
      <c r="D35">
        <v>33.951731065554</v>
      </c>
      <c r="F35" s="16" t="s">
        <v>102</v>
      </c>
      <c r="G35">
        <v>68.682960179116506</v>
      </c>
      <c r="K35" s="8" t="s">
        <v>103</v>
      </c>
      <c r="L35" s="9">
        <v>3.129588838460666E-2</v>
      </c>
      <c r="M35" s="9"/>
      <c r="N35" s="9" t="s">
        <v>103</v>
      </c>
      <c r="O35" s="10">
        <v>4.2370854401292297E-2</v>
      </c>
    </row>
    <row r="36" spans="3:15">
      <c r="C36" s="18" t="s">
        <v>110</v>
      </c>
      <c r="D36">
        <v>34.251561179234301</v>
      </c>
      <c r="F36" s="2" t="s">
        <v>110</v>
      </c>
      <c r="G36">
        <v>68.877967235297106</v>
      </c>
      <c r="K36" s="18" t="s">
        <v>110</v>
      </c>
      <c r="L36" s="9">
        <v>0.14680977562526981</v>
      </c>
      <c r="M36" s="9"/>
      <c r="N36" s="16" t="s">
        <v>110</v>
      </c>
      <c r="O36" s="10">
        <v>0.260521767984083</v>
      </c>
    </row>
    <row r="37" spans="3:15">
      <c r="C37" s="8" t="s">
        <v>105</v>
      </c>
      <c r="D37">
        <v>34.7689264904825</v>
      </c>
      <c r="F37" s="16" t="s">
        <v>104</v>
      </c>
      <c r="G37">
        <v>69.387084314417805</v>
      </c>
      <c r="K37" s="8" t="s">
        <v>105</v>
      </c>
      <c r="L37" s="9">
        <v>2.8924087881311837E-2</v>
      </c>
      <c r="M37" s="9"/>
      <c r="N37" s="9" t="s">
        <v>105</v>
      </c>
      <c r="O37" s="10">
        <v>4.3865563834963497E-2</v>
      </c>
    </row>
    <row r="38" spans="3:15" ht="16" thickBot="1">
      <c r="C38" s="25" t="s">
        <v>0</v>
      </c>
      <c r="D38" s="1">
        <v>50.942700000000002</v>
      </c>
      <c r="E38" s="1"/>
      <c r="F38" s="27" t="s">
        <v>106</v>
      </c>
      <c r="G38" s="1">
        <v>116.842</v>
      </c>
      <c r="K38" s="25" t="s">
        <v>0</v>
      </c>
      <c r="L38" s="26">
        <v>0.37035099999999999</v>
      </c>
      <c r="M38" s="26"/>
      <c r="N38" s="26" t="s">
        <v>0</v>
      </c>
      <c r="O38" s="39">
        <v>1.0607</v>
      </c>
    </row>
    <row r="39" spans="3:15">
      <c r="C39" s="20" t="s">
        <v>119</v>
      </c>
      <c r="K39" s="20" t="s">
        <v>120</v>
      </c>
    </row>
    <row r="55" spans="2:6">
      <c r="B55" t="s">
        <v>114</v>
      </c>
      <c r="D55">
        <v>1.0303199999999999</v>
      </c>
    </row>
    <row r="59" spans="2:6">
      <c r="D59">
        <v>90</v>
      </c>
    </row>
    <row r="60" spans="2:6">
      <c r="D60">
        <v>0.133120905639113</v>
      </c>
      <c r="E60">
        <v>0.12958442475131299</v>
      </c>
      <c r="F60">
        <f xml:space="preserve"> (D60 + E60 * 4)/5</f>
        <v>0.13029172092887298</v>
      </c>
    </row>
    <row r="61" spans="2:6">
      <c r="D61">
        <v>0.16779273959070601</v>
      </c>
      <c r="E61">
        <v>0.15620638716931701</v>
      </c>
      <c r="F61">
        <f xml:space="preserve"> (D61 + E61 * 4)/5</f>
        <v>0.1585236576535948</v>
      </c>
    </row>
    <row r="62" spans="2:6">
      <c r="D62">
        <v>0.12520332919005001</v>
      </c>
      <c r="E62">
        <v>0.124094593641218</v>
      </c>
      <c r="F62">
        <f xml:space="preserve"> (D62 + E62 * 4)/5</f>
        <v>0.12431634075098441</v>
      </c>
    </row>
    <row r="63" spans="2:6">
      <c r="D63">
        <v>0.32131598021951602</v>
      </c>
      <c r="E63">
        <v>0.31207185452790998</v>
      </c>
      <c r="F63">
        <f xml:space="preserve"> (D63 + E63 * 4)/5</f>
        <v>0.31392067966623116</v>
      </c>
    </row>
    <row r="64" spans="2:6">
      <c r="D64">
        <v>2.7544508442738501E-2</v>
      </c>
      <c r="E64">
        <v>3.2233733370073701E-2</v>
      </c>
      <c r="F64">
        <f xml:space="preserve"> (D64 + E64 * 4)/5</f>
        <v>3.129588838460666E-2</v>
      </c>
    </row>
    <row r="65" spans="4:6">
      <c r="D65">
        <v>0.14936337224721699</v>
      </c>
      <c r="E65">
        <v>0.14617137646978301</v>
      </c>
      <c r="F65">
        <f xml:space="preserve"> (D65 + E65 * 4)/5</f>
        <v>0.14680977562526981</v>
      </c>
    </row>
    <row r="66" spans="4:6">
      <c r="D66">
        <v>3.3267492934698398E-2</v>
      </c>
      <c r="E66">
        <v>2.7838236617965199E-2</v>
      </c>
      <c r="F66">
        <f xml:space="preserve"> (D66 + E66 * 4)/5</f>
        <v>2.8924087881311837E-2</v>
      </c>
    </row>
  </sheetData>
  <mergeCells count="15">
    <mergeCell ref="C30:D30"/>
    <mergeCell ref="F30:G30"/>
    <mergeCell ref="K12:L12"/>
    <mergeCell ref="N12:O12"/>
    <mergeCell ref="K9:O9"/>
    <mergeCell ref="K27:O27"/>
    <mergeCell ref="K30:L30"/>
    <mergeCell ref="N30:O30"/>
    <mergeCell ref="C12:D12"/>
    <mergeCell ref="F12:G12"/>
    <mergeCell ref="C9:G9"/>
    <mergeCell ref="C25:G25"/>
    <mergeCell ref="C28:D28"/>
    <mergeCell ref="F28:G28"/>
    <mergeCell ref="C27:G27"/>
  </mergeCells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0.9</vt:lpstr>
      <vt:lpstr>工作表5</vt:lpstr>
      <vt:lpstr>Paper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宜駿 陳</dc:creator>
  <cp:lastModifiedBy>宜駿 陳</cp:lastModifiedBy>
  <dcterms:created xsi:type="dcterms:W3CDTF">2016-02-15T00:23:54Z</dcterms:created>
  <dcterms:modified xsi:type="dcterms:W3CDTF">2016-03-12T08:39:36Z</dcterms:modified>
</cp:coreProperties>
</file>