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-yi/Desktop/NTUWS_weighting/"/>
    </mc:Choice>
  </mc:AlternateContent>
  <xr:revisionPtr revIDLastSave="0" documentId="13_ncr:1_{1F43D469-FE52-174B-8849-A330C5CC1987}" xr6:coauthVersionLast="47" xr6:coauthVersionMax="47" xr10:uidLastSave="{00000000-0000-0000-0000-000000000000}"/>
  <bookViews>
    <workbookView xWindow="0" yWindow="500" windowWidth="38400" windowHeight="20220" activeTab="4" xr2:uid="{CCBAC1D3-4D0A-944C-86AC-C72A6BF885F0}"/>
  </bookViews>
  <sheets>
    <sheet name="SAA" sheetId="1" r:id="rId1"/>
    <sheet name="SEX" sheetId="2" r:id="rId2"/>
    <sheet name="AGE" sheetId="3" r:id="rId3"/>
    <sheet name="EDU" sheetId="4" r:id="rId4"/>
    <sheet name="AREA" sheetId="5" r:id="rId5"/>
  </sheets>
  <definedNames>
    <definedName name="_xlnm._FilterDatabase" localSheetId="0" hidden="1">SAA!$A$1:$K$61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5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<sst xmlns="http://schemas.openxmlformats.org/spreadsheetml/2006/main" count="281" uniqueCount="95">
  <si>
    <t>性別</t>
    <phoneticPr fontId="1" type="noConversion"/>
  </si>
  <si>
    <t>sex</t>
    <phoneticPr fontId="1" type="noConversion"/>
  </si>
  <si>
    <t>年齡</t>
    <phoneticPr fontId="1" type="noConversion"/>
  </si>
  <si>
    <t>age</t>
    <phoneticPr fontId="1" type="noConversion"/>
  </si>
  <si>
    <t>地區</t>
    <phoneticPr fontId="1" type="noConversion"/>
  </si>
  <si>
    <t>area</t>
    <phoneticPr fontId="1" type="noConversion"/>
  </si>
  <si>
    <t>N</t>
    <phoneticPr fontId="1" type="noConversion"/>
  </si>
  <si>
    <t>ratio</t>
    <phoneticPr fontId="1" type="noConversion"/>
  </si>
  <si>
    <t>男</t>
    <phoneticPr fontId="1" type="noConversion"/>
  </si>
  <si>
    <t>20-29</t>
    <phoneticPr fontId="1" type="noConversion"/>
  </si>
  <si>
    <t>北北基</t>
    <phoneticPr fontId="1" type="noConversion"/>
  </si>
  <si>
    <t>女</t>
    <phoneticPr fontId="1" type="noConversion"/>
  </si>
  <si>
    <t>30-39</t>
    <phoneticPr fontId="1" type="noConversion"/>
  </si>
  <si>
    <t>40-49</t>
    <phoneticPr fontId="1" type="noConversion"/>
  </si>
  <si>
    <t>50-59</t>
    <phoneticPr fontId="1" type="noConversion"/>
  </si>
  <si>
    <t>60up</t>
    <phoneticPr fontId="1" type="noConversion"/>
  </si>
  <si>
    <t>桃竹苗</t>
    <phoneticPr fontId="1" type="noConversion"/>
  </si>
  <si>
    <t>中彰投</t>
    <phoneticPr fontId="1" type="noConversion"/>
  </si>
  <si>
    <t>雲嘉南</t>
    <phoneticPr fontId="1" type="noConversion"/>
  </si>
  <si>
    <t>高屏</t>
    <phoneticPr fontId="1" type="noConversion"/>
  </si>
  <si>
    <t>宜花東+離島</t>
    <phoneticPr fontId="1" type="noConversion"/>
  </si>
  <si>
    <t>ni</t>
    <phoneticPr fontId="1" type="noConversion"/>
  </si>
  <si>
    <t>group</t>
    <phoneticPr fontId="1" type="noConversion"/>
  </si>
  <si>
    <t>index</t>
    <phoneticPr fontId="1" type="noConversion"/>
  </si>
  <si>
    <t>111</t>
  </si>
  <si>
    <t>121</t>
  </si>
  <si>
    <t>131</t>
  </si>
  <si>
    <t>141</t>
  </si>
  <si>
    <t>151</t>
  </si>
  <si>
    <t>112</t>
  </si>
  <si>
    <t>122</t>
  </si>
  <si>
    <t>132</t>
  </si>
  <si>
    <t>142</t>
  </si>
  <si>
    <t>152</t>
  </si>
  <si>
    <t>113</t>
  </si>
  <si>
    <t>123</t>
  </si>
  <si>
    <t>133</t>
  </si>
  <si>
    <t>143</t>
  </si>
  <si>
    <t>153</t>
  </si>
  <si>
    <t>114</t>
  </si>
  <si>
    <t>124</t>
  </si>
  <si>
    <t>134</t>
  </si>
  <si>
    <t>144</t>
  </si>
  <si>
    <t>154</t>
  </si>
  <si>
    <t>115</t>
  </si>
  <si>
    <t>125</t>
  </si>
  <si>
    <t>135</t>
  </si>
  <si>
    <t>145</t>
  </si>
  <si>
    <t>155</t>
  </si>
  <si>
    <t>116</t>
  </si>
  <si>
    <t>126</t>
  </si>
  <si>
    <t>136</t>
  </si>
  <si>
    <t>146</t>
  </si>
  <si>
    <t>156</t>
  </si>
  <si>
    <t>011</t>
  </si>
  <si>
    <t>021</t>
  </si>
  <si>
    <t>031</t>
  </si>
  <si>
    <t>041</t>
  </si>
  <si>
    <t>051</t>
  </si>
  <si>
    <t>012</t>
  </si>
  <si>
    <t>022</t>
  </si>
  <si>
    <t>032</t>
  </si>
  <si>
    <t>042</t>
  </si>
  <si>
    <t>052</t>
  </si>
  <si>
    <t>013</t>
  </si>
  <si>
    <t>023</t>
  </si>
  <si>
    <t>033</t>
  </si>
  <si>
    <t>043</t>
  </si>
  <si>
    <t>053</t>
  </si>
  <si>
    <t>014</t>
  </si>
  <si>
    <t>024</t>
  </si>
  <si>
    <t>034</t>
  </si>
  <si>
    <t>044</t>
  </si>
  <si>
    <t>054</t>
  </si>
  <si>
    <t>015</t>
  </si>
  <si>
    <t>025</t>
  </si>
  <si>
    <t>035</t>
  </si>
  <si>
    <t>045</t>
  </si>
  <si>
    <t>055</t>
  </si>
  <si>
    <t>016</t>
  </si>
  <si>
    <t>026</t>
  </si>
  <si>
    <t>036</t>
  </si>
  <si>
    <t>046</t>
  </si>
  <si>
    <t>056</t>
  </si>
  <si>
    <t>Label</t>
  </si>
  <si>
    <t>Label</t>
    <phoneticPr fontId="1" type="noConversion"/>
  </si>
  <si>
    <t>Value</t>
  </si>
  <si>
    <t>Value</t>
    <phoneticPr fontId="1" type="noConversion"/>
  </si>
  <si>
    <t>ratio</t>
  </si>
  <si>
    <t>國小及以下</t>
    <phoneticPr fontId="1" type="noConversion"/>
  </si>
  <si>
    <t>國、初中</t>
    <phoneticPr fontId="1" type="noConversion"/>
  </si>
  <si>
    <t>高中、職</t>
    <phoneticPr fontId="1" type="noConversion"/>
  </si>
  <si>
    <t>大專</t>
    <phoneticPr fontId="1" type="noConversion"/>
  </si>
  <si>
    <t>研究所及以上</t>
    <phoneticPr fontId="1" type="noConversion"/>
  </si>
  <si>
    <t>宜花東及離島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</si>
</sst>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7744-EBEE-F540-98AF-97BE43938F63}">
  <dimension ref="A1:K61"/>
  <sheetViews>
    <sheetView zoomScale="170" zoomScaleNormal="170" workbookViewId="0">
      <selection activeCell="I14" sqref="I14"/>
    </sheetView>
  </sheetViews>
  <sheetFormatPr baseColWidth="10" defaultRowHeight="15"/>
  <cols>
    <col min="1" max="1" width="6.6640625" bestFit="1" customWidth="1"/>
    <col min="8" max="8" width="13.1640625" style="1" bestFit="1" customWidth="1"/>
    <col min="9" max="9" width="10.83203125" style="1"/>
    <col min="10" max="10" width="10.83203125" style="2"/>
    <col min="11" max="11" width="10.83203125" style="3"/>
  </cols>
  <sheetData>
    <row r="1" spans="1:11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21</v>
      </c>
      <c r="I1" s="1" t="s">
        <v>6</v>
      </c>
      <c r="J1" s="2" t="s">
        <v>7</v>
      </c>
      <c r="K1" s="3" t="s">
        <v>23</v>
      </c>
    </row>
    <row r="2" spans="1:11">
      <c r="A2">
        <v>1</v>
      </c>
      <c r="B2" t="s">
        <v>8</v>
      </c>
      <c r="C2">
        <v>1</v>
      </c>
      <c r="D2" t="s">
        <v>9</v>
      </c>
      <c r="E2">
        <v>1</v>
      </c>
      <c r="F2" t="s">
        <v>10</v>
      </c>
      <c r="G2">
        <v>1</v>
      </c>
      <c r="H2" s="1">
        <f>271786+145206+26149</f>
        <v>443141</v>
      </c>
      <c r="I2" s="1">
        <v>19332809</v>
      </c>
      <c r="J2" s="2">
        <v>2.2921707859421801E-2</v>
      </c>
      <c r="K2" s="3" t="s">
        <v>24</v>
      </c>
    </row>
    <row r="3" spans="1:11">
      <c r="A3">
        <v>2</v>
      </c>
      <c r="B3" t="s">
        <v>11</v>
      </c>
      <c r="C3">
        <v>0</v>
      </c>
      <c r="D3" t="s">
        <v>9</v>
      </c>
      <c r="E3">
        <v>1</v>
      </c>
      <c r="F3" t="s">
        <v>10</v>
      </c>
      <c r="G3">
        <v>1</v>
      </c>
      <c r="H3" s="1">
        <f>251936+138556+23939</f>
        <v>414431</v>
      </c>
      <c r="I3" s="1">
        <v>19332809</v>
      </c>
      <c r="J3" s="2">
        <v>2.1436667584105298E-2</v>
      </c>
      <c r="K3" s="3" t="s">
        <v>54</v>
      </c>
    </row>
    <row r="4" spans="1:11">
      <c r="A4">
        <v>3</v>
      </c>
      <c r="B4" t="s">
        <v>8</v>
      </c>
      <c r="C4">
        <v>1</v>
      </c>
      <c r="D4" t="s">
        <v>12</v>
      </c>
      <c r="E4">
        <v>2</v>
      </c>
      <c r="F4" t="s">
        <v>10</v>
      </c>
      <c r="G4">
        <v>1</v>
      </c>
      <c r="H4" s="1">
        <f>302761+177735+25878</f>
        <v>506374</v>
      </c>
      <c r="I4" s="1">
        <v>19332809</v>
      </c>
      <c r="J4" s="2">
        <v>2.6192468978512125E-2</v>
      </c>
      <c r="K4" s="3" t="s">
        <v>25</v>
      </c>
    </row>
    <row r="5" spans="1:11">
      <c r="A5">
        <v>4</v>
      </c>
      <c r="B5" t="s">
        <v>11</v>
      </c>
      <c r="C5">
        <v>0</v>
      </c>
      <c r="D5" t="s">
        <v>12</v>
      </c>
      <c r="E5">
        <v>2</v>
      </c>
      <c r="F5" t="s">
        <v>10</v>
      </c>
      <c r="G5">
        <v>1</v>
      </c>
      <c r="H5" s="1">
        <f>300919+196442+23786</f>
        <v>521147</v>
      </c>
      <c r="I5" s="1">
        <v>19332809</v>
      </c>
      <c r="J5" s="2">
        <v>2.6956610392209431E-2</v>
      </c>
      <c r="K5" s="3" t="s">
        <v>55</v>
      </c>
    </row>
    <row r="6" spans="1:11">
      <c r="A6">
        <v>5</v>
      </c>
      <c r="B6" t="s">
        <v>8</v>
      </c>
      <c r="C6">
        <v>1</v>
      </c>
      <c r="D6" t="s">
        <v>13</v>
      </c>
      <c r="E6">
        <v>3</v>
      </c>
      <c r="F6" t="s">
        <v>10</v>
      </c>
      <c r="G6">
        <v>1</v>
      </c>
      <c r="H6" s="1">
        <f>327184+192453+28196</f>
        <v>547833</v>
      </c>
      <c r="I6" s="1">
        <v>19332809</v>
      </c>
      <c r="J6" s="2">
        <v>2.8336958173020795E-2</v>
      </c>
      <c r="K6" s="3" t="s">
        <v>26</v>
      </c>
    </row>
    <row r="7" spans="1:11">
      <c r="A7">
        <v>6</v>
      </c>
      <c r="B7" t="s">
        <v>11</v>
      </c>
      <c r="C7">
        <v>0</v>
      </c>
      <c r="D7" t="s">
        <v>13</v>
      </c>
      <c r="E7">
        <v>3</v>
      </c>
      <c r="F7" t="s">
        <v>10</v>
      </c>
      <c r="G7">
        <v>1</v>
      </c>
      <c r="H7" s="1">
        <f>344930+221468+28402</f>
        <v>594800</v>
      </c>
      <c r="I7" s="1">
        <v>19332809</v>
      </c>
      <c r="J7" s="2">
        <v>3.0766351646054124E-2</v>
      </c>
      <c r="K7" s="3" t="s">
        <v>56</v>
      </c>
    </row>
    <row r="8" spans="1:11">
      <c r="A8">
        <v>7</v>
      </c>
      <c r="B8" t="s">
        <v>8</v>
      </c>
      <c r="C8">
        <v>1</v>
      </c>
      <c r="D8" t="s">
        <v>14</v>
      </c>
      <c r="E8">
        <v>4</v>
      </c>
      <c r="F8" t="s">
        <v>10</v>
      </c>
      <c r="G8">
        <v>1</v>
      </c>
      <c r="H8" s="1">
        <f>300165+179752+31147</f>
        <v>511064</v>
      </c>
      <c r="I8" s="1">
        <v>19332809</v>
      </c>
      <c r="J8" s="2">
        <v>2.6435061764692343E-2</v>
      </c>
      <c r="K8" s="3" t="s">
        <v>27</v>
      </c>
    </row>
    <row r="9" spans="1:11">
      <c r="A9">
        <v>8</v>
      </c>
      <c r="B9" t="s">
        <v>11</v>
      </c>
      <c r="C9">
        <v>0</v>
      </c>
      <c r="D9" t="s">
        <v>14</v>
      </c>
      <c r="E9">
        <v>4</v>
      </c>
      <c r="F9" t="s">
        <v>10</v>
      </c>
      <c r="G9">
        <v>1</v>
      </c>
      <c r="H9" s="1">
        <f>339702+209734+31424</f>
        <v>580860</v>
      </c>
      <c r="I9" s="1">
        <v>19332809</v>
      </c>
      <c r="J9" s="2">
        <v>3.0045297607812708E-2</v>
      </c>
      <c r="K9" s="3" t="s">
        <v>57</v>
      </c>
    </row>
    <row r="10" spans="1:11">
      <c r="A10">
        <v>9</v>
      </c>
      <c r="B10" t="s">
        <v>8</v>
      </c>
      <c r="C10">
        <v>1</v>
      </c>
      <c r="D10" t="s">
        <v>15</v>
      </c>
      <c r="E10">
        <v>5</v>
      </c>
      <c r="F10" t="s">
        <v>10</v>
      </c>
      <c r="G10">
        <v>1</v>
      </c>
      <c r="H10" s="1">
        <f>417696+308668+43761</f>
        <v>770125</v>
      </c>
      <c r="I10" s="1">
        <v>19332809</v>
      </c>
      <c r="J10" s="2">
        <v>3.9835132080392459E-2</v>
      </c>
      <c r="K10" s="3" t="s">
        <v>28</v>
      </c>
    </row>
    <row r="11" spans="1:11">
      <c r="A11">
        <v>10</v>
      </c>
      <c r="B11" t="s">
        <v>11</v>
      </c>
      <c r="C11">
        <v>0</v>
      </c>
      <c r="D11" t="s">
        <v>15</v>
      </c>
      <c r="E11">
        <v>5</v>
      </c>
      <c r="F11" t="s">
        <v>10</v>
      </c>
      <c r="G11">
        <v>1</v>
      </c>
      <c r="H11" s="1">
        <f>502765+379639+50740</f>
        <v>933144</v>
      </c>
      <c r="I11" s="1">
        <v>19332809</v>
      </c>
      <c r="J11" s="2">
        <v>4.8267378010096722E-2</v>
      </c>
      <c r="K11" s="3" t="s">
        <v>58</v>
      </c>
    </row>
    <row r="12" spans="1:11">
      <c r="A12">
        <v>11</v>
      </c>
      <c r="B12" t="s">
        <v>8</v>
      </c>
      <c r="C12">
        <v>1</v>
      </c>
      <c r="D12" t="s">
        <v>9</v>
      </c>
      <c r="E12">
        <v>1</v>
      </c>
      <c r="F12" t="s">
        <v>16</v>
      </c>
      <c r="G12">
        <v>2</v>
      </c>
      <c r="H12" s="1">
        <f>162883+39525+38833+28592</f>
        <v>269833</v>
      </c>
      <c r="I12" s="1">
        <v>19332809</v>
      </c>
      <c r="J12" s="2">
        <v>1.3957257840803166E-2</v>
      </c>
      <c r="K12" s="3" t="s">
        <v>29</v>
      </c>
    </row>
    <row r="13" spans="1:11">
      <c r="A13">
        <v>12</v>
      </c>
      <c r="B13" t="s">
        <v>11</v>
      </c>
      <c r="C13">
        <v>0</v>
      </c>
      <c r="D13" t="s">
        <v>9</v>
      </c>
      <c r="E13">
        <v>1</v>
      </c>
      <c r="F13" t="s">
        <v>16</v>
      </c>
      <c r="G13">
        <v>2</v>
      </c>
      <c r="H13" s="1">
        <f>152435+35541+34521+26740</f>
        <v>249237</v>
      </c>
      <c r="I13" s="1">
        <v>19332809</v>
      </c>
      <c r="J13" s="2">
        <v>1.2891918603240739E-2</v>
      </c>
      <c r="K13" s="3" t="s">
        <v>59</v>
      </c>
    </row>
    <row r="14" spans="1:11">
      <c r="A14">
        <v>13</v>
      </c>
      <c r="B14" t="s">
        <v>8</v>
      </c>
      <c r="C14">
        <v>1</v>
      </c>
      <c r="D14" t="s">
        <v>12</v>
      </c>
      <c r="E14">
        <v>2</v>
      </c>
      <c r="F14" t="s">
        <v>16</v>
      </c>
      <c r="G14">
        <v>2</v>
      </c>
      <c r="H14" s="1">
        <f>180138+44047+41655+33537</f>
        <v>299377</v>
      </c>
      <c r="I14" s="1">
        <v>19332809</v>
      </c>
      <c r="J14" s="2">
        <v>1.548543721711625E-2</v>
      </c>
      <c r="K14" s="3" t="s">
        <v>30</v>
      </c>
    </row>
    <row r="15" spans="1:11">
      <c r="A15">
        <v>14</v>
      </c>
      <c r="B15" t="s">
        <v>11</v>
      </c>
      <c r="C15">
        <v>0</v>
      </c>
      <c r="D15" t="s">
        <v>12</v>
      </c>
      <c r="E15">
        <v>2</v>
      </c>
      <c r="F15" t="s">
        <v>16</v>
      </c>
      <c r="G15">
        <v>2</v>
      </c>
      <c r="H15" s="1">
        <f>181488+41963+37226+34614</f>
        <v>295291</v>
      </c>
      <c r="I15" s="1">
        <v>19332809</v>
      </c>
      <c r="J15" s="2">
        <v>1.5274086657557109E-2</v>
      </c>
      <c r="K15" s="3" t="s">
        <v>60</v>
      </c>
    </row>
    <row r="16" spans="1:11">
      <c r="A16">
        <v>15</v>
      </c>
      <c r="B16" t="s">
        <v>8</v>
      </c>
      <c r="C16">
        <v>1</v>
      </c>
      <c r="D16" t="s">
        <v>13</v>
      </c>
      <c r="E16">
        <v>3</v>
      </c>
      <c r="F16" t="s">
        <v>16</v>
      </c>
      <c r="G16">
        <v>2</v>
      </c>
      <c r="H16" s="1">
        <f>182469+49060+42340+38369</f>
        <v>312238</v>
      </c>
      <c r="I16" s="1">
        <v>19332809</v>
      </c>
      <c r="J16" s="2">
        <v>1.6150679396873986E-2</v>
      </c>
      <c r="K16" s="3" t="s">
        <v>31</v>
      </c>
    </row>
    <row r="17" spans="1:11">
      <c r="A17">
        <v>16</v>
      </c>
      <c r="B17" t="s">
        <v>11</v>
      </c>
      <c r="C17">
        <v>0</v>
      </c>
      <c r="D17" t="s">
        <v>13</v>
      </c>
      <c r="E17">
        <v>3</v>
      </c>
      <c r="F17" t="s">
        <v>16</v>
      </c>
      <c r="G17">
        <v>2</v>
      </c>
      <c r="H17" s="1">
        <f>190055+49325+39795+40558</f>
        <v>319733</v>
      </c>
      <c r="I17" s="1">
        <v>19332809</v>
      </c>
      <c r="J17" s="2">
        <v>1.6538362324895466E-2</v>
      </c>
      <c r="K17" s="3" t="s">
        <v>61</v>
      </c>
    </row>
    <row r="18" spans="1:11">
      <c r="A18">
        <v>17</v>
      </c>
      <c r="B18" t="s">
        <v>8</v>
      </c>
      <c r="C18">
        <v>1</v>
      </c>
      <c r="D18" t="s">
        <v>14</v>
      </c>
      <c r="E18">
        <v>4</v>
      </c>
      <c r="F18" t="s">
        <v>16</v>
      </c>
      <c r="G18">
        <v>2</v>
      </c>
      <c r="H18" s="1">
        <f>160929+41922+43346+30936</f>
        <v>277133</v>
      </c>
      <c r="I18" s="1">
        <v>19332809</v>
      </c>
      <c r="J18" s="2">
        <v>1.4334854288375786E-2</v>
      </c>
      <c r="K18" s="3" t="s">
        <v>32</v>
      </c>
    </row>
    <row r="19" spans="1:11">
      <c r="A19">
        <v>18</v>
      </c>
      <c r="B19" t="s">
        <v>11</v>
      </c>
      <c r="C19">
        <v>0</v>
      </c>
      <c r="D19" t="s">
        <v>14</v>
      </c>
      <c r="E19">
        <v>4</v>
      </c>
      <c r="F19" t="s">
        <v>16</v>
      </c>
      <c r="G19">
        <v>2</v>
      </c>
      <c r="H19" s="1">
        <f>170913+39016+39181+31771</f>
        <v>280881</v>
      </c>
      <c r="I19" s="1">
        <v>19332809</v>
      </c>
      <c r="J19" s="2">
        <v>1.4528721615156908E-2</v>
      </c>
      <c r="K19" s="3" t="s">
        <v>62</v>
      </c>
    </row>
    <row r="20" spans="1:11">
      <c r="A20">
        <v>19</v>
      </c>
      <c r="B20" t="s">
        <v>8</v>
      </c>
      <c r="C20">
        <v>1</v>
      </c>
      <c r="D20" t="s">
        <v>15</v>
      </c>
      <c r="E20">
        <v>5</v>
      </c>
      <c r="F20" t="s">
        <v>16</v>
      </c>
      <c r="G20">
        <v>2</v>
      </c>
      <c r="H20" s="1">
        <f>201408+52165+64376+38644</f>
        <v>356593</v>
      </c>
      <c r="I20" s="1">
        <v>19332809</v>
      </c>
      <c r="J20" s="2">
        <v>1.8444965757433388E-2</v>
      </c>
      <c r="K20" s="3" t="s">
        <v>33</v>
      </c>
    </row>
    <row r="21" spans="1:11">
      <c r="A21">
        <v>20</v>
      </c>
      <c r="B21" t="s">
        <v>11</v>
      </c>
      <c r="C21">
        <v>0</v>
      </c>
      <c r="D21" t="s">
        <v>15</v>
      </c>
      <c r="E21">
        <v>5</v>
      </c>
      <c r="F21" t="s">
        <v>16</v>
      </c>
      <c r="G21">
        <v>2</v>
      </c>
      <c r="H21" s="1">
        <f>232384+54264+67328+46596</f>
        <v>400572</v>
      </c>
      <c r="I21" s="1">
        <v>19332809</v>
      </c>
      <c r="J21" s="2">
        <v>2.0719803314665757E-2</v>
      </c>
      <c r="K21" s="3" t="s">
        <v>63</v>
      </c>
    </row>
    <row r="22" spans="1:11">
      <c r="A22">
        <v>21</v>
      </c>
      <c r="B22" t="s">
        <v>8</v>
      </c>
      <c r="C22">
        <v>1</v>
      </c>
      <c r="D22" t="s">
        <v>9</v>
      </c>
      <c r="E22">
        <v>1</v>
      </c>
      <c r="F22" t="s">
        <v>17</v>
      </c>
      <c r="G22">
        <v>3</v>
      </c>
      <c r="H22" s="1">
        <f>203576+91485+35378</f>
        <v>330439</v>
      </c>
      <c r="I22" s="1">
        <v>19332809</v>
      </c>
      <c r="J22" s="2">
        <v>1.7092135964308135E-2</v>
      </c>
      <c r="K22" s="3" t="s">
        <v>34</v>
      </c>
    </row>
    <row r="23" spans="1:11">
      <c r="A23">
        <v>22</v>
      </c>
      <c r="B23" t="s">
        <v>11</v>
      </c>
      <c r="C23">
        <v>0</v>
      </c>
      <c r="D23" t="s">
        <v>9</v>
      </c>
      <c r="E23">
        <v>1</v>
      </c>
      <c r="F23" t="s">
        <v>17</v>
      </c>
      <c r="G23">
        <v>3</v>
      </c>
      <c r="H23" s="1">
        <f>190411+84124+32205</f>
        <v>306740</v>
      </c>
      <c r="I23" s="1">
        <v>19332809</v>
      </c>
      <c r="J23" s="2">
        <v>1.5866292373756963E-2</v>
      </c>
      <c r="K23" s="3" t="s">
        <v>64</v>
      </c>
    </row>
    <row r="24" spans="1:11">
      <c r="A24">
        <v>23</v>
      </c>
      <c r="B24" t="s">
        <v>8</v>
      </c>
      <c r="C24">
        <v>1</v>
      </c>
      <c r="D24" t="s">
        <v>12</v>
      </c>
      <c r="E24">
        <v>2</v>
      </c>
      <c r="F24" t="s">
        <v>17</v>
      </c>
      <c r="G24">
        <v>3</v>
      </c>
      <c r="H24" s="1">
        <f>218435+98725+35736</f>
        <v>352896</v>
      </c>
      <c r="I24" s="1">
        <v>19332809</v>
      </c>
      <c r="J24" s="2">
        <v>1.8253736433231197E-2</v>
      </c>
      <c r="K24" s="3" t="s">
        <v>35</v>
      </c>
    </row>
    <row r="25" spans="1:11">
      <c r="A25">
        <v>24</v>
      </c>
      <c r="B25" t="s">
        <v>11</v>
      </c>
      <c r="C25">
        <v>0</v>
      </c>
      <c r="D25" t="s">
        <v>12</v>
      </c>
      <c r="E25">
        <v>2</v>
      </c>
      <c r="F25" t="s">
        <v>17</v>
      </c>
      <c r="G25">
        <v>3</v>
      </c>
      <c r="H25" s="1">
        <f>220131+92226+30946</f>
        <v>343303</v>
      </c>
      <c r="I25" s="1">
        <v>19332809</v>
      </c>
      <c r="J25" s="2">
        <v>1.7757533320688162E-2</v>
      </c>
      <c r="K25" s="3" t="s">
        <v>65</v>
      </c>
    </row>
    <row r="26" spans="1:11">
      <c r="A26">
        <v>25</v>
      </c>
      <c r="B26" t="s">
        <v>8</v>
      </c>
      <c r="C26">
        <v>1</v>
      </c>
      <c r="D26" t="s">
        <v>13</v>
      </c>
      <c r="E26">
        <v>3</v>
      </c>
      <c r="F26" t="s">
        <v>17</v>
      </c>
      <c r="G26">
        <v>3</v>
      </c>
      <c r="H26" s="1">
        <f>218173+97972+35968</f>
        <v>352113</v>
      </c>
      <c r="I26" s="1">
        <v>19332809</v>
      </c>
      <c r="J26" s="2">
        <v>1.8213235334813477E-2</v>
      </c>
      <c r="K26" s="3" t="s">
        <v>36</v>
      </c>
    </row>
    <row r="27" spans="1:11">
      <c r="A27">
        <v>26</v>
      </c>
      <c r="B27" t="s">
        <v>11</v>
      </c>
      <c r="C27">
        <v>0</v>
      </c>
      <c r="D27" t="s">
        <v>13</v>
      </c>
      <c r="E27">
        <v>3</v>
      </c>
      <c r="F27" t="s">
        <v>17</v>
      </c>
      <c r="G27">
        <v>3</v>
      </c>
      <c r="H27" s="1">
        <f>235580+92899+34222</f>
        <v>362701</v>
      </c>
      <c r="I27" s="1">
        <v>19332809</v>
      </c>
      <c r="J27" s="2">
        <v>1.8760905360416066E-2</v>
      </c>
      <c r="K27" s="3" t="s">
        <v>66</v>
      </c>
    </row>
    <row r="28" spans="1:11">
      <c r="A28">
        <v>27</v>
      </c>
      <c r="B28" t="s">
        <v>8</v>
      </c>
      <c r="C28">
        <v>1</v>
      </c>
      <c r="D28" t="s">
        <v>14</v>
      </c>
      <c r="E28">
        <v>4</v>
      </c>
      <c r="F28" t="s">
        <v>17</v>
      </c>
      <c r="G28">
        <v>3</v>
      </c>
      <c r="H28" s="1">
        <f>200639+95045+41008</f>
        <v>336692</v>
      </c>
      <c r="I28" s="1">
        <v>19332809</v>
      </c>
      <c r="J28" s="2">
        <v>1.7415575770701505E-2</v>
      </c>
      <c r="K28" s="3" t="s">
        <v>37</v>
      </c>
    </row>
    <row r="29" spans="1:11">
      <c r="A29">
        <v>28</v>
      </c>
      <c r="B29" t="s">
        <v>11</v>
      </c>
      <c r="C29">
        <v>0</v>
      </c>
      <c r="D29" t="s">
        <v>14</v>
      </c>
      <c r="E29">
        <v>4</v>
      </c>
      <c r="F29" t="s">
        <v>17</v>
      </c>
      <c r="G29">
        <v>3</v>
      </c>
      <c r="H29" s="1">
        <f>222003+88765+38564</f>
        <v>349332</v>
      </c>
      <c r="I29" s="1">
        <v>19332809</v>
      </c>
      <c r="J29" s="2">
        <v>1.8069386605950536E-2</v>
      </c>
      <c r="K29" s="3" t="s">
        <v>67</v>
      </c>
    </row>
    <row r="30" spans="1:11">
      <c r="A30">
        <v>29</v>
      </c>
      <c r="B30" t="s">
        <v>8</v>
      </c>
      <c r="C30">
        <v>1</v>
      </c>
      <c r="D30" t="s">
        <v>15</v>
      </c>
      <c r="E30">
        <v>5</v>
      </c>
      <c r="F30" t="s">
        <v>17</v>
      </c>
      <c r="G30">
        <v>3</v>
      </c>
      <c r="H30" s="1">
        <f>262908+141439+62512</f>
        <v>466859</v>
      </c>
      <c r="I30" s="1">
        <v>19332809</v>
      </c>
      <c r="J30" s="2">
        <v>2.4148534235247449E-2</v>
      </c>
      <c r="K30" s="3" t="s">
        <v>38</v>
      </c>
    </row>
    <row r="31" spans="1:11">
      <c r="A31">
        <v>30</v>
      </c>
      <c r="B31" t="s">
        <v>11</v>
      </c>
      <c r="C31">
        <v>0</v>
      </c>
      <c r="D31" t="s">
        <v>15</v>
      </c>
      <c r="E31">
        <v>5</v>
      </c>
      <c r="F31" t="s">
        <v>17</v>
      </c>
      <c r="G31">
        <v>3</v>
      </c>
      <c r="H31" s="1">
        <f>306231+156203+66984</f>
        <v>529418</v>
      </c>
      <c r="I31" s="1">
        <v>19332809</v>
      </c>
      <c r="J31" s="2">
        <v>2.7384432339863287E-2</v>
      </c>
      <c r="K31" s="3" t="s">
        <v>68</v>
      </c>
    </row>
    <row r="32" spans="1:11">
      <c r="A32">
        <v>31</v>
      </c>
      <c r="B32" t="s">
        <v>8</v>
      </c>
      <c r="C32">
        <v>1</v>
      </c>
      <c r="D32" t="s">
        <v>9</v>
      </c>
      <c r="E32">
        <v>1</v>
      </c>
      <c r="F32" t="s">
        <v>18</v>
      </c>
      <c r="G32">
        <v>4</v>
      </c>
      <c r="H32" s="1">
        <f>124171+46773+35416+18999</f>
        <v>225359</v>
      </c>
      <c r="I32" s="1">
        <v>19332809</v>
      </c>
      <c r="J32" s="2">
        <v>1.1656816140892924E-2</v>
      </c>
      <c r="K32" s="3" t="s">
        <v>39</v>
      </c>
    </row>
    <row r="33" spans="1:11">
      <c r="A33">
        <v>32</v>
      </c>
      <c r="B33" t="s">
        <v>11</v>
      </c>
      <c r="C33">
        <v>0</v>
      </c>
      <c r="D33" t="s">
        <v>9</v>
      </c>
      <c r="E33">
        <v>1</v>
      </c>
      <c r="F33" t="s">
        <v>18</v>
      </c>
      <c r="G33">
        <v>4</v>
      </c>
      <c r="H33" s="1">
        <f>114381+41867+31935+17777</f>
        <v>205960</v>
      </c>
      <c r="I33" s="1">
        <v>19332809</v>
      </c>
      <c r="J33" s="2">
        <v>1.0653392375624257E-2</v>
      </c>
      <c r="K33" s="3" t="s">
        <v>69</v>
      </c>
    </row>
    <row r="34" spans="1:11">
      <c r="A34">
        <v>33</v>
      </c>
      <c r="B34" t="s">
        <v>8</v>
      </c>
      <c r="C34">
        <v>1</v>
      </c>
      <c r="D34" t="s">
        <v>12</v>
      </c>
      <c r="E34">
        <v>2</v>
      </c>
      <c r="F34" t="s">
        <v>18</v>
      </c>
      <c r="G34">
        <v>4</v>
      </c>
      <c r="H34" s="1">
        <f>142872+48305+35145+17717</f>
        <v>244039</v>
      </c>
      <c r="I34" s="1">
        <v>19332809</v>
      </c>
      <c r="J34" s="2">
        <v>1.2623049242352727E-2</v>
      </c>
      <c r="K34" s="3" t="s">
        <v>40</v>
      </c>
    </row>
    <row r="35" spans="1:11">
      <c r="A35">
        <v>34</v>
      </c>
      <c r="B35" t="s">
        <v>11</v>
      </c>
      <c r="C35">
        <v>0</v>
      </c>
      <c r="D35" t="s">
        <v>12</v>
      </c>
      <c r="E35">
        <v>2</v>
      </c>
      <c r="F35" t="s">
        <v>18</v>
      </c>
      <c r="G35">
        <v>4</v>
      </c>
      <c r="H35" s="1">
        <f>138229+43444+30134+18517</f>
        <v>230324</v>
      </c>
      <c r="I35" s="1">
        <v>19332809</v>
      </c>
      <c r="J35" s="2">
        <v>1.191363345078307E-2</v>
      </c>
      <c r="K35" s="3" t="s">
        <v>70</v>
      </c>
    </row>
    <row r="36" spans="1:11">
      <c r="A36">
        <v>35</v>
      </c>
      <c r="B36" t="s">
        <v>8</v>
      </c>
      <c r="C36">
        <v>1</v>
      </c>
      <c r="D36" t="s">
        <v>13</v>
      </c>
      <c r="E36">
        <v>3</v>
      </c>
      <c r="F36" t="s">
        <v>18</v>
      </c>
      <c r="G36">
        <v>4</v>
      </c>
      <c r="H36" s="1">
        <f>148131+54504+38046+18994</f>
        <v>259675</v>
      </c>
      <c r="I36" s="1">
        <v>19332809</v>
      </c>
      <c r="J36" s="2">
        <v>1.3431829797728825E-2</v>
      </c>
      <c r="K36" s="3" t="s">
        <v>41</v>
      </c>
    </row>
    <row r="37" spans="1:11">
      <c r="A37">
        <v>36</v>
      </c>
      <c r="B37" t="s">
        <v>11</v>
      </c>
      <c r="C37">
        <v>0</v>
      </c>
      <c r="D37" t="s">
        <v>13</v>
      </c>
      <c r="E37">
        <v>3</v>
      </c>
      <c r="F37" t="s">
        <v>18</v>
      </c>
      <c r="G37">
        <v>4</v>
      </c>
      <c r="H37" s="1">
        <f>150901+50139+35396+22066</f>
        <v>258502</v>
      </c>
      <c r="I37" s="1">
        <v>19332809</v>
      </c>
      <c r="J37" s="2">
        <v>1.3371155738413389E-2</v>
      </c>
      <c r="K37" s="3" t="s">
        <v>71</v>
      </c>
    </row>
    <row r="38" spans="1:11">
      <c r="A38">
        <v>37</v>
      </c>
      <c r="B38" t="s">
        <v>8</v>
      </c>
      <c r="C38">
        <v>1</v>
      </c>
      <c r="D38" t="s">
        <v>14</v>
      </c>
      <c r="E38">
        <v>4</v>
      </c>
      <c r="F38" t="s">
        <v>18</v>
      </c>
      <c r="G38">
        <v>4</v>
      </c>
      <c r="H38" s="1">
        <f>146117+58316+45795+19414</f>
        <v>269642</v>
      </c>
      <c r="I38" s="1">
        <v>19332809</v>
      </c>
      <c r="J38" s="2">
        <v>1.3947378262517362E-2</v>
      </c>
      <c r="K38" s="3" t="s">
        <v>42</v>
      </c>
    </row>
    <row r="39" spans="1:11">
      <c r="A39">
        <v>38</v>
      </c>
      <c r="B39" t="s">
        <v>11</v>
      </c>
      <c r="C39">
        <v>0</v>
      </c>
      <c r="D39" t="s">
        <v>14</v>
      </c>
      <c r="E39">
        <v>4</v>
      </c>
      <c r="F39" t="s">
        <v>18</v>
      </c>
      <c r="G39">
        <v>4</v>
      </c>
      <c r="H39" s="1">
        <f>150219+46628+37252+21485</f>
        <v>255584</v>
      </c>
      <c r="I39" s="1">
        <v>19332809</v>
      </c>
      <c r="J39" s="2">
        <v>1.3220220610465867E-2</v>
      </c>
      <c r="K39" s="3" t="s">
        <v>72</v>
      </c>
    </row>
    <row r="40" spans="1:11">
      <c r="A40">
        <v>39</v>
      </c>
      <c r="B40" t="s">
        <v>8</v>
      </c>
      <c r="C40">
        <v>1</v>
      </c>
      <c r="D40" t="s">
        <v>15</v>
      </c>
      <c r="E40">
        <v>5</v>
      </c>
      <c r="F40" t="s">
        <v>18</v>
      </c>
      <c r="G40">
        <v>4</v>
      </c>
      <c r="H40" s="1">
        <f>211529+84780+68199+27554</f>
        <v>392062</v>
      </c>
      <c r="I40" s="1">
        <v>19332809</v>
      </c>
      <c r="J40" s="2">
        <v>2.0279618962769457E-2</v>
      </c>
      <c r="K40" s="3" t="s">
        <v>43</v>
      </c>
    </row>
    <row r="41" spans="1:11">
      <c r="A41">
        <v>40</v>
      </c>
      <c r="B41" t="s">
        <v>11</v>
      </c>
      <c r="C41">
        <v>0</v>
      </c>
      <c r="D41" t="s">
        <v>15</v>
      </c>
      <c r="E41">
        <v>5</v>
      </c>
      <c r="F41" t="s">
        <v>18</v>
      </c>
      <c r="G41">
        <v>4</v>
      </c>
      <c r="H41" s="1">
        <f>238149+91768+72157+33720</f>
        <v>435794</v>
      </c>
      <c r="I41" s="1">
        <v>19332809</v>
      </c>
      <c r="J41" s="2">
        <v>2.2541680311433273E-2</v>
      </c>
      <c r="K41" s="3" t="s">
        <v>73</v>
      </c>
    </row>
    <row r="42" spans="1:11">
      <c r="A42">
        <v>41</v>
      </c>
      <c r="B42" t="s">
        <v>8</v>
      </c>
      <c r="C42">
        <v>1</v>
      </c>
      <c r="D42" t="s">
        <v>9</v>
      </c>
      <c r="E42">
        <v>1</v>
      </c>
      <c r="F42" t="s">
        <v>19</v>
      </c>
      <c r="G42">
        <v>5</v>
      </c>
      <c r="H42" s="1">
        <f>184959+59035</f>
        <v>243994</v>
      </c>
      <c r="I42" s="1">
        <v>19332809</v>
      </c>
      <c r="J42" s="2">
        <v>1.2620721593018375E-2</v>
      </c>
      <c r="K42" s="3" t="s">
        <v>44</v>
      </c>
    </row>
    <row r="43" spans="1:11">
      <c r="A43">
        <v>42</v>
      </c>
      <c r="B43" t="s">
        <v>11</v>
      </c>
      <c r="C43">
        <v>0</v>
      </c>
      <c r="D43" t="s">
        <v>9</v>
      </c>
      <c r="E43">
        <v>1</v>
      </c>
      <c r="F43" t="s">
        <v>19</v>
      </c>
      <c r="G43">
        <v>5</v>
      </c>
      <c r="H43" s="1">
        <f>171904+53049</f>
        <v>224953</v>
      </c>
      <c r="I43" s="1">
        <v>19332809</v>
      </c>
      <c r="J43" s="2">
        <v>1.1635815571342994E-2</v>
      </c>
      <c r="K43" s="3" t="s">
        <v>74</v>
      </c>
    </row>
    <row r="44" spans="1:11">
      <c r="A44">
        <v>43</v>
      </c>
      <c r="B44" t="s">
        <v>8</v>
      </c>
      <c r="C44">
        <v>1</v>
      </c>
      <c r="D44" t="s">
        <v>12</v>
      </c>
      <c r="E44">
        <v>2</v>
      </c>
      <c r="F44" t="s">
        <v>19</v>
      </c>
      <c r="G44">
        <v>5</v>
      </c>
      <c r="H44" s="1">
        <f>202403+58756</f>
        <v>261159</v>
      </c>
      <c r="I44" s="1">
        <v>19332809</v>
      </c>
      <c r="J44" s="2">
        <v>1.3508590500221671E-2</v>
      </c>
      <c r="K44" s="3" t="s">
        <v>45</v>
      </c>
    </row>
    <row r="45" spans="1:11">
      <c r="A45">
        <v>44</v>
      </c>
      <c r="B45" t="s">
        <v>11</v>
      </c>
      <c r="C45">
        <v>0</v>
      </c>
      <c r="D45" t="s">
        <v>12</v>
      </c>
      <c r="E45">
        <v>2</v>
      </c>
      <c r="F45" t="s">
        <v>19</v>
      </c>
      <c r="G45">
        <v>5</v>
      </c>
      <c r="H45" s="1">
        <f>198449+52566</f>
        <v>251015</v>
      </c>
      <c r="I45" s="1">
        <v>19332809</v>
      </c>
      <c r="J45" s="2">
        <v>1.2983886614718016E-2</v>
      </c>
      <c r="K45" s="3" t="s">
        <v>75</v>
      </c>
    </row>
    <row r="46" spans="1:11">
      <c r="A46">
        <v>45</v>
      </c>
      <c r="B46" t="s">
        <v>8</v>
      </c>
      <c r="C46">
        <v>1</v>
      </c>
      <c r="D46" t="s">
        <v>13</v>
      </c>
      <c r="E46">
        <v>3</v>
      </c>
      <c r="F46" t="s">
        <v>19</v>
      </c>
      <c r="G46">
        <v>5</v>
      </c>
      <c r="H46" s="1">
        <f>224065+63561</f>
        <v>287626</v>
      </c>
      <c r="I46" s="1">
        <v>19332809</v>
      </c>
      <c r="J46" s="2">
        <v>1.4877610387605857E-2</v>
      </c>
      <c r="K46" s="3" t="s">
        <v>46</v>
      </c>
    </row>
    <row r="47" spans="1:11">
      <c r="A47">
        <v>46</v>
      </c>
      <c r="B47" t="s">
        <v>11</v>
      </c>
      <c r="C47">
        <v>0</v>
      </c>
      <c r="D47" t="s">
        <v>13</v>
      </c>
      <c r="E47">
        <v>3</v>
      </c>
      <c r="F47" t="s">
        <v>19</v>
      </c>
      <c r="G47">
        <v>5</v>
      </c>
      <c r="H47" s="1">
        <f>122497+60361</f>
        <v>182858</v>
      </c>
      <c r="I47" s="1">
        <v>19332809</v>
      </c>
      <c r="J47" s="2">
        <v>9.4584289329088175E-3</v>
      </c>
      <c r="K47" s="3" t="s">
        <v>76</v>
      </c>
    </row>
    <row r="48" spans="1:11">
      <c r="A48">
        <v>47</v>
      </c>
      <c r="B48" t="s">
        <v>8</v>
      </c>
      <c r="C48">
        <v>1</v>
      </c>
      <c r="D48" t="s">
        <v>14</v>
      </c>
      <c r="E48">
        <v>4</v>
      </c>
      <c r="F48" t="s">
        <v>19</v>
      </c>
      <c r="G48">
        <v>5</v>
      </c>
      <c r="H48" s="1">
        <f>212317+68720</f>
        <v>281037</v>
      </c>
      <c r="I48" s="1">
        <v>19332809</v>
      </c>
      <c r="J48" s="2">
        <v>1.4536790799515994E-2</v>
      </c>
      <c r="K48" s="3" t="s">
        <v>47</v>
      </c>
    </row>
    <row r="49" spans="1:11">
      <c r="A49">
        <v>48</v>
      </c>
      <c r="B49" t="s">
        <v>11</v>
      </c>
      <c r="C49">
        <v>0</v>
      </c>
      <c r="D49" t="s">
        <v>14</v>
      </c>
      <c r="E49">
        <v>4</v>
      </c>
      <c r="F49" t="s">
        <v>19</v>
      </c>
      <c r="G49">
        <v>5</v>
      </c>
      <c r="H49" s="1">
        <f>221464+64155</f>
        <v>285619</v>
      </c>
      <c r="I49" s="1">
        <v>19332809</v>
      </c>
      <c r="J49" s="2">
        <v>1.4773797227293767E-2</v>
      </c>
      <c r="K49" s="3" t="s">
        <v>77</v>
      </c>
    </row>
    <row r="50" spans="1:11">
      <c r="A50">
        <v>49</v>
      </c>
      <c r="B50" t="s">
        <v>8</v>
      </c>
      <c r="C50">
        <v>1</v>
      </c>
      <c r="D50" t="s">
        <v>15</v>
      </c>
      <c r="E50">
        <v>5</v>
      </c>
      <c r="F50" t="s">
        <v>19</v>
      </c>
      <c r="G50">
        <v>5</v>
      </c>
      <c r="H50" s="1">
        <f>305132+99639</f>
        <v>404771</v>
      </c>
      <c r="I50" s="1">
        <v>19332809</v>
      </c>
      <c r="J50" s="2">
        <v>2.0936998860331159E-2</v>
      </c>
      <c r="K50" s="3" t="s">
        <v>48</v>
      </c>
    </row>
    <row r="51" spans="1:11">
      <c r="A51">
        <v>50</v>
      </c>
      <c r="B51" t="s">
        <v>11</v>
      </c>
      <c r="C51">
        <v>0</v>
      </c>
      <c r="D51" t="s">
        <v>15</v>
      </c>
      <c r="E51">
        <v>5</v>
      </c>
      <c r="F51" t="s">
        <v>19</v>
      </c>
      <c r="G51">
        <v>5</v>
      </c>
      <c r="H51" s="1">
        <f>358875+109279</f>
        <v>468154</v>
      </c>
      <c r="I51" s="1">
        <v>19332809</v>
      </c>
      <c r="J51" s="2">
        <v>2.4215518810536015E-2</v>
      </c>
      <c r="K51" s="3" t="s">
        <v>78</v>
      </c>
    </row>
    <row r="52" spans="1:11">
      <c r="A52">
        <v>51</v>
      </c>
      <c r="B52" t="s">
        <v>8</v>
      </c>
      <c r="C52">
        <v>1</v>
      </c>
      <c r="D52" t="s">
        <v>9</v>
      </c>
      <c r="E52">
        <v>1</v>
      </c>
      <c r="F52" t="s">
        <v>20</v>
      </c>
      <c r="G52">
        <v>6</v>
      </c>
      <c r="H52" s="1">
        <f>33160+15250+23163+8959+12734</f>
        <v>93266</v>
      </c>
      <c r="I52" s="1">
        <v>19332809</v>
      </c>
      <c r="J52" s="2">
        <v>4.8242342848367247E-3</v>
      </c>
      <c r="K52" s="3" t="s">
        <v>49</v>
      </c>
    </row>
    <row r="53" spans="1:11">
      <c r="A53">
        <v>52</v>
      </c>
      <c r="B53" t="s">
        <v>11</v>
      </c>
      <c r="C53">
        <v>0</v>
      </c>
      <c r="D53" t="s">
        <v>9</v>
      </c>
      <c r="E53">
        <v>1</v>
      </c>
      <c r="F53" t="s">
        <v>20</v>
      </c>
      <c r="G53">
        <v>6</v>
      </c>
      <c r="H53" s="1">
        <f>30282+13908+21234+7547+12169</f>
        <v>85140</v>
      </c>
      <c r="I53" s="1">
        <v>19332809</v>
      </c>
      <c r="J53" s="2">
        <v>4.403912540593558E-3</v>
      </c>
      <c r="K53" s="3" t="s">
        <v>79</v>
      </c>
    </row>
    <row r="54" spans="1:11">
      <c r="A54">
        <v>53</v>
      </c>
      <c r="B54" t="s">
        <v>8</v>
      </c>
      <c r="C54">
        <v>1</v>
      </c>
      <c r="D54" t="s">
        <v>12</v>
      </c>
      <c r="E54">
        <v>2</v>
      </c>
      <c r="F54" t="s">
        <v>20</v>
      </c>
      <c r="G54">
        <v>6</v>
      </c>
      <c r="H54" s="1">
        <f>32550+15183+22882+8049+11617</f>
        <v>90281</v>
      </c>
      <c r="I54" s="1">
        <v>19332809</v>
      </c>
      <c r="J54" s="2">
        <v>4.6698335456580569E-3</v>
      </c>
      <c r="K54" s="3" t="s">
        <v>50</v>
      </c>
    </row>
    <row r="55" spans="1:11">
      <c r="A55">
        <v>54</v>
      </c>
      <c r="B55" t="s">
        <v>11</v>
      </c>
      <c r="C55">
        <v>0</v>
      </c>
      <c r="D55" t="s">
        <v>12</v>
      </c>
      <c r="E55">
        <v>2</v>
      </c>
      <c r="F55" t="s">
        <v>20</v>
      </c>
      <c r="G55">
        <v>6</v>
      </c>
      <c r="H55" s="1">
        <f>30158+13140+20829+7608+11276</f>
        <v>83011</v>
      </c>
      <c r="I55" s="1">
        <v>19332809</v>
      </c>
      <c r="J55" s="2">
        <v>4.2937888643083373E-3</v>
      </c>
      <c r="K55" s="3" t="s">
        <v>80</v>
      </c>
    </row>
    <row r="56" spans="1:11">
      <c r="A56">
        <v>55</v>
      </c>
      <c r="B56" t="s">
        <v>8</v>
      </c>
      <c r="C56">
        <v>1</v>
      </c>
      <c r="D56" t="s">
        <v>13</v>
      </c>
      <c r="E56">
        <v>3</v>
      </c>
      <c r="F56" t="s">
        <v>20</v>
      </c>
      <c r="G56">
        <v>6</v>
      </c>
      <c r="H56" s="1">
        <f>33926+17270+24933+8074+11020</f>
        <v>95223</v>
      </c>
      <c r="I56" s="1">
        <v>19332809</v>
      </c>
      <c r="J56" s="2">
        <v>4.9254611681106451E-3</v>
      </c>
      <c r="K56" s="3" t="s">
        <v>51</v>
      </c>
    </row>
    <row r="57" spans="1:11">
      <c r="A57">
        <v>56</v>
      </c>
      <c r="B57" t="s">
        <v>11</v>
      </c>
      <c r="C57">
        <v>0</v>
      </c>
      <c r="D57" t="s">
        <v>13</v>
      </c>
      <c r="E57">
        <v>3</v>
      </c>
      <c r="F57" t="s">
        <v>20</v>
      </c>
      <c r="G57">
        <v>6</v>
      </c>
      <c r="H57" s="1">
        <f>33623+15810+24344+7917+11228</f>
        <v>92922</v>
      </c>
      <c r="I57" s="1">
        <v>19332809</v>
      </c>
      <c r="J57" s="2">
        <v>4.806440698814125E-3</v>
      </c>
      <c r="K57" s="3" t="s">
        <v>81</v>
      </c>
    </row>
    <row r="58" spans="1:11">
      <c r="A58">
        <v>57</v>
      </c>
      <c r="B58" t="s">
        <v>8</v>
      </c>
      <c r="C58">
        <v>1</v>
      </c>
      <c r="D58" t="s">
        <v>14</v>
      </c>
      <c r="E58">
        <v>4</v>
      </c>
      <c r="F58" t="s">
        <v>20</v>
      </c>
      <c r="G58">
        <v>6</v>
      </c>
      <c r="H58" s="1">
        <f>36909+19138+26543+8569+14031</f>
        <v>105190</v>
      </c>
      <c r="I58" s="1">
        <v>19332809</v>
      </c>
      <c r="J58" s="2">
        <v>5.441009632899182E-3</v>
      </c>
      <c r="K58" s="3" t="s">
        <v>52</v>
      </c>
    </row>
    <row r="59" spans="1:11">
      <c r="A59">
        <v>58</v>
      </c>
      <c r="B59" t="s">
        <v>11</v>
      </c>
      <c r="C59">
        <v>0</v>
      </c>
      <c r="D59" t="s">
        <v>14</v>
      </c>
      <c r="E59">
        <v>4</v>
      </c>
      <c r="F59" t="s">
        <v>20</v>
      </c>
      <c r="G59">
        <v>6</v>
      </c>
      <c r="H59" s="1">
        <f>35621+16422+25159+7508+13731</f>
        <v>98441</v>
      </c>
      <c r="I59" s="1">
        <v>19332809</v>
      </c>
      <c r="J59" s="2">
        <v>5.0919139582871788E-3</v>
      </c>
      <c r="K59" s="3" t="s">
        <v>82</v>
      </c>
    </row>
    <row r="60" spans="1:11">
      <c r="A60">
        <v>59</v>
      </c>
      <c r="B60" t="s">
        <v>8</v>
      </c>
      <c r="C60">
        <v>1</v>
      </c>
      <c r="D60" t="s">
        <v>15</v>
      </c>
      <c r="E60">
        <v>5</v>
      </c>
      <c r="F60" t="s">
        <v>20</v>
      </c>
      <c r="G60">
        <v>6</v>
      </c>
      <c r="H60" s="1">
        <f>52660+25126+38165+12280+17621</f>
        <v>145852</v>
      </c>
      <c r="I60" s="1">
        <v>19332809</v>
      </c>
      <c r="J60" s="2">
        <v>7.5442735714194454E-3</v>
      </c>
      <c r="K60" s="3" t="s">
        <v>53</v>
      </c>
    </row>
    <row r="61" spans="1:11">
      <c r="A61">
        <v>60</v>
      </c>
      <c r="B61" t="s">
        <v>11</v>
      </c>
      <c r="C61">
        <v>0</v>
      </c>
      <c r="D61" t="s">
        <v>15</v>
      </c>
      <c r="E61">
        <v>5</v>
      </c>
      <c r="F61" t="s">
        <v>20</v>
      </c>
      <c r="G61">
        <v>6</v>
      </c>
      <c r="H61" s="1">
        <f>58687+28422+43031+13179+17737</f>
        <v>161056</v>
      </c>
      <c r="I61" s="1">
        <v>19332809</v>
      </c>
      <c r="J61" s="2">
        <v>8.3307086931857649E-3</v>
      </c>
      <c r="K61" s="3" t="s">
        <v>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D961-0052-6847-9775-F67B5DE1F3B5}">
  <dimension ref="A1:C3"/>
  <sheetViews>
    <sheetView zoomScale="180" zoomScaleNormal="180" workbookViewId="0">
      <selection sqref="A1:C1"/>
    </sheetView>
  </sheetViews>
  <sheetFormatPr baseColWidth="10" defaultRowHeight="15"/>
  <sheetData>
    <row r="1" spans="1:3">
      <c r="A1" t="s">
        <v>85</v>
      </c>
      <c r="B1" t="s">
        <v>87</v>
      </c>
      <c r="C1" t="s">
        <v>7</v>
      </c>
    </row>
    <row r="2" spans="1:3">
      <c r="A2" t="s">
        <v>11</v>
      </c>
      <c r="B2">
        <v>0</v>
      </c>
      <c r="C2">
        <v>0.51</v>
      </c>
    </row>
    <row r="3" spans="1:3">
      <c r="A3" t="s">
        <v>8</v>
      </c>
      <c r="B3">
        <v>1</v>
      </c>
      <c r="C3">
        <v>0.49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5DA2-DA55-764C-B5E6-9D34C8400D48}">
  <dimension ref="A1:C6"/>
  <sheetViews>
    <sheetView zoomScale="160" zoomScaleNormal="160" workbookViewId="0">
      <selection sqref="A1:C1"/>
    </sheetView>
  </sheetViews>
  <sheetFormatPr baseColWidth="10" defaultRowHeight="15"/>
  <sheetData>
    <row r="1" spans="1:3">
      <c r="A1" s="4" t="s">
        <v>84</v>
      </c>
      <c r="B1" s="4" t="s">
        <v>86</v>
      </c>
      <c r="C1" s="4" t="s">
        <v>88</v>
      </c>
    </row>
    <row r="2" spans="1:3">
      <c r="A2" t="s">
        <v>9</v>
      </c>
      <c r="B2">
        <v>1</v>
      </c>
      <c r="C2">
        <v>0.16</v>
      </c>
    </row>
    <row r="3" spans="1:3">
      <c r="A3" t="s">
        <v>12</v>
      </c>
      <c r="B3">
        <v>2</v>
      </c>
      <c r="C3">
        <v>0.18</v>
      </c>
    </row>
    <row r="4" spans="1:3">
      <c r="A4" t="s">
        <v>13</v>
      </c>
      <c r="B4">
        <v>3</v>
      </c>
      <c r="C4">
        <v>0.19</v>
      </c>
    </row>
    <row r="5" spans="1:3">
      <c r="A5" t="s">
        <v>14</v>
      </c>
      <c r="B5">
        <v>4</v>
      </c>
      <c r="C5">
        <v>0.18</v>
      </c>
    </row>
    <row r="6" spans="1:3">
      <c r="A6" t="s">
        <v>15</v>
      </c>
      <c r="B6">
        <v>5</v>
      </c>
      <c r="C6">
        <v>0.28999999999999998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BEE4-659D-DB4F-B8DD-478D1B9C058C}">
  <dimension ref="A1:C6"/>
  <sheetViews>
    <sheetView zoomScale="140" zoomScaleNormal="140" workbookViewId="0">
      <selection sqref="A1:C1"/>
    </sheetView>
  </sheetViews>
  <sheetFormatPr baseColWidth="10" defaultRowHeight="15"/>
  <sheetData>
    <row r="1" spans="1:3">
      <c r="A1" s="4" t="s">
        <v>84</v>
      </c>
      <c r="B1" s="4" t="s">
        <v>86</v>
      </c>
      <c r="C1" s="4" t="s">
        <v>88</v>
      </c>
    </row>
    <row r="2" spans="1:3">
      <c r="A2" t="s">
        <v>89</v>
      </c>
      <c r="B2">
        <v>1</v>
      </c>
      <c r="C2">
        <v>0.12</v>
      </c>
    </row>
    <row r="3" spans="1:3">
      <c r="A3" t="s">
        <v>90</v>
      </c>
      <c r="B3">
        <v>2</v>
      </c>
      <c r="C3">
        <v>0.12</v>
      </c>
    </row>
    <row r="4" spans="1:3">
      <c r="A4" t="s">
        <v>91</v>
      </c>
      <c r="B4">
        <v>3</v>
      </c>
      <c r="C4">
        <v>0.28000000000000003</v>
      </c>
    </row>
    <row r="5" spans="1:3">
      <c r="A5" t="s">
        <v>92</v>
      </c>
      <c r="B5">
        <v>4</v>
      </c>
      <c r="C5">
        <v>0.4</v>
      </c>
    </row>
    <row r="6" spans="1:3">
      <c r="A6" t="s">
        <v>93</v>
      </c>
      <c r="B6">
        <v>5</v>
      </c>
      <c r="C6">
        <v>0.08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3D75-593D-BA44-8689-0E84CA8E752C}">
  <dimension ref="A1:C7"/>
  <sheetViews>
    <sheetView tabSelected="1" zoomScale="150" zoomScaleNormal="150" workbookViewId="0">
      <selection activeCell="E5" sqref="E5"/>
    </sheetView>
  </sheetViews>
  <sheetFormatPr baseColWidth="10" defaultRowHeight="15"/>
  <sheetData>
    <row r="1" spans="1:3">
      <c r="A1" s="4" t="s">
        <v>84</v>
      </c>
      <c r="B1" s="4" t="s">
        <v>86</v>
      </c>
      <c r="C1" s="4" t="s">
        <v>88</v>
      </c>
    </row>
    <row r="2" spans="1:3">
      <c r="A2" t="s">
        <v>10</v>
      </c>
      <c r="B2">
        <v>1</v>
      </c>
      <c r="C2">
        <v>0.3</v>
      </c>
    </row>
    <row r="3" spans="1:3">
      <c r="A3" t="s">
        <v>16</v>
      </c>
      <c r="B3">
        <v>2</v>
      </c>
      <c r="C3">
        <v>0.16</v>
      </c>
    </row>
    <row r="4" spans="1:3">
      <c r="A4" t="s">
        <v>17</v>
      </c>
      <c r="B4">
        <v>3</v>
      </c>
      <c r="C4">
        <v>0.19</v>
      </c>
    </row>
    <row r="5" spans="1:3">
      <c r="A5" t="s">
        <v>18</v>
      </c>
      <c r="B5">
        <v>4</v>
      </c>
      <c r="C5">
        <v>0.15</v>
      </c>
    </row>
    <row r="6" spans="1:3">
      <c r="A6" t="s">
        <v>19</v>
      </c>
      <c r="B6">
        <v>5</v>
      </c>
      <c r="C6">
        <v>0.15</v>
      </c>
    </row>
    <row r="7" spans="1:3">
      <c r="A7" t="s">
        <v>94</v>
      </c>
      <c r="B7">
        <v>6</v>
      </c>
      <c r="C7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SAA</vt:lpstr>
      <vt:lpstr>SEX</vt:lpstr>
      <vt:lpstr>AGE</vt:lpstr>
      <vt:lpstr>EDU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2022-01-07T03:48:05Z</dcterms:created>
  <dcterms:modified xsi:type="dcterms:W3CDTF">2022-06-15T02:45:39Z</dcterms:modified>
</cp:coreProperties>
</file>