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lu/Desktop/TA/BA - Human Science/Preliminary/1 - Population Measures/Tutorial/"/>
    </mc:Choice>
  </mc:AlternateContent>
  <xr:revisionPtr revIDLastSave="0" documentId="13_ncr:1_{BE53D97C-5022-9140-A2CE-F68A120D8389}" xr6:coauthVersionLast="47" xr6:coauthVersionMax="47" xr10:uidLastSave="{00000000-0000-0000-0000-000000000000}"/>
  <bookViews>
    <workbookView xWindow="0" yWindow="500" windowWidth="28800" windowHeight="16060" activeTab="2" xr2:uid="{00000000-000D-0000-FFFF-FFFF00000000}"/>
  </bookViews>
  <sheets>
    <sheet name="mortality" sheetId="1" r:id="rId1"/>
    <sheet name="fertility" sheetId="2" r:id="rId2"/>
    <sheet name="lex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2" l="1"/>
  <c r="P19" i="2"/>
  <c r="P18" i="2"/>
  <c r="P5" i="2"/>
  <c r="M23" i="3"/>
  <c r="K23" i="3"/>
  <c r="M20" i="3"/>
  <c r="K20" i="3"/>
  <c r="M17" i="3"/>
  <c r="L17" i="3"/>
  <c r="N14" i="3"/>
  <c r="M14" i="3"/>
  <c r="L14" i="3"/>
  <c r="Q104" i="2" l="1"/>
  <c r="O105" i="2"/>
  <c r="N105" i="2"/>
  <c r="M105" i="2"/>
  <c r="L105" i="2"/>
  <c r="R105" i="2" s="1"/>
  <c r="K105" i="2"/>
  <c r="Q105" i="2" s="1"/>
  <c r="J105" i="2"/>
  <c r="P105" i="2" s="1"/>
  <c r="O104" i="2"/>
  <c r="N104" i="2"/>
  <c r="M104" i="2"/>
  <c r="L104" i="2"/>
  <c r="R104" i="2" s="1"/>
  <c r="K104" i="2"/>
  <c r="J104" i="2"/>
  <c r="O103" i="2"/>
  <c r="N103" i="2"/>
  <c r="M103" i="2"/>
  <c r="P103" i="2" s="1"/>
  <c r="L103" i="2"/>
  <c r="R103" i="2" s="1"/>
  <c r="K103" i="2"/>
  <c r="J103" i="2"/>
  <c r="O102" i="2"/>
  <c r="N102" i="2"/>
  <c r="M102" i="2"/>
  <c r="L102" i="2"/>
  <c r="R102" i="2" s="1"/>
  <c r="K102" i="2"/>
  <c r="Q102" i="2" s="1"/>
  <c r="J102" i="2"/>
  <c r="P102" i="2" s="1"/>
  <c r="O101" i="2"/>
  <c r="N101" i="2"/>
  <c r="M101" i="2"/>
  <c r="L101" i="2"/>
  <c r="K101" i="2"/>
  <c r="J101" i="2"/>
  <c r="P101" i="2" s="1"/>
  <c r="O100" i="2"/>
  <c r="N100" i="2"/>
  <c r="Q100" i="2" s="1"/>
  <c r="M100" i="2"/>
  <c r="L100" i="2"/>
  <c r="K100" i="2"/>
  <c r="J100" i="2"/>
  <c r="P100" i="2" s="1"/>
  <c r="O99" i="2"/>
  <c r="N99" i="2"/>
  <c r="M99" i="2"/>
  <c r="L99" i="2"/>
  <c r="R99" i="2" s="1"/>
  <c r="K99" i="2"/>
  <c r="Q99" i="2" s="1"/>
  <c r="J99" i="2"/>
  <c r="P99" i="2" s="1"/>
  <c r="O98" i="2"/>
  <c r="N98" i="2"/>
  <c r="M98" i="2"/>
  <c r="L98" i="2"/>
  <c r="R98" i="2" s="1"/>
  <c r="K98" i="2"/>
  <c r="Q98" i="2" s="1"/>
  <c r="J98" i="2"/>
  <c r="P98" i="2" s="1"/>
  <c r="O97" i="2"/>
  <c r="N97" i="2"/>
  <c r="Q97" i="2" s="1"/>
  <c r="M97" i="2"/>
  <c r="L97" i="2"/>
  <c r="R97" i="2" s="1"/>
  <c r="K97" i="2"/>
  <c r="J97" i="2"/>
  <c r="P97" i="2" s="1"/>
  <c r="M5" i="2"/>
  <c r="N5" i="2"/>
  <c r="O5" i="2"/>
  <c r="R5" i="2" s="1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K5" i="2"/>
  <c r="L5" i="2"/>
  <c r="K6" i="2"/>
  <c r="L6" i="2"/>
  <c r="K7" i="2"/>
  <c r="L7" i="2"/>
  <c r="K8" i="2"/>
  <c r="L8" i="2"/>
  <c r="R8" i="2" s="1"/>
  <c r="K9" i="2"/>
  <c r="L9" i="2"/>
  <c r="K10" i="2"/>
  <c r="L10" i="2"/>
  <c r="K11" i="2"/>
  <c r="L11" i="2"/>
  <c r="R11" i="2" s="1"/>
  <c r="K12" i="2"/>
  <c r="L12" i="2"/>
  <c r="K13" i="2"/>
  <c r="L13" i="2"/>
  <c r="J13" i="2"/>
  <c r="J12" i="2"/>
  <c r="J11" i="2"/>
  <c r="J10" i="2"/>
  <c r="P10" i="2" s="1"/>
  <c r="J9" i="2"/>
  <c r="P9" i="2" s="1"/>
  <c r="J8" i="2"/>
  <c r="J7" i="2"/>
  <c r="J6" i="2"/>
  <c r="J5" i="2"/>
  <c r="R100" i="2" l="1"/>
  <c r="Q103" i="2"/>
  <c r="Q107" i="2" s="1"/>
  <c r="P107" i="2"/>
  <c r="Q11" i="2"/>
  <c r="R10" i="2"/>
  <c r="Q101" i="2"/>
  <c r="Q10" i="2"/>
  <c r="R101" i="2"/>
  <c r="P104" i="2"/>
  <c r="P6" i="2"/>
  <c r="R107" i="2"/>
  <c r="Q7" i="2"/>
  <c r="P109" i="2"/>
  <c r="R7" i="2"/>
  <c r="R6" i="2"/>
  <c r="P110" i="2"/>
  <c r="P8" i="2"/>
  <c r="P15" i="2" s="1"/>
  <c r="P13" i="2"/>
  <c r="Q6" i="2"/>
  <c r="P111" i="2"/>
  <c r="P12" i="2"/>
  <c r="R12" i="2"/>
  <c r="R13" i="2"/>
  <c r="R9" i="2"/>
  <c r="Q12" i="2"/>
  <c r="Q8" i="2"/>
  <c r="P7" i="2"/>
  <c r="P11" i="2"/>
  <c r="Q13" i="2"/>
  <c r="Q9" i="2"/>
  <c r="Q5" i="2"/>
  <c r="Q15" i="2" l="1"/>
  <c r="R15" i="2"/>
</calcChain>
</file>

<file path=xl/sharedStrings.xml><?xml version="1.0" encoding="utf-8"?>
<sst xmlns="http://schemas.openxmlformats.org/spreadsheetml/2006/main" count="88" uniqueCount="60">
  <si>
    <t>15-24</t>
  </si>
  <si>
    <t>25-34</t>
  </si>
  <si>
    <t>35-44</t>
  </si>
  <si>
    <t>45-54</t>
  </si>
  <si>
    <t>55-64</t>
  </si>
  <si>
    <t>Age-group</t>
  </si>
  <si>
    <t>deaths</t>
  </si>
  <si>
    <t>population</t>
  </si>
  <si>
    <t>Coal face miners</t>
  </si>
  <si>
    <t>Engine drivers</t>
  </si>
  <si>
    <t>England and Wales</t>
  </si>
  <si>
    <t>55+</t>
  </si>
  <si>
    <t>12-</t>
  </si>
  <si>
    <t>BIRTHS</t>
  </si>
  <si>
    <t>WOMEN</t>
  </si>
  <si>
    <r>
      <t>12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14</t>
    </r>
  </si>
  <si>
    <r>
      <t>15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19</t>
    </r>
  </si>
  <si>
    <r>
      <t>20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24</t>
    </r>
  </si>
  <si>
    <r>
      <t>25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29</t>
    </r>
  </si>
  <si>
    <r>
      <t>30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34</t>
    </r>
  </si>
  <si>
    <r>
      <t>35</t>
    </r>
    <r>
      <rPr>
        <sz val="12"/>
        <color theme="1"/>
        <rFont val="Arial"/>
        <family val="2"/>
        <charset val="186"/>
      </rPr>
      <t>–3</t>
    </r>
    <r>
      <rPr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/>
    </r>
  </si>
  <si>
    <r>
      <t>40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44</t>
    </r>
  </si>
  <si>
    <r>
      <t>45</t>
    </r>
    <r>
      <rPr>
        <sz val="12"/>
        <color theme="1"/>
        <rFont val="Arial"/>
        <family val="2"/>
        <charset val="186"/>
      </rPr>
      <t>–4</t>
    </r>
    <r>
      <rPr>
        <sz val="12"/>
        <color theme="1"/>
        <rFont val="Arial"/>
        <family val="2"/>
      </rPr>
      <t>9</t>
    </r>
    <r>
      <rPr>
        <sz val="12"/>
        <color theme="1"/>
        <rFont val="Arial"/>
        <family val="2"/>
      </rPr>
      <t/>
    </r>
  </si>
  <si>
    <r>
      <t>50</t>
    </r>
    <r>
      <rPr>
        <sz val="12"/>
        <color theme="1"/>
        <rFont val="Arial"/>
        <family val="2"/>
        <charset val="186"/>
      </rPr>
      <t>–</t>
    </r>
    <r>
      <rPr>
        <sz val="12"/>
        <color theme="1"/>
        <rFont val="Arial"/>
        <family val="2"/>
      </rPr>
      <t>54</t>
    </r>
  </si>
  <si>
    <t>ASFR</t>
  </si>
  <si>
    <t>UK</t>
  </si>
  <si>
    <t>TAIWAN</t>
  </si>
  <si>
    <t>12–14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</si>
  <si>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</si>
  <si>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</si>
  <si>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</si>
  <si>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</si>
  <si>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</si>
  <si>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</si>
  <si>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</si>
  <si>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</si>
  <si>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TFR</t>
  </si>
  <si>
    <t>Population</t>
  </si>
  <si>
    <t>CBR</t>
  </si>
  <si>
    <r>
      <t>a)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>Using the data provided in Figure 1, compute the infant mortality rate (IMR) in 1900, 1902, and 1904.</t>
    </r>
  </si>
  <si>
    <r>
      <t>b)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>Why do we use births, not the number of infants alive at mid-year, to calculate IMR?</t>
    </r>
  </si>
  <si>
    <r>
      <t>c)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 xml:space="preserve">Why are there more infant deaths in the lower triangle of each year than the upper? </t>
    </r>
  </si>
  <si>
    <r>
      <t>d)</t>
    </r>
    <r>
      <rPr>
        <sz val="7"/>
        <color theme="1"/>
        <rFont val="Times New Roman"/>
        <family val="1"/>
        <charset val="186"/>
      </rPr>
      <t xml:space="preserve">     </t>
    </r>
    <r>
      <rPr>
        <sz val="12"/>
        <color theme="1"/>
        <rFont val="Times New Roman"/>
        <family val="1"/>
        <charset val="186"/>
      </rPr>
      <t>How many 4-year olds died in 1902? How many 4-year olds died in 1905?</t>
    </r>
  </si>
  <si>
    <r>
      <t>e)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 xml:space="preserve">How many deaths occurred to the cohort born in 1900 between birth and age 3? How many deaths occurred between the same ages to the cohort born in 1902? </t>
    </r>
  </si>
  <si>
    <r>
      <t>f)</t>
    </r>
    <r>
      <rPr>
        <sz val="7"/>
        <color theme="1"/>
        <rFont val="Times New Roman"/>
        <family val="1"/>
        <charset val="186"/>
      </rPr>
      <t xml:space="preserve">       </t>
    </r>
    <r>
      <rPr>
        <sz val="12"/>
        <color theme="1"/>
        <rFont val="Times New Roman"/>
        <family val="1"/>
        <charset val="186"/>
      </rPr>
      <t xml:space="preserve">What was the age-specific mortality rate in 1905 for 1-year olds? What was the age-specific mortality rate for 3-year olds in 1905? </t>
    </r>
  </si>
  <si>
    <r>
      <t>g)</t>
    </r>
    <r>
      <rPr>
        <sz val="7"/>
        <color theme="1"/>
        <rFont val="Times New Roman"/>
        <family val="1"/>
        <charset val="186"/>
      </rPr>
      <t xml:space="preserve">      </t>
    </r>
    <r>
      <rPr>
        <sz val="12"/>
        <color theme="1"/>
        <rFont val="Times New Roman"/>
        <family val="1"/>
        <charset val="186"/>
      </rPr>
      <t>Why are age-specific rates preferable to crude rates for demographic measurement?</t>
    </r>
  </si>
  <si>
    <t>IMR</t>
  </si>
  <si>
    <t>168.7, 146.8, 158.6</t>
  </si>
  <si>
    <t>4-y deaths</t>
  </si>
  <si>
    <t>a)</t>
  </si>
  <si>
    <t>d)</t>
  </si>
  <si>
    <t>e)</t>
  </si>
  <si>
    <t>1900 cohort</t>
  </si>
  <si>
    <t>1902 cohort</t>
  </si>
  <si>
    <t>f)</t>
  </si>
  <si>
    <t>1-year</t>
  </si>
  <si>
    <t>3-year</t>
  </si>
  <si>
    <t>3089 and 2632</t>
  </si>
  <si>
    <t>102312 and 93867</t>
  </si>
  <si>
    <t>39 per 1000 and 10 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</si>
</sst>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  <charset val="186"/>
    </font>
    <font>
      <sz val="12"/>
      <color theme="1"/>
      <name val="Times New Roman"/>
      <family val="1"/>
      <charset val="186"/>
    </font>
    <font>
      <sz val="7"/>
      <color theme="1"/>
      <name val="Times New Roman"/>
      <family val="1"/>
      <charset val="186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 vertical="center" indent="4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393700</xdr:colOff>
      <xdr:row>23</xdr:row>
      <xdr:rowOff>144145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727700" cy="4335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E3" sqref="E3"/>
    </sheetView>
  </sheetViews>
  <sheetFormatPr baseColWidth="10" defaultColWidth="8.7109375" defaultRowHeight="16" x14ac:dyDescent="0.2"/>
  <cols>
    <col min="1" max="1" width="9.28515625" bestFit="1" customWidth="1"/>
    <col min="2" max="2" width="14.140625" bestFit="1" customWidth="1"/>
    <col min="3" max="3" width="9.28515625" bestFit="1" customWidth="1"/>
    <col min="4" max="4" width="12.28515625" bestFit="1" customWidth="1"/>
    <col min="5" max="5" width="9.28515625" bestFit="1" customWidth="1"/>
    <col min="6" max="6" width="16.42578125" bestFit="1" customWidth="1"/>
    <col min="7" max="7" width="9.28515625" bestFit="1" customWidth="1"/>
  </cols>
  <sheetData>
    <row r="1" spans="1:7" x14ac:dyDescent="0.2">
      <c r="B1" t="s">
        <v>8</v>
      </c>
      <c r="D1" t="s">
        <v>9</v>
      </c>
      <c r="F1" t="s">
        <v>10</v>
      </c>
    </row>
    <row r="2" spans="1:7" x14ac:dyDescent="0.2">
      <c r="A2" t="s">
        <v>5</v>
      </c>
      <c r="B2" s="8" t="s">
        <v>6</v>
      </c>
      <c r="C2" s="8" t="s">
        <v>7</v>
      </c>
      <c r="D2" s="8" t="s">
        <v>6</v>
      </c>
      <c r="E2" s="8" t="s">
        <v>7</v>
      </c>
      <c r="F2" s="8" t="s">
        <v>6</v>
      </c>
      <c r="G2" s="8" t="s">
        <v>7</v>
      </c>
    </row>
    <row r="3" spans="1:7" x14ac:dyDescent="0.2">
      <c r="A3" t="s">
        <v>0</v>
      </c>
      <c r="B3" s="8">
        <v>160</v>
      </c>
      <c r="C3" s="8">
        <v>25230</v>
      </c>
      <c r="D3" s="8">
        <v>70</v>
      </c>
      <c r="E3" s="8">
        <v>11820</v>
      </c>
      <c r="F3" s="8">
        <v>15754</v>
      </c>
      <c r="G3" s="8">
        <v>3063620</v>
      </c>
    </row>
    <row r="4" spans="1:7" x14ac:dyDescent="0.2">
      <c r="A4" t="s">
        <v>1</v>
      </c>
      <c r="B4" s="8">
        <v>278</v>
      </c>
      <c r="C4" s="8">
        <v>32840</v>
      </c>
      <c r="D4" s="8">
        <v>71</v>
      </c>
      <c r="E4" s="8">
        <v>14240</v>
      </c>
      <c r="F4" s="8">
        <v>16466</v>
      </c>
      <c r="G4" s="8">
        <v>2944620</v>
      </c>
    </row>
    <row r="5" spans="1:7" x14ac:dyDescent="0.2">
      <c r="A5" t="s">
        <v>2</v>
      </c>
      <c r="B5" s="8">
        <v>732</v>
      </c>
      <c r="C5" s="8">
        <v>44160</v>
      </c>
      <c r="D5" s="8">
        <v>169</v>
      </c>
      <c r="E5" s="8">
        <v>15910</v>
      </c>
      <c r="F5" s="8">
        <v>37976</v>
      </c>
      <c r="G5" s="8">
        <v>3150180</v>
      </c>
    </row>
    <row r="6" spans="1:7" x14ac:dyDescent="0.2">
      <c r="A6" t="s">
        <v>3</v>
      </c>
      <c r="B6" s="8">
        <v>1865</v>
      </c>
      <c r="C6" s="8">
        <v>33680</v>
      </c>
      <c r="D6" s="8">
        <v>252</v>
      </c>
      <c r="E6" s="8">
        <v>16530</v>
      </c>
      <c r="F6" s="8">
        <v>114007</v>
      </c>
      <c r="G6" s="8">
        <v>3224010</v>
      </c>
    </row>
    <row r="7" spans="1:7" x14ac:dyDescent="0.2">
      <c r="A7" t="s">
        <v>4</v>
      </c>
      <c r="B7" s="8">
        <v>4182</v>
      </c>
      <c r="C7" s="8">
        <v>18100</v>
      </c>
      <c r="D7" s="8">
        <v>2438</v>
      </c>
      <c r="E7" s="8">
        <v>21170</v>
      </c>
      <c r="F7" s="8">
        <v>275752</v>
      </c>
      <c r="G7" s="8">
        <v>2540300</v>
      </c>
    </row>
    <row r="8" spans="1:7" x14ac:dyDescent="0.2"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2"/>
  <sheetViews>
    <sheetView topLeftCell="H11" workbookViewId="0">
      <selection activeCell="N18" sqref="N18"/>
    </sheetView>
  </sheetViews>
  <sheetFormatPr baseColWidth="10" defaultColWidth="8.7109375" defaultRowHeight="16" x14ac:dyDescent="0.2"/>
  <cols>
    <col min="1" max="7" width="0" hidden="1" customWidth="1"/>
    <col min="10" max="11" width="10.85546875" customWidth="1"/>
    <col min="13" max="13" width="9.7109375" customWidth="1"/>
    <col min="14" max="14" width="10.28515625" customWidth="1"/>
    <col min="15" max="15" width="11.42578125" customWidth="1"/>
    <col min="16" max="18" width="0" hidden="1" customWidth="1"/>
  </cols>
  <sheetData>
    <row r="1" spans="1:18" x14ac:dyDescent="0.2">
      <c r="A1" t="s">
        <v>25</v>
      </c>
    </row>
    <row r="2" spans="1:18" x14ac:dyDescent="0.2">
      <c r="B2" s="9" t="s">
        <v>13</v>
      </c>
      <c r="C2" s="9"/>
      <c r="D2" s="9"/>
      <c r="E2" s="9" t="s">
        <v>14</v>
      </c>
      <c r="F2" s="9"/>
      <c r="G2" s="9"/>
      <c r="I2" s="7" t="s">
        <v>25</v>
      </c>
    </row>
    <row r="3" spans="1:18" x14ac:dyDescent="0.2">
      <c r="B3">
        <v>1977</v>
      </c>
      <c r="C3">
        <v>1991</v>
      </c>
      <c r="D3">
        <v>2011</v>
      </c>
      <c r="E3">
        <v>1977</v>
      </c>
      <c r="F3">
        <v>1991</v>
      </c>
      <c r="G3">
        <v>2011</v>
      </c>
      <c r="J3" s="9" t="s">
        <v>13</v>
      </c>
      <c r="K3" s="9"/>
      <c r="L3" s="9"/>
      <c r="M3" s="9" t="s">
        <v>14</v>
      </c>
      <c r="N3" s="9"/>
      <c r="O3" s="9"/>
      <c r="P3" s="9" t="s">
        <v>24</v>
      </c>
      <c r="Q3" s="9"/>
      <c r="R3" s="9"/>
    </row>
    <row r="4" spans="1:18" x14ac:dyDescent="0.2">
      <c r="A4">
        <v>-12</v>
      </c>
      <c r="B4">
        <v>0.24</v>
      </c>
      <c r="C4">
        <v>2.23</v>
      </c>
      <c r="D4">
        <v>2.19</v>
      </c>
      <c r="E4">
        <v>462170.39</v>
      </c>
      <c r="F4">
        <v>345962.04</v>
      </c>
      <c r="G4">
        <v>356997.54</v>
      </c>
      <c r="J4">
        <v>1977</v>
      </c>
      <c r="K4">
        <v>1991</v>
      </c>
      <c r="L4">
        <v>2011</v>
      </c>
      <c r="M4">
        <v>1977</v>
      </c>
      <c r="N4">
        <v>1991</v>
      </c>
      <c r="O4">
        <v>2011</v>
      </c>
      <c r="P4">
        <v>1977</v>
      </c>
      <c r="Q4">
        <v>1991</v>
      </c>
      <c r="R4">
        <v>2011</v>
      </c>
    </row>
    <row r="5" spans="1:18" x14ac:dyDescent="0.2">
      <c r="I5" s="1" t="s">
        <v>15</v>
      </c>
      <c r="J5" s="5">
        <f>SUM(B4:B8)</f>
        <v>245.04</v>
      </c>
      <c r="K5" s="5">
        <f t="shared" ref="K5:L5" si="0">SUM(C4:C8)</f>
        <v>264.01</v>
      </c>
      <c r="L5" s="5">
        <f t="shared" si="0"/>
        <v>177.99</v>
      </c>
      <c r="M5" s="5">
        <f>SUM(E4:E8)</f>
        <v>1378304.59</v>
      </c>
      <c r="N5" s="5">
        <f t="shared" ref="N5" si="1">SUM(F4:F8)</f>
        <v>986001.38</v>
      </c>
      <c r="O5" s="5">
        <f t="shared" ref="O5" si="2">SUM(G4:G8)</f>
        <v>1094706.1599999999</v>
      </c>
      <c r="P5" s="3">
        <f>J5/M5</f>
        <v>1.7778363489306815E-4</v>
      </c>
      <c r="Q5" s="3">
        <f t="shared" ref="Q5:R5" si="3">K5/N5</f>
        <v>2.6775824593673489E-4</v>
      </c>
      <c r="R5" s="3">
        <f t="shared" si="3"/>
        <v>1.6259157617236759E-4</v>
      </c>
    </row>
    <row r="6" spans="1:18" x14ac:dyDescent="0.2">
      <c r="A6">
        <v>13</v>
      </c>
      <c r="B6">
        <v>14.16</v>
      </c>
      <c r="C6">
        <v>15.21</v>
      </c>
      <c r="D6">
        <v>10.89</v>
      </c>
      <c r="E6">
        <v>460610.77</v>
      </c>
      <c r="F6">
        <v>322964.44</v>
      </c>
      <c r="G6">
        <v>364288.67</v>
      </c>
      <c r="I6" s="1" t="s">
        <v>16</v>
      </c>
      <c r="J6" s="5">
        <f>SUM(B10:B18)</f>
        <v>63291.81</v>
      </c>
      <c r="K6" s="5">
        <f t="shared" ref="K6:L6" si="4">SUM(C10:C18)</f>
        <v>59446.490000000005</v>
      </c>
      <c r="L6" s="5">
        <f t="shared" si="4"/>
        <v>40816.659999999996</v>
      </c>
      <c r="M6" s="5">
        <f>SUM(E10:E18)</f>
        <v>2136119.19</v>
      </c>
      <c r="N6" s="5">
        <f t="shared" ref="N6" si="5">SUM(F10:F18)</f>
        <v>1813821.4399999999</v>
      </c>
      <c r="O6" s="5">
        <f t="shared" ref="O6" si="6">SUM(G10:G18)</f>
        <v>1935671.2799999998</v>
      </c>
      <c r="P6" s="3">
        <f t="shared" ref="P6:P13" si="7">J6/M6</f>
        <v>2.9629343856978317E-2</v>
      </c>
      <c r="Q6" s="3">
        <f t="shared" ref="Q6:Q13" si="8">K6/N6</f>
        <v>3.2774168773746552E-2</v>
      </c>
      <c r="R6" s="3">
        <f t="shared" ref="R6:R13" si="9">L6/O6</f>
        <v>2.1086565896664026E-2</v>
      </c>
    </row>
    <row r="7" spans="1:18" x14ac:dyDescent="0.2">
      <c r="I7" s="1" t="s">
        <v>17</v>
      </c>
      <c r="J7" s="5">
        <f>SUM(B20:B28)</f>
        <v>202546.55000000002</v>
      </c>
      <c r="K7" s="5">
        <f t="shared" ref="K7:L7" si="10">SUM(C20:C28)</f>
        <v>196218.74</v>
      </c>
      <c r="L7" s="5">
        <f t="shared" si="10"/>
        <v>149688.34</v>
      </c>
      <c r="M7" s="5">
        <f>SUM(E20:E28)</f>
        <v>1929861.25</v>
      </c>
      <c r="N7" s="5">
        <f t="shared" ref="N7" si="11">SUM(F20:F28)</f>
        <v>2204981.58</v>
      </c>
      <c r="O7" s="5">
        <f t="shared" ref="O7" si="12">SUM(G20:G28)</f>
        <v>2124051.2399999998</v>
      </c>
      <c r="P7" s="3">
        <f t="shared" si="7"/>
        <v>0.10495394422785577</v>
      </c>
      <c r="Q7" s="3">
        <f t="shared" si="8"/>
        <v>8.8988834092663935E-2</v>
      </c>
      <c r="R7" s="3">
        <f t="shared" si="9"/>
        <v>7.0473036234285955E-2</v>
      </c>
    </row>
    <row r="8" spans="1:18" x14ac:dyDescent="0.2">
      <c r="A8">
        <v>14</v>
      </c>
      <c r="B8">
        <v>230.64</v>
      </c>
      <c r="C8">
        <v>246.57</v>
      </c>
      <c r="D8">
        <v>164.91</v>
      </c>
      <c r="E8">
        <v>455523.43</v>
      </c>
      <c r="F8">
        <v>317074.90000000002</v>
      </c>
      <c r="G8">
        <v>373419.95</v>
      </c>
      <c r="I8" s="1" t="s">
        <v>18</v>
      </c>
      <c r="J8" s="5">
        <f>SUM(B30:B38)</f>
        <v>237852.27</v>
      </c>
      <c r="K8" s="5">
        <f t="shared" ref="K8:L8" si="13">SUM(C30:C38)</f>
        <v>282106.19</v>
      </c>
      <c r="L8" s="5">
        <f t="shared" si="13"/>
        <v>223639.46</v>
      </c>
      <c r="M8" s="5">
        <f>SUM(E30:E38)</f>
        <v>2004319.71</v>
      </c>
      <c r="N8" s="5">
        <f t="shared" ref="N8" si="14">SUM(F30:F38)</f>
        <v>2347927.92</v>
      </c>
      <c r="O8" s="5">
        <f t="shared" ref="O8" si="15">SUM(G30:G38)</f>
        <v>2159448.54</v>
      </c>
      <c r="P8" s="3">
        <f t="shared" si="7"/>
        <v>0.1186698253842946</v>
      </c>
      <c r="Q8" s="3">
        <f t="shared" si="8"/>
        <v>0.12015112883022407</v>
      </c>
      <c r="R8" s="3">
        <f t="shared" si="9"/>
        <v>0.10356322730431909</v>
      </c>
    </row>
    <row r="9" spans="1:18" x14ac:dyDescent="0.2">
      <c r="I9" s="1" t="s">
        <v>19</v>
      </c>
      <c r="J9" s="5">
        <f>SUM(B40:B48)</f>
        <v>115572.21999999999</v>
      </c>
      <c r="K9" s="5">
        <f t="shared" ref="K9:L9" si="16">SUM(C40:C48)</f>
        <v>182660.38999999998</v>
      </c>
      <c r="L9" s="5">
        <f t="shared" si="16"/>
        <v>231686.24</v>
      </c>
      <c r="M9" s="5">
        <f>SUM(E40:E48)</f>
        <v>1933440.05</v>
      </c>
      <c r="N9" s="5">
        <f t="shared" ref="N9" si="17">SUM(F40:F48)</f>
        <v>2108220.9299999997</v>
      </c>
      <c r="O9" s="5">
        <f t="shared" ref="O9" si="18">SUM(G40:G48)</f>
        <v>2074311.38</v>
      </c>
      <c r="P9" s="3">
        <f t="shared" si="7"/>
        <v>5.9775434981808713E-2</v>
      </c>
      <c r="Q9" s="3">
        <f t="shared" si="8"/>
        <v>8.6641958345418768E-2</v>
      </c>
      <c r="R9" s="3">
        <f t="shared" si="9"/>
        <v>0.11169308630992518</v>
      </c>
    </row>
    <row r="10" spans="1:18" x14ac:dyDescent="0.2">
      <c r="A10">
        <v>15</v>
      </c>
      <c r="B10">
        <v>1160.23</v>
      </c>
      <c r="C10">
        <v>1310.1600000000001</v>
      </c>
      <c r="D10">
        <v>816.06</v>
      </c>
      <c r="E10">
        <v>449337.61</v>
      </c>
      <c r="F10">
        <v>329354.52</v>
      </c>
      <c r="G10">
        <v>369446.26</v>
      </c>
      <c r="I10" s="1" t="s">
        <v>20</v>
      </c>
      <c r="J10" s="5">
        <f>SUM(B50:B58)</f>
        <v>30251.329999999998</v>
      </c>
      <c r="K10" s="5">
        <f t="shared" ref="K10:L10" si="19">SUM(C50:C58)</f>
        <v>60546.05</v>
      </c>
      <c r="L10" s="5">
        <f t="shared" si="19"/>
        <v>129164.46</v>
      </c>
      <c r="M10" s="5">
        <f>SUM(E50:E58)</f>
        <v>1604278.1</v>
      </c>
      <c r="N10" s="5">
        <f t="shared" ref="N10" si="20">SUM(F50:F58)</f>
        <v>1897847.75</v>
      </c>
      <c r="O10" s="5">
        <f t="shared" ref="O10" si="21">SUM(G50:G58)</f>
        <v>2091807.7000000002</v>
      </c>
      <c r="P10" s="3">
        <f t="shared" si="7"/>
        <v>1.8856662071245624E-2</v>
      </c>
      <c r="Q10" s="3">
        <f t="shared" si="8"/>
        <v>3.1902480059319831E-2</v>
      </c>
      <c r="R10" s="3">
        <f t="shared" si="9"/>
        <v>6.1747769644408514E-2</v>
      </c>
    </row>
    <row r="11" spans="1:18" x14ac:dyDescent="0.2">
      <c r="I11" s="1" t="s">
        <v>21</v>
      </c>
      <c r="J11" s="5">
        <f>SUM(B60:B68)</f>
        <v>6752.7</v>
      </c>
      <c r="K11" s="5">
        <f t="shared" ref="K11:L11" si="22">SUM(C60:C68)</f>
        <v>10450.06</v>
      </c>
      <c r="L11" s="5">
        <f t="shared" si="22"/>
        <v>30605.68</v>
      </c>
      <c r="M11" s="5">
        <f>SUM(E60:E68)</f>
        <v>1557028.54</v>
      </c>
      <c r="N11" s="5">
        <f t="shared" ref="N11" si="23">SUM(F60:F68)</f>
        <v>2059598.8199999998</v>
      </c>
      <c r="O11" s="5">
        <f t="shared" ref="O11" si="24">SUM(G60:G68)</f>
        <v>2337446.1</v>
      </c>
      <c r="P11" s="3">
        <f t="shared" si="7"/>
        <v>4.3369147234770663E-3</v>
      </c>
      <c r="Q11" s="3">
        <f t="shared" si="8"/>
        <v>5.0738327768123309E-3</v>
      </c>
      <c r="R11" s="3">
        <f t="shared" si="9"/>
        <v>1.309364096138944E-2</v>
      </c>
    </row>
    <row r="12" spans="1:18" x14ac:dyDescent="0.2">
      <c r="A12">
        <v>16</v>
      </c>
      <c r="B12">
        <v>5045.43</v>
      </c>
      <c r="C12">
        <v>4701.7</v>
      </c>
      <c r="D12">
        <v>2859.2</v>
      </c>
      <c r="E12">
        <v>439337.09</v>
      </c>
      <c r="F12">
        <v>343381.75</v>
      </c>
      <c r="G12">
        <v>374878.11</v>
      </c>
      <c r="I12" s="1" t="s">
        <v>22</v>
      </c>
      <c r="J12" s="5">
        <f>SUM(B70,B72,B74,B76,B78)</f>
        <v>517.1</v>
      </c>
      <c r="K12" s="5">
        <f t="shared" ref="K12:L12" si="25">SUM(C70,C72,C74,C76,C78)</f>
        <v>526.04</v>
      </c>
      <c r="L12" s="5">
        <f t="shared" si="25"/>
        <v>1869.1</v>
      </c>
      <c r="M12" s="5">
        <f>SUM(E70,E72,E74,E76,E78)</f>
        <v>1620499.3099999998</v>
      </c>
      <c r="N12" s="5">
        <f t="shared" ref="N12" si="26">SUM(F70,F72,F74,F76,F78)</f>
        <v>1768419.77</v>
      </c>
      <c r="O12" s="5">
        <f t="shared" ref="O12" si="27">SUM(G70,G72,G74,G76,G78)</f>
        <v>2352581.89</v>
      </c>
      <c r="P12" s="3">
        <f t="shared" si="7"/>
        <v>3.1909917937576911E-4</v>
      </c>
      <c r="Q12" s="3">
        <f t="shared" si="8"/>
        <v>2.974633109875264E-4</v>
      </c>
      <c r="R12" s="3">
        <f t="shared" si="9"/>
        <v>7.9448881586009312E-4</v>
      </c>
    </row>
    <row r="13" spans="1:18" x14ac:dyDescent="0.2">
      <c r="I13" s="1" t="s">
        <v>23</v>
      </c>
      <c r="J13" s="5">
        <f>SUM(B80:B88)</f>
        <v>9</v>
      </c>
      <c r="K13" s="5">
        <f t="shared" ref="K13:L13" si="28">SUM(C80:C88)</f>
        <v>51.01</v>
      </c>
      <c r="L13" s="5">
        <f t="shared" si="28"/>
        <v>128.01</v>
      </c>
      <c r="M13" s="5">
        <f>SUM(E80:E88)</f>
        <v>1698277.17</v>
      </c>
      <c r="N13" s="5">
        <f t="shared" ref="N13" si="29">SUM(F80:F88)</f>
        <v>1544471.67</v>
      </c>
      <c r="O13" s="5">
        <f t="shared" ref="O13" si="30">SUM(G80:G88)</f>
        <v>2077602.87</v>
      </c>
      <c r="P13" s="3">
        <f t="shared" si="7"/>
        <v>5.2994883043737793E-6</v>
      </c>
      <c r="Q13" s="3">
        <f t="shared" si="8"/>
        <v>3.3027475343720617E-5</v>
      </c>
      <c r="R13" s="3">
        <f t="shared" si="9"/>
        <v>6.1614277612159819E-5</v>
      </c>
    </row>
    <row r="14" spans="1:18" x14ac:dyDescent="0.2">
      <c r="A14">
        <v>17</v>
      </c>
      <c r="B14">
        <v>11859.69</v>
      </c>
      <c r="C14">
        <v>10941.7</v>
      </c>
      <c r="D14">
        <v>7071.54</v>
      </c>
      <c r="E14">
        <v>422991.11</v>
      </c>
      <c r="F14">
        <v>357814.91</v>
      </c>
      <c r="G14">
        <v>385608.57</v>
      </c>
    </row>
    <row r="15" spans="1:18" x14ac:dyDescent="0.2">
      <c r="P15" s="4">
        <f>SUM(P6:P12)*5</f>
        <v>1.6827061221251796</v>
      </c>
      <c r="Q15" s="4">
        <f t="shared" ref="Q15:R15" si="31">SUM(Q6:Q12)*5</f>
        <v>1.8291493309458651</v>
      </c>
      <c r="R15" s="4">
        <f t="shared" si="31"/>
        <v>1.9122590758342615</v>
      </c>
    </row>
    <row r="16" spans="1:18" x14ac:dyDescent="0.2">
      <c r="A16">
        <v>18</v>
      </c>
      <c r="B16">
        <v>19167.87</v>
      </c>
      <c r="C16">
        <v>17778.59</v>
      </c>
      <c r="D16">
        <v>11901.72</v>
      </c>
      <c r="E16">
        <v>417816.05</v>
      </c>
      <c r="F16">
        <v>380092.19</v>
      </c>
      <c r="G16">
        <v>392613.92</v>
      </c>
    </row>
    <row r="17" spans="1:18" x14ac:dyDescent="0.2">
      <c r="I17" t="s">
        <v>37</v>
      </c>
    </row>
    <row r="18" spans="1:18" x14ac:dyDescent="0.2">
      <c r="A18">
        <v>19</v>
      </c>
      <c r="B18">
        <v>26058.59</v>
      </c>
      <c r="C18">
        <v>24714.34</v>
      </c>
      <c r="D18">
        <v>18168.14</v>
      </c>
      <c r="E18">
        <v>406637.33</v>
      </c>
      <c r="F18">
        <v>403178.07</v>
      </c>
      <c r="G18">
        <v>413124.42</v>
      </c>
      <c r="I18">
        <v>1977</v>
      </c>
      <c r="J18">
        <v>46639000</v>
      </c>
      <c r="P18" t="e">
        <f>SUM(J6:J14)/K18*1000</f>
        <v>#DIV/0!</v>
      </c>
    </row>
    <row r="19" spans="1:18" x14ac:dyDescent="0.2">
      <c r="I19">
        <v>1991</v>
      </c>
      <c r="J19">
        <v>47875000</v>
      </c>
      <c r="P19" t="e">
        <f>SUM(K6:K14)/K19*1000</f>
        <v>#DIV/0!</v>
      </c>
    </row>
    <row r="20" spans="1:18" x14ac:dyDescent="0.2">
      <c r="A20">
        <v>20</v>
      </c>
      <c r="B20">
        <v>32753.29</v>
      </c>
      <c r="C20">
        <v>30225.85</v>
      </c>
      <c r="D20">
        <v>22610.32</v>
      </c>
      <c r="E20">
        <v>396238.65</v>
      </c>
      <c r="F20">
        <v>426294.63</v>
      </c>
      <c r="G20">
        <v>420859.55</v>
      </c>
      <c r="I20">
        <v>2011</v>
      </c>
      <c r="J20">
        <v>53107000</v>
      </c>
      <c r="P20" t="e">
        <f>SUM(L6:L14)/K20*1000</f>
        <v>#DIV/0!</v>
      </c>
    </row>
    <row r="22" spans="1:18" x14ac:dyDescent="0.2">
      <c r="A22">
        <v>21</v>
      </c>
      <c r="B22">
        <v>37229.25</v>
      </c>
      <c r="C22">
        <v>33704.379999999997</v>
      </c>
      <c r="D22">
        <v>26173.52</v>
      </c>
      <c r="E22">
        <v>388100.52</v>
      </c>
      <c r="F22">
        <v>425700.29</v>
      </c>
      <c r="G22">
        <v>417967.08</v>
      </c>
    </row>
    <row r="23" spans="1:18" x14ac:dyDescent="0.2">
      <c r="I23" s="7" t="s">
        <v>26</v>
      </c>
    </row>
    <row r="24" spans="1:18" x14ac:dyDescent="0.2">
      <c r="A24">
        <v>22</v>
      </c>
      <c r="B24">
        <v>40725.26</v>
      </c>
      <c r="C24">
        <v>38969.99</v>
      </c>
      <c r="D24">
        <v>30358.65</v>
      </c>
      <c r="E24">
        <v>379446.57</v>
      </c>
      <c r="F24">
        <v>442733.37</v>
      </c>
      <c r="G24">
        <v>422418.57</v>
      </c>
      <c r="J24" t="s">
        <v>13</v>
      </c>
      <c r="M24" t="s">
        <v>14</v>
      </c>
      <c r="P24" t="s">
        <v>24</v>
      </c>
    </row>
    <row r="25" spans="1:18" x14ac:dyDescent="0.2">
      <c r="J25">
        <v>1977</v>
      </c>
      <c r="K25">
        <v>1991</v>
      </c>
      <c r="L25">
        <v>2011</v>
      </c>
      <c r="M25">
        <v>1977</v>
      </c>
      <c r="N25">
        <v>1991</v>
      </c>
      <c r="O25">
        <v>2011</v>
      </c>
      <c r="P25">
        <v>1977</v>
      </c>
      <c r="Q25">
        <v>1991</v>
      </c>
      <c r="R25">
        <v>2011</v>
      </c>
    </row>
    <row r="26" spans="1:18" x14ac:dyDescent="0.2">
      <c r="A26">
        <v>23</v>
      </c>
      <c r="B26">
        <v>44379.07</v>
      </c>
      <c r="C26">
        <v>44127.94</v>
      </c>
      <c r="D26">
        <v>34132.85</v>
      </c>
      <c r="E26">
        <v>383465.47</v>
      </c>
      <c r="F26">
        <v>448896.56</v>
      </c>
      <c r="G26">
        <v>432217.75</v>
      </c>
      <c r="I26" t="s">
        <v>27</v>
      </c>
      <c r="J26">
        <v>370.01</v>
      </c>
      <c r="K26">
        <v>270.99</v>
      </c>
      <c r="L26">
        <v>30</v>
      </c>
      <c r="M26">
        <v>591020.92999999993</v>
      </c>
      <c r="N26">
        <v>582321.25</v>
      </c>
      <c r="O26">
        <v>427913.70999999996</v>
      </c>
      <c r="P26">
        <v>6.2605227872386863E-4</v>
      </c>
      <c r="Q26">
        <v>4.6536168824338803E-4</v>
      </c>
      <c r="R26">
        <v>7.0107592486344977E-5</v>
      </c>
    </row>
    <row r="27" spans="1:18" x14ac:dyDescent="0.2">
      <c r="I27" t="s">
        <v>28</v>
      </c>
      <c r="J27">
        <v>34819</v>
      </c>
      <c r="K27">
        <v>14710</v>
      </c>
      <c r="L27">
        <v>2817</v>
      </c>
      <c r="M27">
        <v>958643.62999999989</v>
      </c>
      <c r="N27">
        <v>886211.79999999981</v>
      </c>
      <c r="O27">
        <v>772922.70000000007</v>
      </c>
      <c r="P27">
        <v>3.6321109232218027E-2</v>
      </c>
      <c r="Q27">
        <v>1.6598740842764678E-2</v>
      </c>
      <c r="R27">
        <v>3.6446076690463351E-3</v>
      </c>
    </row>
    <row r="28" spans="1:18" x14ac:dyDescent="0.2">
      <c r="A28">
        <v>24</v>
      </c>
      <c r="B28">
        <v>47459.68</v>
      </c>
      <c r="C28">
        <v>49190.58</v>
      </c>
      <c r="D28">
        <v>36413</v>
      </c>
      <c r="E28">
        <v>382610.04</v>
      </c>
      <c r="F28">
        <v>461356.73</v>
      </c>
      <c r="G28">
        <v>430588.29</v>
      </c>
      <c r="I28" t="s">
        <v>29</v>
      </c>
      <c r="J28">
        <v>171043</v>
      </c>
      <c r="K28">
        <v>84703</v>
      </c>
      <c r="L28">
        <v>17705</v>
      </c>
      <c r="M28">
        <v>882887.62000000011</v>
      </c>
      <c r="N28">
        <v>919253.47999999986</v>
      </c>
      <c r="O28">
        <v>768371.65999999992</v>
      </c>
      <c r="P28">
        <v>0.19373133808354906</v>
      </c>
      <c r="Q28">
        <v>9.214324649605897E-2</v>
      </c>
      <c r="R28">
        <v>2.304223453530288E-2</v>
      </c>
    </row>
    <row r="29" spans="1:18" x14ac:dyDescent="0.2">
      <c r="I29" t="s">
        <v>30</v>
      </c>
      <c r="J29">
        <v>142380</v>
      </c>
      <c r="K29">
        <v>142918</v>
      </c>
      <c r="L29">
        <v>60196</v>
      </c>
      <c r="M29">
        <v>692273.1</v>
      </c>
      <c r="N29">
        <v>960312.06</v>
      </c>
      <c r="O29">
        <v>906134.93</v>
      </c>
      <c r="P29">
        <v>0.20567027665815701</v>
      </c>
      <c r="Q29">
        <v>0.14882453938983126</v>
      </c>
      <c r="R29">
        <v>6.6431607486977684E-2</v>
      </c>
    </row>
    <row r="30" spans="1:18" x14ac:dyDescent="0.2">
      <c r="A30">
        <v>25</v>
      </c>
      <c r="B30">
        <v>49324.71</v>
      </c>
      <c r="C30">
        <v>54060.97</v>
      </c>
      <c r="D30">
        <v>39510.25</v>
      </c>
      <c r="E30">
        <v>379064.03</v>
      </c>
      <c r="F30">
        <v>468563.41</v>
      </c>
      <c r="G30">
        <v>430772.91</v>
      </c>
      <c r="I30" t="s">
        <v>31</v>
      </c>
      <c r="J30">
        <v>31981</v>
      </c>
      <c r="K30">
        <v>62800</v>
      </c>
      <c r="L30">
        <v>82387</v>
      </c>
      <c r="M30">
        <v>440824.52</v>
      </c>
      <c r="N30">
        <v>918613.07</v>
      </c>
      <c r="O30">
        <v>1016100</v>
      </c>
      <c r="P30">
        <v>7.25481422857331E-2</v>
      </c>
      <c r="Q30">
        <v>6.8363930419583524E-2</v>
      </c>
      <c r="R30">
        <v>8.1081586458025781E-2</v>
      </c>
    </row>
    <row r="31" spans="1:18" x14ac:dyDescent="0.2">
      <c r="I31" t="s">
        <v>32</v>
      </c>
      <c r="J31">
        <v>10372</v>
      </c>
      <c r="K31">
        <v>12931</v>
      </c>
      <c r="L31">
        <v>30744</v>
      </c>
      <c r="M31">
        <v>452137.61</v>
      </c>
      <c r="N31">
        <v>832854.64</v>
      </c>
      <c r="O31">
        <v>916172.1</v>
      </c>
      <c r="P31">
        <v>2.2939918667681726E-2</v>
      </c>
      <c r="Q31">
        <v>1.5526118699416743E-2</v>
      </c>
      <c r="R31">
        <v>3.3557014015161563E-2</v>
      </c>
    </row>
    <row r="32" spans="1:18" x14ac:dyDescent="0.2">
      <c r="A32">
        <v>26</v>
      </c>
      <c r="B32">
        <v>49116.44</v>
      </c>
      <c r="C32">
        <v>57705.81</v>
      </c>
      <c r="D32">
        <v>42642.38</v>
      </c>
      <c r="E32">
        <v>386015.28</v>
      </c>
      <c r="F32">
        <v>476098.05</v>
      </c>
      <c r="G32">
        <v>433981.62</v>
      </c>
      <c r="I32" t="s">
        <v>33</v>
      </c>
      <c r="J32">
        <v>2402</v>
      </c>
      <c r="K32">
        <v>1273</v>
      </c>
      <c r="L32">
        <v>4324</v>
      </c>
      <c r="M32">
        <v>396349.72</v>
      </c>
      <c r="N32">
        <v>596838.29</v>
      </c>
      <c r="O32">
        <v>926476.86999999988</v>
      </c>
      <c r="P32">
        <v>6.060304520966989E-3</v>
      </c>
      <c r="Q32">
        <v>2.1329060506489958E-3</v>
      </c>
      <c r="R32">
        <v>4.6671429584637129E-3</v>
      </c>
    </row>
    <row r="33" spans="1:18" x14ac:dyDescent="0.2">
      <c r="I33" t="s">
        <v>34</v>
      </c>
      <c r="J33">
        <v>194</v>
      </c>
      <c r="K33">
        <v>47</v>
      </c>
      <c r="L33">
        <v>131</v>
      </c>
      <c r="M33">
        <v>349212.81</v>
      </c>
      <c r="N33">
        <v>432532.54000000004</v>
      </c>
      <c r="O33">
        <v>953482.66</v>
      </c>
      <c r="P33">
        <v>5.555351763871434E-4</v>
      </c>
      <c r="Q33">
        <v>1.0866234480300602E-4</v>
      </c>
      <c r="R33">
        <v>1.3739106697546025E-4</v>
      </c>
    </row>
    <row r="34" spans="1:18" x14ac:dyDescent="0.2">
      <c r="A34">
        <v>27</v>
      </c>
      <c r="B34">
        <v>48910.97</v>
      </c>
      <c r="C34">
        <v>59013.78</v>
      </c>
      <c r="D34">
        <v>44297.36</v>
      </c>
      <c r="E34">
        <v>395551.86</v>
      </c>
      <c r="F34">
        <v>474420.41</v>
      </c>
      <c r="G34">
        <v>427568.01</v>
      </c>
      <c r="I34" t="s">
        <v>35</v>
      </c>
      <c r="J34">
        <v>72.000000000000014</v>
      </c>
      <c r="K34">
        <v>27.02</v>
      </c>
      <c r="L34">
        <v>13.99</v>
      </c>
      <c r="M34">
        <v>285352.37</v>
      </c>
      <c r="N34">
        <v>428939.35</v>
      </c>
      <c r="O34">
        <v>902003.09000000008</v>
      </c>
      <c r="P34">
        <v>2.5231961451730719E-4</v>
      </c>
      <c r="Q34">
        <v>6.2992588579247863E-5</v>
      </c>
      <c r="R34">
        <v>1.5509924694382144E-5</v>
      </c>
    </row>
    <row r="36" spans="1:18" x14ac:dyDescent="0.2">
      <c r="A36">
        <v>28</v>
      </c>
      <c r="B36">
        <v>46440</v>
      </c>
      <c r="C36">
        <v>57511.48</v>
      </c>
      <c r="D36">
        <v>46900.63</v>
      </c>
      <c r="E36">
        <v>410619.08</v>
      </c>
      <c r="F36">
        <v>469120.08</v>
      </c>
      <c r="G36">
        <v>432295.67999999999</v>
      </c>
      <c r="P36">
        <v>2.6891331231234656</v>
      </c>
      <c r="Q36">
        <v>1.7184907212155356</v>
      </c>
      <c r="R36">
        <v>1.0628079209497672</v>
      </c>
    </row>
    <row r="37" spans="1:18" x14ac:dyDescent="0.2">
      <c r="I37" t="s">
        <v>37</v>
      </c>
    </row>
    <row r="38" spans="1:18" x14ac:dyDescent="0.2">
      <c r="A38">
        <v>29</v>
      </c>
      <c r="B38">
        <v>44060.15</v>
      </c>
      <c r="C38">
        <v>53814.15</v>
      </c>
      <c r="D38">
        <v>50288.84</v>
      </c>
      <c r="E38">
        <v>433069.46</v>
      </c>
      <c r="F38">
        <v>459725.97</v>
      </c>
      <c r="G38">
        <v>434830.32</v>
      </c>
      <c r="I38">
        <v>1977</v>
      </c>
      <c r="J38">
        <v>17043388</v>
      </c>
      <c r="P38">
        <v>23.096462477263394</v>
      </c>
    </row>
    <row r="39" spans="1:18" x14ac:dyDescent="0.2">
      <c r="I39">
        <v>1991</v>
      </c>
      <c r="J39">
        <v>20679065</v>
      </c>
      <c r="P39">
        <v>15.459161951738478</v>
      </c>
    </row>
    <row r="40" spans="1:18" x14ac:dyDescent="0.2">
      <c r="A40">
        <v>30</v>
      </c>
      <c r="B40">
        <v>39620.31</v>
      </c>
      <c r="C40">
        <v>49529.4</v>
      </c>
      <c r="D40">
        <v>50843.01</v>
      </c>
      <c r="E40">
        <v>457215.94</v>
      </c>
      <c r="F40">
        <v>445782.75</v>
      </c>
      <c r="G40">
        <v>437644.72</v>
      </c>
      <c r="I40">
        <v>2011</v>
      </c>
      <c r="J40">
        <v>23268765</v>
      </c>
      <c r="P40">
        <v>8.524130388069965</v>
      </c>
    </row>
    <row r="42" spans="1:18" x14ac:dyDescent="0.2">
      <c r="A42">
        <v>31</v>
      </c>
      <c r="B42">
        <v>26096.93</v>
      </c>
      <c r="C42">
        <v>42040.53</v>
      </c>
      <c r="D42">
        <v>51791.89</v>
      </c>
      <c r="E42">
        <v>386592.78</v>
      </c>
      <c r="F42">
        <v>427791.54</v>
      </c>
      <c r="G42">
        <v>434243.88</v>
      </c>
    </row>
    <row r="44" spans="1:18" x14ac:dyDescent="0.2">
      <c r="A44">
        <v>32</v>
      </c>
      <c r="B44">
        <v>20773.39</v>
      </c>
      <c r="C44">
        <v>36325.68</v>
      </c>
      <c r="D44">
        <v>47739.73</v>
      </c>
      <c r="E44">
        <v>370734.49</v>
      </c>
      <c r="F44">
        <v>423183.91</v>
      </c>
      <c r="G44">
        <v>421296.29</v>
      </c>
    </row>
    <row r="46" spans="1:18" x14ac:dyDescent="0.2">
      <c r="A46">
        <v>33</v>
      </c>
      <c r="B46">
        <v>16437.75</v>
      </c>
      <c r="C46">
        <v>30218.76</v>
      </c>
      <c r="D46">
        <v>42602.47</v>
      </c>
      <c r="E46">
        <v>364295.53</v>
      </c>
      <c r="F46">
        <v>411950.94</v>
      </c>
      <c r="G46">
        <v>394485.29</v>
      </c>
    </row>
    <row r="48" spans="1:18" x14ac:dyDescent="0.2">
      <c r="A48">
        <v>34</v>
      </c>
      <c r="B48">
        <v>12643.84</v>
      </c>
      <c r="C48">
        <v>24546.02</v>
      </c>
      <c r="D48">
        <v>38709.14</v>
      </c>
      <c r="E48">
        <v>354601.31</v>
      </c>
      <c r="F48">
        <v>399511.79</v>
      </c>
      <c r="G48">
        <v>386641.2</v>
      </c>
    </row>
    <row r="50" spans="1:7" x14ac:dyDescent="0.2">
      <c r="A50">
        <v>35</v>
      </c>
      <c r="B50">
        <v>9353.3700000000008</v>
      </c>
      <c r="C50">
        <v>19152.38</v>
      </c>
      <c r="D50">
        <v>34968.050000000003</v>
      </c>
      <c r="E50">
        <v>327675.21000000002</v>
      </c>
      <c r="F50">
        <v>387939.95</v>
      </c>
      <c r="G50">
        <v>395150.64</v>
      </c>
    </row>
    <row r="52" spans="1:7" x14ac:dyDescent="0.2">
      <c r="A52">
        <v>36</v>
      </c>
      <c r="B52">
        <v>6853.63</v>
      </c>
      <c r="C52">
        <v>15017.76</v>
      </c>
      <c r="D52">
        <v>30839.78</v>
      </c>
      <c r="E52">
        <v>309706.93</v>
      </c>
      <c r="F52">
        <v>377580.56</v>
      </c>
      <c r="G52">
        <v>404593.91</v>
      </c>
    </row>
    <row r="54" spans="1:7" x14ac:dyDescent="0.2">
      <c r="A54">
        <v>37</v>
      </c>
      <c r="B54">
        <v>5848.41</v>
      </c>
      <c r="C54">
        <v>11489.28</v>
      </c>
      <c r="D54">
        <v>25554.43</v>
      </c>
      <c r="E54">
        <v>319069.59000000003</v>
      </c>
      <c r="F54">
        <v>380111.02</v>
      </c>
      <c r="G54">
        <v>413510.92</v>
      </c>
    </row>
    <row r="56" spans="1:7" x14ac:dyDescent="0.2">
      <c r="A56">
        <v>38</v>
      </c>
      <c r="B56">
        <v>4638.1499999999996</v>
      </c>
      <c r="C56">
        <v>8655.94</v>
      </c>
      <c r="D56">
        <v>20817.21</v>
      </c>
      <c r="E56">
        <v>323660.96999999997</v>
      </c>
      <c r="F56">
        <v>378040.23</v>
      </c>
      <c r="G56">
        <v>431188.11</v>
      </c>
    </row>
    <row r="58" spans="1:7" x14ac:dyDescent="0.2">
      <c r="A58">
        <v>39</v>
      </c>
      <c r="B58">
        <v>3557.77</v>
      </c>
      <c r="C58">
        <v>6230.69</v>
      </c>
      <c r="D58">
        <v>16984.990000000002</v>
      </c>
      <c r="E58">
        <v>324165.40000000002</v>
      </c>
      <c r="F58">
        <v>374175.99</v>
      </c>
      <c r="G58">
        <v>447364.12</v>
      </c>
    </row>
    <row r="60" spans="1:7" x14ac:dyDescent="0.2">
      <c r="A60">
        <v>40</v>
      </c>
      <c r="B60">
        <v>2500.6799999999998</v>
      </c>
      <c r="C60">
        <v>4258.47</v>
      </c>
      <c r="D60">
        <v>12518.69</v>
      </c>
      <c r="E60">
        <v>319013.86</v>
      </c>
      <c r="F60">
        <v>380757.33</v>
      </c>
      <c r="G60">
        <v>465310.89</v>
      </c>
    </row>
    <row r="62" spans="1:7" x14ac:dyDescent="0.2">
      <c r="A62">
        <v>41</v>
      </c>
      <c r="B62">
        <v>1772.45</v>
      </c>
      <c r="C62">
        <v>2776.28</v>
      </c>
      <c r="D62">
        <v>8309.4599999999991</v>
      </c>
      <c r="E62">
        <v>315007.25</v>
      </c>
      <c r="F62">
        <v>391083.61</v>
      </c>
      <c r="G62">
        <v>457636.17</v>
      </c>
    </row>
    <row r="64" spans="1:7" x14ac:dyDescent="0.2">
      <c r="A64">
        <v>42</v>
      </c>
      <c r="B64">
        <v>1229.29</v>
      </c>
      <c r="C64">
        <v>1748.16</v>
      </c>
      <c r="D64">
        <v>5172.28</v>
      </c>
      <c r="E64">
        <v>309551</v>
      </c>
      <c r="F64">
        <v>406617.76</v>
      </c>
      <c r="G64">
        <v>469146.29</v>
      </c>
    </row>
    <row r="66" spans="1:7" x14ac:dyDescent="0.2">
      <c r="A66">
        <v>43</v>
      </c>
      <c r="B66">
        <v>794.2</v>
      </c>
      <c r="C66">
        <v>1085.0999999999999</v>
      </c>
      <c r="D66">
        <v>3017.18</v>
      </c>
      <c r="E66">
        <v>305366.39</v>
      </c>
      <c r="F66">
        <v>428864.91</v>
      </c>
      <c r="G66">
        <v>469428.27</v>
      </c>
    </row>
    <row r="68" spans="1:7" x14ac:dyDescent="0.2">
      <c r="A68">
        <v>44</v>
      </c>
      <c r="B68">
        <v>456.08</v>
      </c>
      <c r="C68">
        <v>582.04999999999995</v>
      </c>
      <c r="D68">
        <v>1588.07</v>
      </c>
      <c r="E68">
        <v>308090.03999999998</v>
      </c>
      <c r="F68">
        <v>452275.21</v>
      </c>
      <c r="G68">
        <v>475924.47999999998</v>
      </c>
    </row>
    <row r="70" spans="1:7" x14ac:dyDescent="0.2">
      <c r="A70">
        <v>45</v>
      </c>
      <c r="B70">
        <v>236.06</v>
      </c>
      <c r="C70">
        <v>268.02999999999997</v>
      </c>
      <c r="D70">
        <v>889.06</v>
      </c>
      <c r="E70">
        <v>316465.61</v>
      </c>
      <c r="F70">
        <v>380291.59</v>
      </c>
      <c r="G70">
        <v>476556.94</v>
      </c>
    </row>
    <row r="72" spans="1:7" x14ac:dyDescent="0.2">
      <c r="A72">
        <v>46</v>
      </c>
      <c r="B72">
        <v>134.03</v>
      </c>
      <c r="C72">
        <v>125</v>
      </c>
      <c r="D72">
        <v>497.02</v>
      </c>
      <c r="E72">
        <v>324362.96999999997</v>
      </c>
      <c r="F72">
        <v>364878.23</v>
      </c>
      <c r="G72">
        <v>478838.64</v>
      </c>
    </row>
    <row r="74" spans="1:7" x14ac:dyDescent="0.2">
      <c r="A74">
        <v>47</v>
      </c>
      <c r="B74">
        <v>85</v>
      </c>
      <c r="C74">
        <v>62</v>
      </c>
      <c r="D74">
        <v>260.01</v>
      </c>
      <c r="E74">
        <v>327406.19</v>
      </c>
      <c r="F74">
        <v>357628.47</v>
      </c>
      <c r="G74">
        <v>474050.62</v>
      </c>
    </row>
    <row r="76" spans="1:7" x14ac:dyDescent="0.2">
      <c r="A76">
        <v>48</v>
      </c>
      <c r="B76">
        <v>40.01</v>
      </c>
      <c r="C76">
        <v>37</v>
      </c>
      <c r="D76">
        <v>136</v>
      </c>
      <c r="E76">
        <v>326163.86</v>
      </c>
      <c r="F76">
        <v>346466.12</v>
      </c>
      <c r="G76">
        <v>467046.06</v>
      </c>
    </row>
    <row r="78" spans="1:7" x14ac:dyDescent="0.2">
      <c r="A78">
        <v>49</v>
      </c>
      <c r="B78">
        <v>22</v>
      </c>
      <c r="C78">
        <v>34.01</v>
      </c>
      <c r="D78">
        <v>87.01</v>
      </c>
      <c r="E78">
        <v>326100.68</v>
      </c>
      <c r="F78">
        <v>319155.36</v>
      </c>
      <c r="G78">
        <v>456089.63</v>
      </c>
    </row>
    <row r="80" spans="1:7" x14ac:dyDescent="0.2">
      <c r="A80">
        <v>50</v>
      </c>
      <c r="B80">
        <v>4.32</v>
      </c>
      <c r="C80">
        <v>24.63</v>
      </c>
      <c r="D80">
        <v>67.45</v>
      </c>
      <c r="E80">
        <v>330504.96000000002</v>
      </c>
      <c r="F80">
        <v>300484.26</v>
      </c>
      <c r="G80">
        <v>440855.32</v>
      </c>
    </row>
    <row r="82" spans="1:18" x14ac:dyDescent="0.2">
      <c r="A82">
        <v>51</v>
      </c>
      <c r="B82">
        <v>2.42</v>
      </c>
      <c r="C82">
        <v>15.43</v>
      </c>
      <c r="D82">
        <v>35.96</v>
      </c>
      <c r="E82">
        <v>335456.03999999998</v>
      </c>
      <c r="F82">
        <v>309234.76</v>
      </c>
      <c r="G82">
        <v>422476.33</v>
      </c>
    </row>
    <row r="84" spans="1:18" x14ac:dyDescent="0.2">
      <c r="A84">
        <v>52</v>
      </c>
      <c r="B84">
        <v>1.35</v>
      </c>
      <c r="C84">
        <v>7.28</v>
      </c>
      <c r="D84">
        <v>15.42</v>
      </c>
      <c r="E84">
        <v>338841.4</v>
      </c>
      <c r="F84">
        <v>313949.67</v>
      </c>
      <c r="G84">
        <v>417437.91</v>
      </c>
    </row>
    <row r="86" spans="1:18" x14ac:dyDescent="0.2">
      <c r="A86">
        <v>53</v>
      </c>
      <c r="B86">
        <v>0.69</v>
      </c>
      <c r="C86">
        <v>2.91</v>
      </c>
      <c r="D86">
        <v>4.9800000000000004</v>
      </c>
      <c r="E86">
        <v>342752.37</v>
      </c>
      <c r="F86">
        <v>313731.78000000003</v>
      </c>
      <c r="G86">
        <v>405064.75</v>
      </c>
    </row>
    <row r="88" spans="1:18" x14ac:dyDescent="0.2">
      <c r="A88">
        <v>54</v>
      </c>
      <c r="B88">
        <v>0.22</v>
      </c>
      <c r="C88">
        <v>0.76</v>
      </c>
      <c r="D88">
        <v>4.2</v>
      </c>
      <c r="E88">
        <v>350722.4</v>
      </c>
      <c r="F88">
        <v>307071.2</v>
      </c>
      <c r="G88">
        <v>391768.56</v>
      </c>
    </row>
    <row r="90" spans="1:18" x14ac:dyDescent="0.2">
      <c r="A90" t="s">
        <v>11</v>
      </c>
      <c r="B90">
        <v>0</v>
      </c>
      <c r="C90">
        <v>0</v>
      </c>
      <c r="D90">
        <v>0</v>
      </c>
      <c r="E90">
        <v>365850.85</v>
      </c>
      <c r="F90">
        <v>302059.14</v>
      </c>
      <c r="G90">
        <v>380144.61</v>
      </c>
    </row>
    <row r="94" spans="1:18" x14ac:dyDescent="0.2">
      <c r="A94" t="s">
        <v>26</v>
      </c>
      <c r="B94" s="9" t="s">
        <v>13</v>
      </c>
      <c r="C94" s="9"/>
      <c r="D94" s="9"/>
      <c r="E94" s="9" t="s">
        <v>14</v>
      </c>
      <c r="F94" s="9"/>
      <c r="G94" s="9"/>
    </row>
    <row r="95" spans="1:18" x14ac:dyDescent="0.2">
      <c r="B95">
        <v>1977</v>
      </c>
      <c r="C95">
        <v>1991</v>
      </c>
      <c r="D95">
        <v>2011</v>
      </c>
      <c r="E95">
        <v>1977</v>
      </c>
      <c r="F95">
        <v>1991</v>
      </c>
      <c r="G95">
        <v>2011</v>
      </c>
      <c r="J95" s="9" t="s">
        <v>13</v>
      </c>
      <c r="K95" s="9"/>
      <c r="L95" s="9"/>
      <c r="M95" s="9" t="s">
        <v>14</v>
      </c>
      <c r="N95" s="9"/>
      <c r="O95" s="9"/>
      <c r="P95" s="9" t="s">
        <v>24</v>
      </c>
      <c r="Q95" s="9"/>
      <c r="R95" s="9"/>
    </row>
    <row r="96" spans="1:18" x14ac:dyDescent="0.2">
      <c r="A96" t="s">
        <v>12</v>
      </c>
      <c r="B96">
        <v>0.36</v>
      </c>
      <c r="C96">
        <v>0.26</v>
      </c>
      <c r="D96">
        <v>0.04</v>
      </c>
      <c r="E96">
        <v>194564.6</v>
      </c>
      <c r="F96">
        <v>196911.86</v>
      </c>
      <c r="G96">
        <v>131703.65</v>
      </c>
      <c r="J96">
        <v>1977</v>
      </c>
      <c r="K96">
        <v>1991</v>
      </c>
      <c r="L96">
        <v>2011</v>
      </c>
      <c r="M96">
        <v>1977</v>
      </c>
      <c r="N96">
        <v>1991</v>
      </c>
      <c r="O96">
        <v>2011</v>
      </c>
      <c r="P96">
        <v>1977</v>
      </c>
      <c r="Q96">
        <v>1991</v>
      </c>
      <c r="R96">
        <v>2011</v>
      </c>
    </row>
    <row r="97" spans="1:18" x14ac:dyDescent="0.2">
      <c r="I97" t="s">
        <v>27</v>
      </c>
      <c r="J97" s="5">
        <f>SUM(B96:B100)</f>
        <v>370.01</v>
      </c>
      <c r="K97" s="5">
        <f t="shared" ref="K97" si="32">SUM(C96:C100)</f>
        <v>270.99</v>
      </c>
      <c r="L97" s="5">
        <f t="shared" ref="L97" si="33">SUM(D96:D100)</f>
        <v>30</v>
      </c>
      <c r="M97" s="5">
        <f>SUM(E96:E100)</f>
        <v>591020.92999999993</v>
      </c>
      <c r="N97" s="5">
        <f t="shared" ref="N97" si="34">SUM(F96:F100)</f>
        <v>582321.25</v>
      </c>
      <c r="O97" s="5">
        <f t="shared" ref="O97" si="35">SUM(G96:G100)</f>
        <v>427913.70999999996</v>
      </c>
      <c r="P97" s="3">
        <f>J97/M97</f>
        <v>6.2605227872386863E-4</v>
      </c>
      <c r="Q97" s="3">
        <f t="shared" ref="Q97:Q105" si="36">K97/N97</f>
        <v>4.6536168824338803E-4</v>
      </c>
      <c r="R97" s="3">
        <f t="shared" ref="R97:R105" si="37">L97/O97</f>
        <v>7.0107592486344977E-5</v>
      </c>
    </row>
    <row r="98" spans="1:18" x14ac:dyDescent="0.2">
      <c r="A98">
        <v>13</v>
      </c>
      <c r="B98">
        <v>26.33</v>
      </c>
      <c r="C98">
        <v>19.87</v>
      </c>
      <c r="D98">
        <v>2.0499999999999998</v>
      </c>
      <c r="E98">
        <v>198072.61</v>
      </c>
      <c r="F98">
        <v>191041.42</v>
      </c>
      <c r="G98">
        <v>141551.41</v>
      </c>
      <c r="I98" t="s">
        <v>28</v>
      </c>
      <c r="J98" s="5">
        <f>SUM(B102:B110)</f>
        <v>34819</v>
      </c>
      <c r="K98" s="5">
        <f t="shared" ref="K98" si="38">SUM(C102:C110)</f>
        <v>14710</v>
      </c>
      <c r="L98" s="5">
        <f t="shared" ref="L98" si="39">SUM(D102:D110)</f>
        <v>2817</v>
      </c>
      <c r="M98" s="5">
        <f>SUM(E102:E110)</f>
        <v>958643.62999999989</v>
      </c>
      <c r="N98" s="5">
        <f t="shared" ref="N98" si="40">SUM(F102:F110)</f>
        <v>886211.79999999981</v>
      </c>
      <c r="O98" s="5">
        <f t="shared" ref="O98" si="41">SUM(G102:G110)</f>
        <v>772922.70000000007</v>
      </c>
      <c r="P98" s="3">
        <f t="shared" ref="P98:P105" si="42">J98/M98</f>
        <v>3.6321109232218027E-2</v>
      </c>
      <c r="Q98" s="3">
        <f t="shared" si="36"/>
        <v>1.6598740842764678E-2</v>
      </c>
      <c r="R98" s="3">
        <f t="shared" si="37"/>
        <v>3.6446076690463351E-3</v>
      </c>
    </row>
    <row r="99" spans="1:18" x14ac:dyDescent="0.2">
      <c r="I99" t="s">
        <v>29</v>
      </c>
      <c r="J99" s="5">
        <f>SUM(B112:B120)</f>
        <v>171043</v>
      </c>
      <c r="K99" s="5">
        <f t="shared" ref="K99" si="43">SUM(C112:C120)</f>
        <v>84703</v>
      </c>
      <c r="L99" s="5">
        <f t="shared" ref="L99" si="44">SUM(D112:D120)</f>
        <v>17705</v>
      </c>
      <c r="M99" s="5">
        <f>SUM(E112:E120)</f>
        <v>882887.62000000011</v>
      </c>
      <c r="N99" s="5">
        <f t="shared" ref="N99" si="45">SUM(F112:F120)</f>
        <v>919253.47999999986</v>
      </c>
      <c r="O99" s="5">
        <f t="shared" ref="O99" si="46">SUM(G112:G120)</f>
        <v>768371.65999999992</v>
      </c>
      <c r="P99" s="3">
        <f t="shared" si="42"/>
        <v>0.19373133808354906</v>
      </c>
      <c r="Q99" s="3">
        <f t="shared" si="36"/>
        <v>9.214324649605897E-2</v>
      </c>
      <c r="R99" s="3">
        <f t="shared" si="37"/>
        <v>2.304223453530288E-2</v>
      </c>
    </row>
    <row r="100" spans="1:18" x14ac:dyDescent="0.2">
      <c r="A100">
        <v>14</v>
      </c>
      <c r="B100">
        <v>343.32</v>
      </c>
      <c r="C100">
        <v>250.86</v>
      </c>
      <c r="D100">
        <v>27.91</v>
      </c>
      <c r="E100">
        <v>198383.72</v>
      </c>
      <c r="F100">
        <v>194367.97</v>
      </c>
      <c r="G100">
        <v>154658.65</v>
      </c>
      <c r="I100" t="s">
        <v>30</v>
      </c>
      <c r="J100" s="5">
        <f>SUM(B122:B130)</f>
        <v>142380</v>
      </c>
      <c r="K100" s="5">
        <f t="shared" ref="K100" si="47">SUM(C122:C130)</f>
        <v>142918</v>
      </c>
      <c r="L100" s="5">
        <f t="shared" ref="L100" si="48">SUM(D122:D130)</f>
        <v>60196</v>
      </c>
      <c r="M100" s="5">
        <f>SUM(E122:E130)</f>
        <v>692273.1</v>
      </c>
      <c r="N100" s="5">
        <f t="shared" ref="N100" si="49">SUM(F122:F130)</f>
        <v>960312.06</v>
      </c>
      <c r="O100" s="5">
        <f t="shared" ref="O100" si="50">SUM(G122:G130)</f>
        <v>906134.93</v>
      </c>
      <c r="P100" s="3">
        <f t="shared" si="42"/>
        <v>0.20567027665815701</v>
      </c>
      <c r="Q100" s="3">
        <f t="shared" si="36"/>
        <v>0.14882453938983126</v>
      </c>
      <c r="R100" s="3">
        <f t="shared" si="37"/>
        <v>6.6431607486977684E-2</v>
      </c>
    </row>
    <row r="101" spans="1:18" x14ac:dyDescent="0.2">
      <c r="I101" t="s">
        <v>31</v>
      </c>
      <c r="J101" s="5">
        <f>SUM(B132:B140)</f>
        <v>31981</v>
      </c>
      <c r="K101" s="5">
        <f t="shared" ref="K101" si="51">SUM(C132:C140)</f>
        <v>62800</v>
      </c>
      <c r="L101" s="5">
        <f t="shared" ref="L101" si="52">SUM(D132:D140)</f>
        <v>82387</v>
      </c>
      <c r="M101" s="5">
        <f>SUM(E132:E140)</f>
        <v>440824.52</v>
      </c>
      <c r="N101" s="5">
        <f t="shared" ref="N101" si="53">SUM(F132:F140)</f>
        <v>918613.07</v>
      </c>
      <c r="O101" s="5">
        <f t="shared" ref="O101" si="54">SUM(G132:G140)</f>
        <v>1016100</v>
      </c>
      <c r="P101" s="3">
        <f t="shared" si="42"/>
        <v>7.25481422857331E-2</v>
      </c>
      <c r="Q101" s="3">
        <f t="shared" si="36"/>
        <v>6.8363930419583524E-2</v>
      </c>
      <c r="R101" s="3">
        <f t="shared" si="37"/>
        <v>8.1081586458025781E-2</v>
      </c>
    </row>
    <row r="102" spans="1:18" x14ac:dyDescent="0.2">
      <c r="A102">
        <v>15</v>
      </c>
      <c r="B102">
        <v>882</v>
      </c>
      <c r="C102">
        <v>551</v>
      </c>
      <c r="D102">
        <v>103</v>
      </c>
      <c r="E102">
        <v>196238.33</v>
      </c>
      <c r="F102">
        <v>188300.81</v>
      </c>
      <c r="G102">
        <v>155290.65</v>
      </c>
      <c r="I102" t="s">
        <v>32</v>
      </c>
      <c r="J102" s="5">
        <f>SUM(B142:B150)</f>
        <v>10372</v>
      </c>
      <c r="K102" s="5">
        <f t="shared" ref="K102" si="55">SUM(C142:C150)</f>
        <v>12931</v>
      </c>
      <c r="L102" s="5">
        <f t="shared" ref="L102" si="56">SUM(D142:D150)</f>
        <v>30744</v>
      </c>
      <c r="M102" s="5">
        <f>SUM(E142:E150)</f>
        <v>452137.61</v>
      </c>
      <c r="N102" s="5">
        <f t="shared" ref="N102" si="57">SUM(F142:F150)</f>
        <v>832854.64</v>
      </c>
      <c r="O102" s="5">
        <f t="shared" ref="O102" si="58">SUM(G142:G150)</f>
        <v>916172.1</v>
      </c>
      <c r="P102" s="3">
        <f t="shared" si="42"/>
        <v>2.2939918667681726E-2</v>
      </c>
      <c r="Q102" s="3">
        <f t="shared" si="36"/>
        <v>1.5526118699416743E-2</v>
      </c>
      <c r="R102" s="3">
        <f t="shared" si="37"/>
        <v>3.3557014015161563E-2</v>
      </c>
    </row>
    <row r="103" spans="1:18" x14ac:dyDescent="0.2">
      <c r="I103" t="s">
        <v>33</v>
      </c>
      <c r="J103" s="5">
        <f>SUM(B152:B160)</f>
        <v>2402</v>
      </c>
      <c r="K103" s="5">
        <f t="shared" ref="K103" si="59">SUM(C152:C160)</f>
        <v>1273</v>
      </c>
      <c r="L103" s="5">
        <f t="shared" ref="L103" si="60">SUM(D152:D160)</f>
        <v>4324</v>
      </c>
      <c r="M103" s="5">
        <f>SUM(E152:E160)</f>
        <v>396349.72</v>
      </c>
      <c r="N103" s="5">
        <f t="shared" ref="N103" si="61">SUM(F152:F160)</f>
        <v>596838.29</v>
      </c>
      <c r="O103" s="5">
        <f t="shared" ref="O103" si="62">SUM(G152:G160)</f>
        <v>926476.86999999988</v>
      </c>
      <c r="P103" s="3">
        <f t="shared" si="42"/>
        <v>6.060304520966989E-3</v>
      </c>
      <c r="Q103" s="3">
        <f t="shared" si="36"/>
        <v>2.1329060506489958E-3</v>
      </c>
      <c r="R103" s="3">
        <f t="shared" si="37"/>
        <v>4.6671429584637129E-3</v>
      </c>
    </row>
    <row r="104" spans="1:18" x14ac:dyDescent="0.2">
      <c r="A104">
        <v>16</v>
      </c>
      <c r="B104">
        <v>2592</v>
      </c>
      <c r="C104">
        <v>1414</v>
      </c>
      <c r="D104">
        <v>265</v>
      </c>
      <c r="E104">
        <v>194540.82</v>
      </c>
      <c r="F104">
        <v>174510.67</v>
      </c>
      <c r="G104">
        <v>155241.75</v>
      </c>
      <c r="I104" t="s">
        <v>34</v>
      </c>
      <c r="J104" s="5">
        <f>SUM(B162,B164,B166,B168,B170)</f>
        <v>194</v>
      </c>
      <c r="K104" s="5">
        <f t="shared" ref="K104" si="63">SUM(C162,C164,C166,C168,C170)</f>
        <v>47</v>
      </c>
      <c r="L104" s="5">
        <f t="shared" ref="L104" si="64">SUM(D162,D164,D166,D168,D170)</f>
        <v>131</v>
      </c>
      <c r="M104" s="5">
        <f>SUM(E162,E164,E166,E168,E170)</f>
        <v>349212.81</v>
      </c>
      <c r="N104" s="5">
        <f t="shared" ref="N104" si="65">SUM(F162,F164,F166,F168,F170)</f>
        <v>432532.54000000004</v>
      </c>
      <c r="O104" s="5">
        <f t="shared" ref="O104" si="66">SUM(G162,G164,G166,G168,G170)</f>
        <v>953482.66</v>
      </c>
      <c r="P104" s="3">
        <f t="shared" si="42"/>
        <v>5.555351763871434E-4</v>
      </c>
      <c r="Q104" s="3">
        <f t="shared" si="36"/>
        <v>1.0866234480300602E-4</v>
      </c>
      <c r="R104" s="3">
        <f t="shared" si="37"/>
        <v>1.3739106697546025E-4</v>
      </c>
    </row>
    <row r="105" spans="1:18" x14ac:dyDescent="0.2">
      <c r="I105" t="s">
        <v>35</v>
      </c>
      <c r="J105" s="5">
        <f>SUM(B172:B180)</f>
        <v>72.000000000000014</v>
      </c>
      <c r="K105" s="5">
        <f t="shared" ref="K105" si="67">SUM(C172:C180)</f>
        <v>27.02</v>
      </c>
      <c r="L105" s="5">
        <f t="shared" ref="L105" si="68">SUM(D172:D180)</f>
        <v>13.99</v>
      </c>
      <c r="M105" s="5">
        <f>SUM(E172:E180)</f>
        <v>285352.37</v>
      </c>
      <c r="N105" s="5">
        <f t="shared" ref="N105" si="69">SUM(F172:F180)</f>
        <v>428939.35</v>
      </c>
      <c r="O105" s="5">
        <f t="shared" ref="O105" si="70">SUM(G172:G180)</f>
        <v>902003.09000000008</v>
      </c>
      <c r="P105" s="3">
        <f t="shared" si="42"/>
        <v>2.5231961451730719E-4</v>
      </c>
      <c r="Q105" s="3">
        <f t="shared" si="36"/>
        <v>6.2992588579247863E-5</v>
      </c>
      <c r="R105" s="3">
        <f t="shared" si="37"/>
        <v>1.5509924694382144E-5</v>
      </c>
    </row>
    <row r="106" spans="1:18" x14ac:dyDescent="0.2">
      <c r="A106">
        <v>17</v>
      </c>
      <c r="B106">
        <v>5886</v>
      </c>
      <c r="C106">
        <v>2526</v>
      </c>
      <c r="D106">
        <v>431</v>
      </c>
      <c r="E106">
        <v>193260.3</v>
      </c>
      <c r="F106">
        <v>172922.7</v>
      </c>
      <c r="G106">
        <v>155586.18</v>
      </c>
    </row>
    <row r="107" spans="1:18" x14ac:dyDescent="0.2">
      <c r="O107" t="s">
        <v>36</v>
      </c>
      <c r="P107" s="4">
        <f>SUM(P98:P104)*5</f>
        <v>2.6891331231234656</v>
      </c>
      <c r="Q107" s="4">
        <f t="shared" ref="Q107:R107" si="71">SUM(Q98:Q104)*5</f>
        <v>1.7184907212155356</v>
      </c>
      <c r="R107" s="4">
        <f t="shared" si="71"/>
        <v>1.0628079209497672</v>
      </c>
    </row>
    <row r="108" spans="1:18" x14ac:dyDescent="0.2">
      <c r="A108">
        <v>18</v>
      </c>
      <c r="B108">
        <v>10295</v>
      </c>
      <c r="C108">
        <v>4063</v>
      </c>
      <c r="D108">
        <v>769</v>
      </c>
      <c r="E108">
        <v>190853.6</v>
      </c>
      <c r="F108">
        <v>173565.19</v>
      </c>
      <c r="G108">
        <v>154715.84</v>
      </c>
      <c r="I108" t="s">
        <v>37</v>
      </c>
    </row>
    <row r="109" spans="1:18" x14ac:dyDescent="0.2">
      <c r="I109">
        <v>1977</v>
      </c>
      <c r="J109">
        <v>17043388</v>
      </c>
      <c r="K109" s="2">
        <v>17043000</v>
      </c>
      <c r="O109" t="s">
        <v>38</v>
      </c>
      <c r="P109">
        <f>SUM(J97:J105)/K109*1000</f>
        <v>23.096462477263394</v>
      </c>
    </row>
    <row r="110" spans="1:18" x14ac:dyDescent="0.2">
      <c r="A110">
        <v>19</v>
      </c>
      <c r="B110">
        <v>15164</v>
      </c>
      <c r="C110">
        <v>6156</v>
      </c>
      <c r="D110">
        <v>1249</v>
      </c>
      <c r="E110">
        <v>183750.58</v>
      </c>
      <c r="F110">
        <v>176912.43</v>
      </c>
      <c r="G110">
        <v>152088.28</v>
      </c>
      <c r="I110">
        <v>1991</v>
      </c>
      <c r="J110">
        <v>20679065</v>
      </c>
      <c r="K110" s="2">
        <v>20679000</v>
      </c>
      <c r="P110">
        <f>SUM(K97:K105)/K110*1000</f>
        <v>15.459161951738478</v>
      </c>
    </row>
    <row r="111" spans="1:18" x14ac:dyDescent="0.2">
      <c r="I111">
        <v>2011</v>
      </c>
      <c r="J111">
        <v>23268765</v>
      </c>
      <c r="K111" s="2">
        <v>23269000</v>
      </c>
      <c r="P111">
        <f>SUM(L97:L105)/K111*1000</f>
        <v>8.524130388069965</v>
      </c>
    </row>
    <row r="112" spans="1:18" x14ac:dyDescent="0.2">
      <c r="A112">
        <v>20</v>
      </c>
      <c r="B112">
        <v>21842</v>
      </c>
      <c r="C112">
        <v>9030</v>
      </c>
      <c r="D112">
        <v>1814</v>
      </c>
      <c r="E112">
        <v>182920.37</v>
      </c>
      <c r="F112">
        <v>181879</v>
      </c>
      <c r="G112">
        <v>155418.23000000001</v>
      </c>
    </row>
    <row r="114" spans="1:7" x14ac:dyDescent="0.2">
      <c r="A114">
        <v>21</v>
      </c>
      <c r="B114">
        <v>29879</v>
      </c>
      <c r="C114">
        <v>12924</v>
      </c>
      <c r="D114">
        <v>2539</v>
      </c>
      <c r="E114">
        <v>184490.06</v>
      </c>
      <c r="F114">
        <v>184859.85</v>
      </c>
      <c r="G114">
        <v>153935.14000000001</v>
      </c>
    </row>
    <row r="116" spans="1:7" x14ac:dyDescent="0.2">
      <c r="A116">
        <v>22</v>
      </c>
      <c r="B116">
        <v>36724</v>
      </c>
      <c r="C116">
        <v>16876</v>
      </c>
      <c r="D116">
        <v>3408</v>
      </c>
      <c r="E116">
        <v>178218.64</v>
      </c>
      <c r="F116">
        <v>185532.73</v>
      </c>
      <c r="G116">
        <v>156020.62</v>
      </c>
    </row>
    <row r="118" spans="1:7" x14ac:dyDescent="0.2">
      <c r="A118">
        <v>23</v>
      </c>
      <c r="B118">
        <v>40751</v>
      </c>
      <c r="C118">
        <v>20975</v>
      </c>
      <c r="D118">
        <v>4456</v>
      </c>
      <c r="E118">
        <v>170988.31</v>
      </c>
      <c r="F118">
        <v>181977.56</v>
      </c>
      <c r="G118">
        <v>155852.20000000001</v>
      </c>
    </row>
    <row r="120" spans="1:7" x14ac:dyDescent="0.2">
      <c r="A120">
        <v>24</v>
      </c>
      <c r="B120">
        <v>41847</v>
      </c>
      <c r="C120">
        <v>24898</v>
      </c>
      <c r="D120">
        <v>5488</v>
      </c>
      <c r="E120">
        <v>166270.24</v>
      </c>
      <c r="F120">
        <v>185004.34</v>
      </c>
      <c r="G120">
        <v>147145.47</v>
      </c>
    </row>
    <row r="122" spans="1:7" x14ac:dyDescent="0.2">
      <c r="A122">
        <v>25</v>
      </c>
      <c r="B122">
        <v>42164</v>
      </c>
      <c r="C122">
        <v>28283</v>
      </c>
      <c r="D122">
        <v>7118</v>
      </c>
      <c r="E122">
        <v>166312.04999999999</v>
      </c>
      <c r="F122">
        <v>190803.66</v>
      </c>
      <c r="G122">
        <v>155953.57999999999</v>
      </c>
    </row>
    <row r="124" spans="1:7" x14ac:dyDescent="0.2">
      <c r="A124">
        <v>26</v>
      </c>
      <c r="B124">
        <v>36388</v>
      </c>
      <c r="C124">
        <v>30566</v>
      </c>
      <c r="D124">
        <v>9348</v>
      </c>
      <c r="E124">
        <v>154756.68</v>
      </c>
      <c r="F124">
        <v>190861.45</v>
      </c>
      <c r="G124">
        <v>172592.23</v>
      </c>
    </row>
    <row r="126" spans="1:7" x14ac:dyDescent="0.2">
      <c r="A126">
        <v>27</v>
      </c>
      <c r="B126">
        <v>27340</v>
      </c>
      <c r="C126">
        <v>30839</v>
      </c>
      <c r="D126">
        <v>12129</v>
      </c>
      <c r="E126">
        <v>136920.64000000001</v>
      </c>
      <c r="F126">
        <v>193495.95</v>
      </c>
      <c r="G126">
        <v>183081.46</v>
      </c>
    </row>
    <row r="128" spans="1:7" x14ac:dyDescent="0.2">
      <c r="A128">
        <v>28</v>
      </c>
      <c r="B128">
        <v>21523</v>
      </c>
      <c r="C128">
        <v>29193</v>
      </c>
      <c r="D128">
        <v>15075</v>
      </c>
      <c r="E128">
        <v>124356.21</v>
      </c>
      <c r="F128">
        <v>193500.89</v>
      </c>
      <c r="G128">
        <v>192747.55</v>
      </c>
    </row>
    <row r="130" spans="1:7" x14ac:dyDescent="0.2">
      <c r="A130">
        <v>29</v>
      </c>
      <c r="B130">
        <v>14965</v>
      </c>
      <c r="C130">
        <v>24037</v>
      </c>
      <c r="D130">
        <v>16526</v>
      </c>
      <c r="E130">
        <v>109927.52</v>
      </c>
      <c r="F130">
        <v>191650.11</v>
      </c>
      <c r="G130">
        <v>201760.11</v>
      </c>
    </row>
    <row r="132" spans="1:7" x14ac:dyDescent="0.2">
      <c r="A132">
        <v>30</v>
      </c>
      <c r="B132">
        <v>10346</v>
      </c>
      <c r="C132">
        <v>19476</v>
      </c>
      <c r="D132">
        <v>17721</v>
      </c>
      <c r="E132">
        <v>93821.99</v>
      </c>
      <c r="F132">
        <v>189516.24</v>
      </c>
      <c r="G132">
        <v>204391.93</v>
      </c>
    </row>
    <row r="134" spans="1:7" x14ac:dyDescent="0.2">
      <c r="A134">
        <v>31</v>
      </c>
      <c r="B134">
        <v>6704</v>
      </c>
      <c r="C134">
        <v>15708</v>
      </c>
      <c r="D134">
        <v>18570</v>
      </c>
      <c r="E134">
        <v>80922.03</v>
      </c>
      <c r="F134">
        <v>188110.05</v>
      </c>
      <c r="G134">
        <v>205984.89</v>
      </c>
    </row>
    <row r="136" spans="1:7" x14ac:dyDescent="0.2">
      <c r="A136">
        <v>32</v>
      </c>
      <c r="B136">
        <v>6041</v>
      </c>
      <c r="C136">
        <v>12385</v>
      </c>
      <c r="D136">
        <v>17463</v>
      </c>
      <c r="E136">
        <v>83304.009999999995</v>
      </c>
      <c r="F136">
        <v>184860.68</v>
      </c>
      <c r="G136">
        <v>205362.88</v>
      </c>
    </row>
    <row r="138" spans="1:7" x14ac:dyDescent="0.2">
      <c r="A138">
        <v>33</v>
      </c>
      <c r="B138">
        <v>4863</v>
      </c>
      <c r="C138">
        <v>8819</v>
      </c>
      <c r="D138">
        <v>15188</v>
      </c>
      <c r="E138">
        <v>90787.13</v>
      </c>
      <c r="F138">
        <v>178914.6</v>
      </c>
      <c r="G138">
        <v>198393.17</v>
      </c>
    </row>
    <row r="140" spans="1:7" x14ac:dyDescent="0.2">
      <c r="A140">
        <v>34</v>
      </c>
      <c r="B140">
        <v>4027</v>
      </c>
      <c r="C140">
        <v>6412</v>
      </c>
      <c r="D140">
        <v>13445</v>
      </c>
      <c r="E140">
        <v>91989.36</v>
      </c>
      <c r="F140">
        <v>177211.5</v>
      </c>
      <c r="G140">
        <v>201967.13</v>
      </c>
    </row>
    <row r="142" spans="1:7" x14ac:dyDescent="0.2">
      <c r="A142">
        <v>35</v>
      </c>
      <c r="B142">
        <v>3177</v>
      </c>
      <c r="C142">
        <v>4802</v>
      </c>
      <c r="D142">
        <v>10525</v>
      </c>
      <c r="E142">
        <v>92126.19</v>
      </c>
      <c r="F142">
        <v>177627.94</v>
      </c>
      <c r="G142">
        <v>196252.74</v>
      </c>
    </row>
    <row r="144" spans="1:7" x14ac:dyDescent="0.2">
      <c r="A144">
        <v>36</v>
      </c>
      <c r="B144">
        <v>2571</v>
      </c>
      <c r="C144">
        <v>3533</v>
      </c>
      <c r="D144">
        <v>7744</v>
      </c>
      <c r="E144">
        <v>93335.42</v>
      </c>
      <c r="F144">
        <v>171116.22</v>
      </c>
      <c r="G144">
        <v>181020.68</v>
      </c>
    </row>
    <row r="146" spans="1:7" x14ac:dyDescent="0.2">
      <c r="A146">
        <v>37</v>
      </c>
      <c r="B146">
        <v>1969</v>
      </c>
      <c r="C146">
        <v>2177</v>
      </c>
      <c r="D146">
        <v>5595</v>
      </c>
      <c r="E146">
        <v>92297.81</v>
      </c>
      <c r="F146">
        <v>164491.94</v>
      </c>
      <c r="G146">
        <v>178937.87</v>
      </c>
    </row>
    <row r="148" spans="1:7" x14ac:dyDescent="0.2">
      <c r="A148">
        <v>38</v>
      </c>
      <c r="B148">
        <v>1490</v>
      </c>
      <c r="C148">
        <v>1442</v>
      </c>
      <c r="D148">
        <v>4045</v>
      </c>
      <c r="E148">
        <v>88424.47</v>
      </c>
      <c r="F148">
        <v>160297.19</v>
      </c>
      <c r="G148">
        <v>178769.85</v>
      </c>
    </row>
    <row r="150" spans="1:7" x14ac:dyDescent="0.2">
      <c r="A150">
        <v>39</v>
      </c>
      <c r="B150">
        <v>1165</v>
      </c>
      <c r="C150">
        <v>977</v>
      </c>
      <c r="D150">
        <v>2835</v>
      </c>
      <c r="E150">
        <v>85953.72</v>
      </c>
      <c r="F150">
        <v>159321.35</v>
      </c>
      <c r="G150">
        <v>181190.96</v>
      </c>
    </row>
    <row r="152" spans="1:7" x14ac:dyDescent="0.2">
      <c r="A152">
        <v>40</v>
      </c>
      <c r="B152">
        <v>854</v>
      </c>
      <c r="C152">
        <v>600</v>
      </c>
      <c r="D152">
        <v>1935</v>
      </c>
      <c r="E152">
        <v>83537.52</v>
      </c>
      <c r="F152">
        <v>147749.15</v>
      </c>
      <c r="G152">
        <v>185501.05</v>
      </c>
    </row>
    <row r="154" spans="1:7" x14ac:dyDescent="0.2">
      <c r="A154">
        <v>41</v>
      </c>
      <c r="B154">
        <v>599</v>
      </c>
      <c r="C154">
        <v>354</v>
      </c>
      <c r="D154">
        <v>1156</v>
      </c>
      <c r="E154">
        <v>81492.259999999995</v>
      </c>
      <c r="F154">
        <v>131311.69</v>
      </c>
      <c r="G154">
        <v>187781.26</v>
      </c>
    </row>
    <row r="156" spans="1:7" x14ac:dyDescent="0.2">
      <c r="A156">
        <v>42</v>
      </c>
      <c r="B156">
        <v>470</v>
      </c>
      <c r="C156">
        <v>176</v>
      </c>
      <c r="D156">
        <v>707</v>
      </c>
      <c r="E156">
        <v>80271.320000000007</v>
      </c>
      <c r="F156">
        <v>119681.95</v>
      </c>
      <c r="G156">
        <v>187284.63</v>
      </c>
    </row>
    <row r="158" spans="1:7" x14ac:dyDescent="0.2">
      <c r="A158">
        <v>43</v>
      </c>
      <c r="B158">
        <v>301</v>
      </c>
      <c r="C158">
        <v>95</v>
      </c>
      <c r="D158">
        <v>368</v>
      </c>
      <c r="E158">
        <v>76883.47</v>
      </c>
      <c r="F158">
        <v>106058</v>
      </c>
      <c r="G158">
        <v>181960.08</v>
      </c>
    </row>
    <row r="160" spans="1:7" x14ac:dyDescent="0.2">
      <c r="A160">
        <v>44</v>
      </c>
      <c r="B160">
        <v>178</v>
      </c>
      <c r="C160">
        <v>48</v>
      </c>
      <c r="D160">
        <v>158</v>
      </c>
      <c r="E160">
        <v>74165.149999999994</v>
      </c>
      <c r="F160">
        <v>92037.5</v>
      </c>
      <c r="G160">
        <v>183949.85</v>
      </c>
    </row>
    <row r="162" spans="1:7" x14ac:dyDescent="0.2">
      <c r="A162">
        <v>45</v>
      </c>
      <c r="B162">
        <v>87</v>
      </c>
      <c r="C162">
        <v>20</v>
      </c>
      <c r="D162">
        <v>82</v>
      </c>
      <c r="E162">
        <v>73625.42</v>
      </c>
      <c r="F162">
        <v>80254.820000000007</v>
      </c>
      <c r="G162">
        <v>189495</v>
      </c>
    </row>
    <row r="164" spans="1:7" x14ac:dyDescent="0.2">
      <c r="A164">
        <v>46</v>
      </c>
      <c r="B164">
        <v>51</v>
      </c>
      <c r="C164">
        <v>13</v>
      </c>
      <c r="D164">
        <v>22</v>
      </c>
      <c r="E164">
        <v>72554.539999999994</v>
      </c>
      <c r="F164">
        <v>82565.789999999994</v>
      </c>
      <c r="G164">
        <v>189550.19</v>
      </c>
    </row>
    <row r="166" spans="1:7" x14ac:dyDescent="0.2">
      <c r="A166">
        <v>47</v>
      </c>
      <c r="B166">
        <v>26</v>
      </c>
      <c r="C166">
        <v>4</v>
      </c>
      <c r="D166">
        <v>15</v>
      </c>
      <c r="E166">
        <v>70160.070000000007</v>
      </c>
      <c r="F166">
        <v>89521.81</v>
      </c>
      <c r="G166">
        <v>192551.65</v>
      </c>
    </row>
    <row r="168" spans="1:7" x14ac:dyDescent="0.2">
      <c r="A168">
        <v>48</v>
      </c>
      <c r="B168">
        <v>18</v>
      </c>
      <c r="C168">
        <v>5</v>
      </c>
      <c r="D168">
        <v>6</v>
      </c>
      <c r="E168">
        <v>67690.48</v>
      </c>
      <c r="F168">
        <v>89877.21</v>
      </c>
      <c r="G168">
        <v>192564.16</v>
      </c>
    </row>
    <row r="170" spans="1:7" x14ac:dyDescent="0.2">
      <c r="A170">
        <v>49</v>
      </c>
      <c r="B170">
        <v>12</v>
      </c>
      <c r="C170">
        <v>5</v>
      </c>
      <c r="D170">
        <v>6</v>
      </c>
      <c r="E170">
        <v>65182.3</v>
      </c>
      <c r="F170">
        <v>90312.91</v>
      </c>
      <c r="G170">
        <v>189321.66</v>
      </c>
    </row>
    <row r="172" spans="1:7" x14ac:dyDescent="0.2">
      <c r="A172">
        <v>50</v>
      </c>
      <c r="B172">
        <v>33.270000000000003</v>
      </c>
      <c r="C172">
        <v>11.23</v>
      </c>
      <c r="D172">
        <v>6.16</v>
      </c>
      <c r="E172">
        <v>62718.87</v>
      </c>
      <c r="F172">
        <v>90670.080000000002</v>
      </c>
      <c r="G172">
        <v>186806.7</v>
      </c>
    </row>
    <row r="174" spans="1:7" x14ac:dyDescent="0.2">
      <c r="A174">
        <v>51</v>
      </c>
      <c r="B174">
        <v>27.01</v>
      </c>
      <c r="C174">
        <v>9.85</v>
      </c>
      <c r="D174">
        <v>4.4000000000000004</v>
      </c>
      <c r="E174">
        <v>60362.55</v>
      </c>
      <c r="F174">
        <v>89523.48</v>
      </c>
      <c r="G174">
        <v>185434.02</v>
      </c>
    </row>
    <row r="176" spans="1:7" x14ac:dyDescent="0.2">
      <c r="A176">
        <v>52</v>
      </c>
      <c r="B176">
        <v>9.06</v>
      </c>
      <c r="C176">
        <v>4.2300000000000004</v>
      </c>
      <c r="D176">
        <v>2.2400000000000002</v>
      </c>
      <c r="E176">
        <v>56568.45</v>
      </c>
      <c r="F176">
        <v>85435.73</v>
      </c>
      <c r="G176">
        <v>181914.05</v>
      </c>
    </row>
    <row r="178" spans="1:7" x14ac:dyDescent="0.2">
      <c r="A178">
        <v>53</v>
      </c>
      <c r="B178">
        <v>2.23</v>
      </c>
      <c r="C178">
        <v>1.39</v>
      </c>
      <c r="D178">
        <v>0.93</v>
      </c>
      <c r="E178">
        <v>53420.97</v>
      </c>
      <c r="F178">
        <v>82748.990000000005</v>
      </c>
      <c r="G178">
        <v>174747.17</v>
      </c>
    </row>
    <row r="180" spans="1:7" x14ac:dyDescent="0.2">
      <c r="A180">
        <v>54</v>
      </c>
      <c r="B180">
        <v>0.43</v>
      </c>
      <c r="C180">
        <v>0.32</v>
      </c>
      <c r="D180">
        <v>0.26</v>
      </c>
      <c r="E180">
        <v>52281.53</v>
      </c>
      <c r="F180">
        <v>80561.070000000007</v>
      </c>
      <c r="G180">
        <v>173101.15</v>
      </c>
    </row>
    <row r="182" spans="1:7" x14ac:dyDescent="0.2">
      <c r="A182" t="s">
        <v>11</v>
      </c>
      <c r="B182">
        <v>0</v>
      </c>
      <c r="C182">
        <v>0</v>
      </c>
      <c r="D182">
        <v>0</v>
      </c>
      <c r="E182">
        <v>52180.61</v>
      </c>
      <c r="F182">
        <v>77808.45</v>
      </c>
      <c r="G182">
        <v>173410.02</v>
      </c>
    </row>
  </sheetData>
  <mergeCells count="10">
    <mergeCell ref="P95:R95"/>
    <mergeCell ref="M95:O95"/>
    <mergeCell ref="J95:L95"/>
    <mergeCell ref="B2:D2"/>
    <mergeCell ref="E2:G2"/>
    <mergeCell ref="J3:L3"/>
    <mergeCell ref="M3:O3"/>
    <mergeCell ref="P3:R3"/>
    <mergeCell ref="B94:D94"/>
    <mergeCell ref="E94:G9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N39"/>
  <sheetViews>
    <sheetView tabSelected="1" topLeftCell="A2" zoomScale="103" workbookViewId="0">
      <selection activeCell="R25" sqref="R25"/>
    </sheetView>
  </sheetViews>
  <sheetFormatPr baseColWidth="10" defaultColWidth="8.7109375" defaultRowHeight="16" x14ac:dyDescent="0.2"/>
  <cols>
    <col min="10" max="14" width="0" hidden="1" customWidth="1"/>
  </cols>
  <sheetData>
    <row r="13" spans="10:14" x14ac:dyDescent="0.2">
      <c r="J13" t="s">
        <v>49</v>
      </c>
      <c r="K13" t="s">
        <v>46</v>
      </c>
      <c r="L13">
        <v>1900</v>
      </c>
      <c r="M13">
        <v>1902</v>
      </c>
      <c r="N13">
        <v>1904</v>
      </c>
    </row>
    <row r="14" spans="10:14" x14ac:dyDescent="0.2">
      <c r="L14">
        <f>(51996+27462)/471044*1000</f>
        <v>168.68487869498392</v>
      </c>
      <c r="M14">
        <f>(23334+47000)/479144*1000</f>
        <v>146.79094384986561</v>
      </c>
      <c r="N14">
        <f>(25979+50339)/481322*1000</f>
        <v>158.55913504888619</v>
      </c>
    </row>
    <row r="16" spans="10:14" x14ac:dyDescent="0.2">
      <c r="J16" t="s">
        <v>50</v>
      </c>
      <c r="K16" t="s">
        <v>48</v>
      </c>
      <c r="L16">
        <v>1902</v>
      </c>
      <c r="M16">
        <v>1905</v>
      </c>
    </row>
    <row r="17" spans="1:13" x14ac:dyDescent="0.2">
      <c r="L17">
        <f>(1573+1516)</f>
        <v>3089</v>
      </c>
      <c r="M17">
        <f>(1288+1344)</f>
        <v>2632</v>
      </c>
    </row>
    <row r="19" spans="1:13" x14ac:dyDescent="0.2">
      <c r="J19" t="s">
        <v>51</v>
      </c>
      <c r="K19" t="s">
        <v>52</v>
      </c>
      <c r="M19" t="s">
        <v>53</v>
      </c>
    </row>
    <row r="20" spans="1:13" x14ac:dyDescent="0.2">
      <c r="K20">
        <f>(51996+26885+10110+7125+3310+2886)</f>
        <v>102312</v>
      </c>
      <c r="M20">
        <f>47000+23090+9582+7917+3318+2960</f>
        <v>93867</v>
      </c>
    </row>
    <row r="22" spans="1:13" x14ac:dyDescent="0.2">
      <c r="J22" t="s">
        <v>54</v>
      </c>
      <c r="K22" t="s">
        <v>55</v>
      </c>
      <c r="M22" t="s">
        <v>56</v>
      </c>
    </row>
    <row r="23" spans="1:13" x14ac:dyDescent="0.2">
      <c r="K23">
        <f>(9059+6702)/397909*1000</f>
        <v>39.609558969513131</v>
      </c>
      <c r="M23">
        <f>(1892+1806)/369610*1000</f>
        <v>10.005140553556451</v>
      </c>
    </row>
    <row r="27" spans="1:13" hidden="1" x14ac:dyDescent="0.2">
      <c r="A27" s="6" t="s">
        <v>39</v>
      </c>
    </row>
    <row r="28" spans="1:13" hidden="1" x14ac:dyDescent="0.2">
      <c r="B28" t="s">
        <v>47</v>
      </c>
    </row>
    <row r="29" spans="1:13" hidden="1" x14ac:dyDescent="0.2">
      <c r="A29" s="6" t="s">
        <v>40</v>
      </c>
    </row>
    <row r="30" spans="1:13" hidden="1" x14ac:dyDescent="0.2"/>
    <row r="31" spans="1:13" hidden="1" x14ac:dyDescent="0.2">
      <c r="A31" s="6" t="s">
        <v>41</v>
      </c>
    </row>
    <row r="32" spans="1:13" hidden="1" x14ac:dyDescent="0.2"/>
    <row r="33" spans="1:2" hidden="1" x14ac:dyDescent="0.2">
      <c r="A33" s="6" t="s">
        <v>42</v>
      </c>
    </row>
    <row r="34" spans="1:2" hidden="1" x14ac:dyDescent="0.2">
      <c r="B34" t="s">
        <v>57</v>
      </c>
    </row>
    <row r="35" spans="1:2" hidden="1" x14ac:dyDescent="0.2">
      <c r="A35" s="6" t="s">
        <v>43</v>
      </c>
    </row>
    <row r="36" spans="1:2" hidden="1" x14ac:dyDescent="0.2">
      <c r="B36" t="s">
        <v>58</v>
      </c>
    </row>
    <row r="37" spans="1:2" hidden="1" x14ac:dyDescent="0.2">
      <c r="A37" s="6" t="s">
        <v>44</v>
      </c>
    </row>
    <row r="38" spans="1:2" hidden="1" x14ac:dyDescent="0.2">
      <c r="B38" t="s">
        <v>59</v>
      </c>
    </row>
    <row r="39" spans="1:2" hidden="1" x14ac:dyDescent="0.2">
      <c r="A39" s="6" t="s">
        <v>45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</vt:lpstr>
      <vt:lpstr>fertility</vt:lpstr>
      <vt:lpstr>lexis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Lu, Yifan</cp:lastModifiedBy>
  <dcterms:created xsi:type="dcterms:W3CDTF">2020-05-11T08:50:06Z</dcterms:created>
  <dcterms:modified xsi:type="dcterms:W3CDTF">2024-04-12T17:27:08Z</dcterms:modified>
</cp:coreProperties>
</file>