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yifei\Desktop\Catalysis Work\ML Project\"/>
    </mc:Choice>
  </mc:AlternateContent>
  <xr:revisionPtr revIDLastSave="0" documentId="13_ncr:1_{C41FC4BD-6A86-4121-AB86-50013B173B29}" xr6:coauthVersionLast="47" xr6:coauthVersionMax="47" xr10:uidLastSave="{00000000-0000-0000-0000-000000000000}"/>
  <bookViews>
    <workbookView xWindow="-110" yWindow="-110" windowWidth="19420" windowHeight="10300" xr2:uid="{00000000-000D-0000-FFFF-FFFF00000000}"/>
  </bookViews>
  <sheets>
    <sheet name="Complied" sheetId="13" r:id="rId1"/>
    <sheet name="21-22 (Done)" sheetId="4" r:id="rId2"/>
    <sheet name="19-20 (Done)" sheetId="5" r:id="rId3"/>
    <sheet name="18 (Done)" sheetId="6" r:id="rId4"/>
    <sheet name="17 (Done)" sheetId="11" r:id="rId5"/>
    <sheet name="15-16 (Done)" sheetId="7" r:id="rId6"/>
    <sheet name="14 (Done)" sheetId="10" r:id="rId7"/>
    <sheet name="11-13 (Done)" sheetId="8" r:id="rId8"/>
    <sheet name="3-10 (Done)" sheetId="9" r:id="rId9"/>
    <sheet name="Tracker" sheetId="2" r:id="rId10"/>
    <sheet name="Article List" sheetId="3"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44" i="13" l="1"/>
  <c r="E7" i="13"/>
  <c r="E8" i="13"/>
  <c r="E9" i="13"/>
  <c r="E10" i="13"/>
  <c r="E11" i="13"/>
  <c r="E12" i="13"/>
  <c r="M1665" i="13"/>
  <c r="M1664" i="13"/>
  <c r="M1663" i="13"/>
  <c r="M1662" i="13"/>
  <c r="M1661" i="13"/>
  <c r="B1318" i="13"/>
  <c r="B1317" i="13"/>
  <c r="B1316" i="13"/>
  <c r="B1315" i="13"/>
  <c r="B1314" i="13"/>
  <c r="P1313" i="13"/>
  <c r="B1313" i="13"/>
  <c r="M1307" i="13"/>
  <c r="M1306" i="13"/>
  <c r="M1305" i="13"/>
  <c r="M1304" i="13"/>
  <c r="M1303" i="13"/>
  <c r="M1302" i="13"/>
  <c r="M1301" i="13"/>
  <c r="M1300" i="13"/>
  <c r="M1299" i="13"/>
  <c r="M1298" i="13"/>
  <c r="M1297" i="13"/>
  <c r="M1296" i="13"/>
  <c r="M1295" i="13"/>
  <c r="M1294" i="13"/>
  <c r="M1293" i="13"/>
  <c r="M1292" i="13"/>
  <c r="M1291" i="13"/>
  <c r="M1290" i="13"/>
  <c r="M1289" i="13"/>
  <c r="M1288" i="13"/>
  <c r="M1287" i="13"/>
  <c r="M1286" i="13"/>
  <c r="M1285" i="13"/>
  <c r="M1284" i="13"/>
  <c r="M1283" i="13"/>
  <c r="M1282" i="13"/>
  <c r="M1281" i="13"/>
  <c r="M1280" i="13"/>
  <c r="I1279" i="13"/>
  <c r="I1278" i="13"/>
  <c r="I1277" i="13"/>
  <c r="I1276" i="13"/>
  <c r="B1275" i="13"/>
  <c r="B1274" i="13"/>
  <c r="B1273" i="13"/>
  <c r="B1272" i="13"/>
  <c r="F731" i="13"/>
  <c r="F730" i="13"/>
  <c r="F729" i="13"/>
  <c r="E728" i="13"/>
  <c r="B728" i="13"/>
  <c r="M718" i="13"/>
  <c r="M719" i="13" s="1"/>
  <c r="M720" i="13" s="1"/>
  <c r="M721" i="13" s="1"/>
  <c r="M722" i="13" s="1"/>
  <c r="M723" i="13" s="1"/>
  <c r="K706" i="13"/>
  <c r="M703" i="13"/>
  <c r="I703" i="13"/>
  <c r="M702" i="13"/>
  <c r="I702" i="13"/>
  <c r="M701" i="13"/>
  <c r="I701" i="13"/>
  <c r="M700" i="13"/>
  <c r="I700" i="13"/>
  <c r="J698" i="13"/>
  <c r="E694" i="13"/>
  <c r="B694" i="13"/>
  <c r="H693" i="13"/>
  <c r="E693" i="13"/>
  <c r="B693" i="13"/>
  <c r="E692" i="13"/>
  <c r="B692" i="13"/>
  <c r="E691" i="13"/>
  <c r="B691" i="13"/>
  <c r="E690" i="13"/>
  <c r="B690" i="13"/>
  <c r="L685" i="13"/>
  <c r="L682" i="13"/>
  <c r="G675" i="13"/>
  <c r="F675" i="13"/>
  <c r="G674" i="13"/>
  <c r="F674" i="13"/>
  <c r="G668" i="13"/>
  <c r="F668" i="13"/>
  <c r="G667" i="13"/>
  <c r="F667" i="13"/>
  <c r="H659" i="13"/>
  <c r="L658" i="13"/>
  <c r="H658" i="13"/>
  <c r="L657" i="13"/>
  <c r="H657" i="13"/>
  <c r="L656" i="13"/>
  <c r="H656" i="13"/>
  <c r="H655" i="13"/>
  <c r="B604" i="13"/>
  <c r="B603" i="13"/>
  <c r="B602" i="13"/>
  <c r="B601" i="13"/>
  <c r="B600" i="13"/>
  <c r="B599" i="13"/>
  <c r="B598" i="13"/>
  <c r="B597" i="13"/>
  <c r="B596" i="13"/>
  <c r="B595" i="13"/>
  <c r="B594" i="13"/>
  <c r="B593" i="13"/>
  <c r="B592" i="13"/>
  <c r="B591" i="13"/>
  <c r="B590" i="13"/>
  <c r="B589" i="13"/>
  <c r="B588" i="13"/>
  <c r="B587" i="13"/>
  <c r="B586" i="13"/>
  <c r="B585" i="13"/>
  <c r="B584" i="13"/>
  <c r="B583" i="13"/>
  <c r="B582" i="13"/>
  <c r="B581" i="13"/>
  <c r="M577" i="13"/>
  <c r="M576" i="13"/>
  <c r="M575" i="13"/>
  <c r="M574" i="13"/>
  <c r="G574" i="13"/>
  <c r="G575" i="13" s="1"/>
  <c r="G576" i="13" s="1"/>
  <c r="G577" i="13" s="1"/>
  <c r="B566" i="13"/>
  <c r="J559" i="13"/>
  <c r="J558" i="13"/>
  <c r="J557" i="13"/>
  <c r="M553" i="13"/>
  <c r="E553" i="13"/>
  <c r="M552" i="13"/>
  <c r="E552" i="13"/>
  <c r="M551" i="13"/>
  <c r="E551" i="13"/>
  <c r="C525" i="13"/>
  <c r="C526" i="13" s="1"/>
  <c r="C527" i="13" s="1"/>
  <c r="B514" i="13"/>
  <c r="B513" i="13"/>
  <c r="M512" i="13"/>
  <c r="B446" i="13"/>
  <c r="B445" i="13"/>
  <c r="B444" i="13"/>
  <c r="B443" i="13"/>
  <c r="B442" i="13"/>
  <c r="B441" i="13"/>
  <c r="B440" i="13"/>
  <c r="B439" i="13"/>
  <c r="B438" i="13"/>
  <c r="B437" i="13"/>
  <c r="B436" i="13"/>
  <c r="B435" i="13"/>
  <c r="B434" i="13"/>
  <c r="B433" i="13"/>
  <c r="B432" i="13"/>
  <c r="B431" i="13"/>
  <c r="B430" i="13"/>
  <c r="B429" i="13"/>
  <c r="B428" i="13"/>
  <c r="B427" i="13"/>
  <c r="B426" i="13"/>
  <c r="B425" i="13"/>
  <c r="B424" i="13"/>
  <c r="B423" i="13"/>
  <c r="B422" i="13"/>
  <c r="B421" i="13"/>
  <c r="B420" i="13"/>
  <c r="B419" i="13"/>
  <c r="B418" i="13"/>
  <c r="B412" i="13"/>
  <c r="B411" i="13"/>
  <c r="B410" i="13"/>
  <c r="B409" i="13"/>
  <c r="B408" i="13"/>
  <c r="B407" i="13"/>
  <c r="B406" i="13"/>
  <c r="B405" i="13"/>
  <c r="B404" i="13"/>
  <c r="F403" i="13"/>
  <c r="B403" i="13"/>
  <c r="B389" i="13"/>
  <c r="B388" i="13"/>
  <c r="B387" i="13"/>
  <c r="B386" i="13"/>
  <c r="B385" i="13"/>
  <c r="B384" i="13"/>
  <c r="B383" i="13"/>
  <c r="B382" i="13"/>
  <c r="I355" i="13"/>
  <c r="I354" i="13"/>
  <c r="I353" i="13"/>
  <c r="I352" i="13"/>
  <c r="I351" i="13"/>
  <c r="I350" i="13"/>
  <c r="I349" i="13"/>
  <c r="I348" i="13"/>
  <c r="I347" i="13"/>
  <c r="I346" i="13"/>
  <c r="I345" i="13"/>
  <c r="I344" i="13"/>
  <c r="B343" i="13"/>
  <c r="B342" i="13"/>
  <c r="B341" i="13"/>
  <c r="B340" i="13"/>
  <c r="B339" i="13"/>
  <c r="L334" i="13"/>
  <c r="L333" i="13"/>
  <c r="M315" i="13"/>
  <c r="M314" i="13"/>
  <c r="M313" i="13"/>
  <c r="M312" i="13"/>
  <c r="B307" i="13"/>
  <c r="B306" i="13"/>
  <c r="B305" i="13"/>
  <c r="B304" i="13"/>
  <c r="B303" i="13"/>
  <c r="B302" i="13"/>
  <c r="B301" i="13"/>
  <c r="B300" i="13"/>
  <c r="B299" i="13"/>
  <c r="B298" i="13"/>
  <c r="E297" i="13"/>
  <c r="B297" i="13"/>
  <c r="E296" i="13"/>
  <c r="B296" i="13"/>
  <c r="E295" i="13"/>
  <c r="B295" i="13"/>
  <c r="E294" i="13"/>
  <c r="B294" i="13"/>
  <c r="E281" i="13"/>
  <c r="E280" i="13"/>
  <c r="B269" i="13"/>
  <c r="B268" i="13"/>
  <c r="B267" i="13"/>
  <c r="B266" i="13"/>
  <c r="B265" i="13"/>
  <c r="B264" i="13"/>
  <c r="B263" i="13"/>
  <c r="B262" i="13"/>
  <c r="B261" i="13"/>
  <c r="B260" i="13"/>
  <c r="B259" i="13"/>
  <c r="B258" i="13"/>
  <c r="C257" i="13"/>
  <c r="C256" i="13"/>
  <c r="C255" i="13"/>
  <c r="C254" i="13"/>
  <c r="C253" i="13"/>
  <c r="C252" i="13"/>
  <c r="C251" i="13"/>
  <c r="C250" i="13"/>
  <c r="C249" i="13"/>
  <c r="C248" i="13"/>
  <c r="C247" i="13"/>
  <c r="C246" i="13"/>
  <c r="C245" i="13"/>
  <c r="B243" i="13"/>
  <c r="B242" i="13"/>
  <c r="B241" i="13"/>
  <c r="B240" i="13"/>
  <c r="B239" i="13"/>
  <c r="B238" i="13"/>
  <c r="B237" i="13"/>
  <c r="B236" i="13"/>
  <c r="B235" i="13"/>
  <c r="B234" i="13"/>
  <c r="B233" i="13"/>
  <c r="B232" i="13"/>
  <c r="B231" i="13"/>
  <c r="B230" i="13"/>
  <c r="B229" i="13"/>
  <c r="B228" i="13"/>
  <c r="B227" i="13"/>
  <c r="B226" i="13"/>
  <c r="B225" i="13"/>
  <c r="B218" i="13"/>
  <c r="B217" i="13"/>
  <c r="B216" i="13"/>
  <c r="B215" i="13"/>
  <c r="B214" i="13"/>
  <c r="B213" i="13"/>
  <c r="B212" i="13"/>
  <c r="B211" i="13"/>
  <c r="B210" i="13"/>
  <c r="B209" i="13"/>
  <c r="B208" i="13"/>
  <c r="B207" i="13"/>
  <c r="B206" i="13"/>
  <c r="B205" i="13"/>
  <c r="B204" i="13"/>
  <c r="B203" i="13"/>
  <c r="B202" i="13"/>
  <c r="B201" i="13"/>
  <c r="B200" i="13"/>
  <c r="B199" i="13"/>
  <c r="B198" i="13"/>
  <c r="B197" i="13"/>
  <c r="B196" i="13"/>
  <c r="B195" i="13"/>
  <c r="B194" i="13"/>
  <c r="B193" i="13"/>
  <c r="L165" i="13"/>
  <c r="L164" i="13"/>
  <c r="L163" i="13"/>
  <c r="L162" i="13"/>
  <c r="L160" i="13"/>
  <c r="L159" i="13"/>
  <c r="L158" i="13"/>
  <c r="B90" i="13"/>
  <c r="B89" i="13"/>
  <c r="B88" i="13"/>
  <c r="B87" i="13"/>
  <c r="B86" i="13"/>
  <c r="B85" i="13"/>
  <c r="B84" i="13"/>
  <c r="B64" i="13"/>
  <c r="F63" i="13"/>
  <c r="B63" i="13"/>
  <c r="B62" i="13"/>
  <c r="B61" i="13"/>
  <c r="F60" i="13"/>
  <c r="B60" i="13"/>
  <c r="B59" i="13"/>
  <c r="L58" i="13"/>
  <c r="L57" i="13"/>
  <c r="L56" i="13"/>
  <c r="D26" i="2"/>
  <c r="T4" i="10" a="1"/>
  <c r="T4" i="10" s="1"/>
  <c r="V2" i="7" a="1"/>
  <c r="V2" i="7" s="1"/>
  <c r="U2" i="11" a="1"/>
  <c r="U2" i="11" s="1"/>
  <c r="D25" i="2"/>
  <c r="S2" i="5" a="1"/>
  <c r="S2" i="5" s="1"/>
  <c r="T2" i="6" a="1"/>
  <c r="T2" i="6" s="1"/>
  <c r="B258" i="6"/>
  <c r="B257" i="6"/>
  <c r="B256" i="6"/>
  <c r="B255" i="6"/>
  <c r="B254" i="6"/>
  <c r="P253" i="6"/>
  <c r="B253" i="6"/>
  <c r="M247" i="6"/>
  <c r="M246" i="6"/>
  <c r="M245" i="6"/>
  <c r="M244" i="6"/>
  <c r="M243" i="6"/>
  <c r="M242" i="6"/>
  <c r="M241" i="6"/>
  <c r="M240" i="6"/>
  <c r="M239" i="6"/>
  <c r="M238" i="6"/>
  <c r="M237" i="6"/>
  <c r="M236" i="6"/>
  <c r="M235" i="6"/>
  <c r="M234" i="6"/>
  <c r="M233" i="6"/>
  <c r="M232" i="6"/>
  <c r="M231" i="6"/>
  <c r="M230" i="6"/>
  <c r="M229" i="6"/>
  <c r="M228" i="6"/>
  <c r="M227" i="6"/>
  <c r="M226" i="6"/>
  <c r="M225" i="6"/>
  <c r="M224" i="6"/>
  <c r="M223" i="6"/>
  <c r="M222" i="6"/>
  <c r="M221" i="6"/>
  <c r="M220" i="6"/>
  <c r="I219" i="6"/>
  <c r="I218" i="6"/>
  <c r="I217" i="6"/>
  <c r="I216" i="6"/>
  <c r="B215" i="6"/>
  <c r="B214" i="6"/>
  <c r="B213" i="6"/>
  <c r="B212" i="6"/>
  <c r="V2" i="9" a="1"/>
  <c r="V2" i="9" s="1"/>
  <c r="M3" i="8" l="1"/>
  <c r="M4" i="8"/>
  <c r="M5" i="8"/>
  <c r="M6" i="8"/>
  <c r="M2" i="8"/>
  <c r="D24" i="2"/>
  <c r="A1755" i="3"/>
  <c r="A1159" i="3"/>
  <c r="A1160" i="3" s="1"/>
  <c r="A1161" i="3" s="1"/>
  <c r="C1158" i="3"/>
  <c r="A1023" i="3"/>
  <c r="C1022" i="3"/>
  <c r="Q33" i="7"/>
  <c r="Q34" i="7"/>
  <c r="Q35" i="7"/>
  <c r="Q36" i="7"/>
  <c r="Q37" i="7"/>
  <c r="Q38" i="7"/>
  <c r="Q39" i="7"/>
  <c r="Q40" i="7"/>
  <c r="Q41" i="7"/>
  <c r="Q42" i="7"/>
  <c r="Q2" i="7"/>
  <c r="Q3" i="7"/>
  <c r="Q4" i="7"/>
  <c r="Q5" i="7"/>
  <c r="Q43" i="7"/>
  <c r="Q44" i="7"/>
  <c r="Q45" i="7"/>
  <c r="Q46" i="7"/>
  <c r="Q47" i="7"/>
  <c r="Q48" i="7"/>
  <c r="Q49" i="7"/>
  <c r="Q50" i="7"/>
  <c r="Q6" i="7"/>
  <c r="Q7" i="7"/>
  <c r="Q8" i="7"/>
  <c r="Q9" i="7"/>
  <c r="Q10" i="7"/>
  <c r="Q51" i="7"/>
  <c r="Q52" i="7"/>
  <c r="Q53" i="7"/>
  <c r="Q54" i="7"/>
  <c r="Q55" i="7"/>
  <c r="Q11" i="7"/>
  <c r="Q12" i="7"/>
  <c r="Q13" i="7"/>
  <c r="Q14" i="7"/>
  <c r="Q15" i="7"/>
  <c r="Q16" i="7"/>
  <c r="Q17" i="7"/>
  <c r="Q56" i="7"/>
  <c r="Q57" i="7"/>
  <c r="Q58" i="7"/>
  <c r="Q59" i="7"/>
  <c r="Q60" i="7"/>
  <c r="Q61" i="7"/>
  <c r="Q62" i="7"/>
  <c r="Q63" i="7"/>
  <c r="Q18" i="7"/>
  <c r="Q19" i="7"/>
  <c r="Q20" i="7"/>
  <c r="Q21" i="7"/>
  <c r="Q22" i="7"/>
  <c r="Q23" i="7"/>
  <c r="Q24" i="7"/>
  <c r="Q25" i="7"/>
  <c r="Q26" i="7"/>
  <c r="Q27" i="7"/>
  <c r="Q28" i="7"/>
  <c r="Q29" i="7"/>
  <c r="Q30" i="7"/>
  <c r="Q31" i="7"/>
  <c r="Q32" i="7"/>
  <c r="Q64" i="7"/>
  <c r="Q65" i="7"/>
  <c r="Q66" i="7"/>
  <c r="Q67" i="7"/>
  <c r="Q68" i="7"/>
  <c r="Q69" i="7"/>
  <c r="Q70" i="7"/>
  <c r="Q71" i="7"/>
  <c r="Q72" i="7"/>
  <c r="Q73" i="7"/>
  <c r="Q74" i="7"/>
  <c r="Q75" i="7"/>
  <c r="Q76" i="7"/>
  <c r="Q77" i="7"/>
  <c r="Q78" i="7"/>
  <c r="Q79" i="7"/>
  <c r="Q80" i="7"/>
  <c r="Q17" i="9"/>
  <c r="Q18" i="9"/>
  <c r="Q19" i="9"/>
  <c r="Q20" i="9"/>
  <c r="Q21" i="9"/>
  <c r="Q22" i="9"/>
  <c r="Q23" i="9"/>
  <c r="Q24" i="9"/>
  <c r="Q25" i="9"/>
  <c r="Q26" i="9"/>
  <c r="Q27" i="9"/>
  <c r="Q28" i="9"/>
  <c r="Q2" i="9"/>
  <c r="Q3" i="9"/>
  <c r="Q4" i="9"/>
  <c r="Q5" i="9"/>
  <c r="Q6" i="9"/>
  <c r="Q7" i="9"/>
  <c r="Q8" i="9"/>
  <c r="Q9" i="9"/>
  <c r="Q10" i="9"/>
  <c r="Q11" i="9"/>
  <c r="Q12" i="9"/>
  <c r="Q13" i="9"/>
  <c r="Q14" i="9"/>
  <c r="Q15" i="9"/>
  <c r="Q16" i="9"/>
  <c r="A698" i="3"/>
  <c r="C698" i="3" s="1"/>
  <c r="C697" i="3"/>
  <c r="A548" i="3"/>
  <c r="C548" i="3" s="1"/>
  <c r="C1159" i="3" l="1"/>
  <c r="C1160" i="3"/>
  <c r="A1162" i="3"/>
  <c r="C1161" i="3"/>
  <c r="C1023" i="3"/>
  <c r="A1024" i="3"/>
  <c r="A699" i="3"/>
  <c r="A700" i="3" s="1"/>
  <c r="A701" i="3" s="1"/>
  <c r="A549" i="3"/>
  <c r="A550" i="3" s="1"/>
  <c r="A551" i="3" s="1"/>
  <c r="A867" i="3"/>
  <c r="C866" i="3"/>
  <c r="C547" i="3"/>
  <c r="A348" i="3"/>
  <c r="A349" i="3" s="1"/>
  <c r="B446" i="4"/>
  <c r="B445" i="4"/>
  <c r="B444" i="4"/>
  <c r="B443" i="4"/>
  <c r="B442" i="4"/>
  <c r="B441" i="4"/>
  <c r="B440" i="4"/>
  <c r="B439" i="4"/>
  <c r="B438" i="4"/>
  <c r="B437" i="4"/>
  <c r="B436" i="4"/>
  <c r="B435" i="4"/>
  <c r="B434" i="4"/>
  <c r="B433" i="4"/>
  <c r="B432" i="4"/>
  <c r="B431" i="4"/>
  <c r="B430" i="4"/>
  <c r="B429" i="4"/>
  <c r="B428" i="4"/>
  <c r="B427" i="4"/>
  <c r="B426" i="4"/>
  <c r="B425" i="4"/>
  <c r="B424" i="4"/>
  <c r="B423" i="4"/>
  <c r="B422" i="4"/>
  <c r="B421" i="4"/>
  <c r="B420" i="4"/>
  <c r="B419" i="4"/>
  <c r="B418" i="4"/>
  <c r="B412" i="4"/>
  <c r="B411" i="4"/>
  <c r="B410" i="4"/>
  <c r="B409" i="4"/>
  <c r="B408" i="4"/>
  <c r="B407" i="4"/>
  <c r="B406" i="4"/>
  <c r="B405" i="4"/>
  <c r="B404" i="4"/>
  <c r="F403" i="4"/>
  <c r="B403" i="4"/>
  <c r="B389" i="4"/>
  <c r="B388" i="4"/>
  <c r="B387" i="4"/>
  <c r="B386" i="4"/>
  <c r="B385" i="4"/>
  <c r="B384" i="4"/>
  <c r="B383" i="4"/>
  <c r="B382" i="4"/>
  <c r="I355" i="4"/>
  <c r="I354" i="4"/>
  <c r="I353" i="4"/>
  <c r="I352" i="4"/>
  <c r="I351" i="4"/>
  <c r="I350" i="4"/>
  <c r="I349" i="4"/>
  <c r="I348" i="4"/>
  <c r="I347" i="4"/>
  <c r="I346" i="4"/>
  <c r="I345" i="4"/>
  <c r="I344" i="4"/>
  <c r="B343" i="4"/>
  <c r="B342" i="4"/>
  <c r="B341" i="4"/>
  <c r="B340" i="4"/>
  <c r="B339" i="4"/>
  <c r="L334" i="4"/>
  <c r="L333" i="4"/>
  <c r="M315" i="4"/>
  <c r="M314" i="4"/>
  <c r="M313" i="4"/>
  <c r="M312" i="4"/>
  <c r="B307" i="4"/>
  <c r="B306" i="4"/>
  <c r="B305" i="4"/>
  <c r="B304" i="4"/>
  <c r="B303" i="4"/>
  <c r="B302" i="4"/>
  <c r="B301" i="4"/>
  <c r="B300" i="4"/>
  <c r="B299" i="4"/>
  <c r="B298" i="4"/>
  <c r="E297" i="4"/>
  <c r="B297" i="4"/>
  <c r="E296" i="4"/>
  <c r="B296" i="4"/>
  <c r="E295" i="4"/>
  <c r="B295" i="4"/>
  <c r="E294" i="4"/>
  <c r="B294" i="4"/>
  <c r="E281" i="4"/>
  <c r="E280" i="4"/>
  <c r="B269" i="4"/>
  <c r="B268" i="4"/>
  <c r="B267" i="4"/>
  <c r="B266" i="4"/>
  <c r="B265" i="4"/>
  <c r="B264" i="4"/>
  <c r="B263" i="4"/>
  <c r="B262" i="4"/>
  <c r="B261" i="4"/>
  <c r="B260" i="4"/>
  <c r="B259" i="4"/>
  <c r="B258" i="4"/>
  <c r="C257" i="4"/>
  <c r="C256" i="4"/>
  <c r="C255" i="4"/>
  <c r="C254" i="4"/>
  <c r="C253" i="4"/>
  <c r="C252" i="4"/>
  <c r="C251" i="4"/>
  <c r="C250" i="4"/>
  <c r="C249" i="4"/>
  <c r="C248" i="4"/>
  <c r="C247" i="4"/>
  <c r="C246" i="4"/>
  <c r="C245" i="4"/>
  <c r="B244" i="4"/>
  <c r="B243" i="4"/>
  <c r="B242" i="4"/>
  <c r="B241" i="4"/>
  <c r="B240" i="4"/>
  <c r="B239" i="4"/>
  <c r="B238" i="4"/>
  <c r="B237" i="4"/>
  <c r="B236" i="4"/>
  <c r="B235" i="4"/>
  <c r="B234" i="4"/>
  <c r="B233" i="4"/>
  <c r="B232" i="4"/>
  <c r="B231" i="4"/>
  <c r="B230" i="4"/>
  <c r="B229" i="4"/>
  <c r="B228" i="4"/>
  <c r="B227" i="4"/>
  <c r="B226" i="4"/>
  <c r="B225"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L165" i="4"/>
  <c r="L164" i="4"/>
  <c r="L163" i="4"/>
  <c r="L162" i="4"/>
  <c r="L160" i="4"/>
  <c r="L159" i="4"/>
  <c r="L158" i="4"/>
  <c r="B90" i="4"/>
  <c r="B89" i="4"/>
  <c r="B88" i="4"/>
  <c r="B87" i="4"/>
  <c r="B86" i="4"/>
  <c r="B85" i="4"/>
  <c r="B84" i="4"/>
  <c r="B64" i="4"/>
  <c r="F63" i="4"/>
  <c r="B63" i="4"/>
  <c r="B62" i="4"/>
  <c r="B61" i="4"/>
  <c r="F60" i="4"/>
  <c r="B60" i="4"/>
  <c r="B59" i="4"/>
  <c r="L58" i="4"/>
  <c r="L57" i="4"/>
  <c r="L56" i="4"/>
  <c r="E12" i="4"/>
  <c r="E11" i="4"/>
  <c r="E10" i="4"/>
  <c r="E9" i="4"/>
  <c r="E8" i="4"/>
  <c r="E7" i="4"/>
  <c r="F735" i="4"/>
  <c r="F734" i="4"/>
  <c r="F733" i="4"/>
  <c r="E732" i="4"/>
  <c r="B732" i="4"/>
  <c r="M722" i="4"/>
  <c r="M723" i="4" s="1"/>
  <c r="M724" i="4" s="1"/>
  <c r="M725" i="4" s="1"/>
  <c r="M726" i="4" s="1"/>
  <c r="M727" i="4" s="1"/>
  <c r="K710" i="4"/>
  <c r="M707" i="4"/>
  <c r="I707" i="4"/>
  <c r="M706" i="4"/>
  <c r="I706" i="4"/>
  <c r="M705" i="4"/>
  <c r="I705" i="4"/>
  <c r="M704" i="4"/>
  <c r="I704" i="4"/>
  <c r="J702" i="4"/>
  <c r="E698" i="4"/>
  <c r="B698" i="4"/>
  <c r="H697" i="4"/>
  <c r="E697" i="4"/>
  <c r="B697" i="4"/>
  <c r="E696" i="4"/>
  <c r="B696" i="4"/>
  <c r="E695" i="4"/>
  <c r="B695" i="4"/>
  <c r="E694" i="4"/>
  <c r="B694" i="4"/>
  <c r="L689" i="4"/>
  <c r="L686" i="4"/>
  <c r="G679" i="4"/>
  <c r="F679" i="4"/>
  <c r="G678" i="4"/>
  <c r="F678" i="4"/>
  <c r="G672" i="4"/>
  <c r="F672" i="4"/>
  <c r="G671" i="4"/>
  <c r="F671" i="4"/>
  <c r="H663" i="4"/>
  <c r="L662" i="4"/>
  <c r="H662" i="4"/>
  <c r="L661" i="4"/>
  <c r="H661" i="4"/>
  <c r="L660" i="4"/>
  <c r="H660" i="4"/>
  <c r="H659" i="4"/>
  <c r="B608" i="4"/>
  <c r="B607" i="4"/>
  <c r="B606" i="4"/>
  <c r="B605" i="4"/>
  <c r="B604" i="4"/>
  <c r="B603" i="4"/>
  <c r="B602" i="4"/>
  <c r="B601" i="4"/>
  <c r="B600" i="4"/>
  <c r="B599" i="4"/>
  <c r="B598" i="4"/>
  <c r="B597" i="4"/>
  <c r="B596" i="4"/>
  <c r="B595" i="4"/>
  <c r="B594" i="4"/>
  <c r="B593" i="4"/>
  <c r="B592" i="4"/>
  <c r="B591" i="4"/>
  <c r="B590" i="4"/>
  <c r="B589" i="4"/>
  <c r="B588" i="4"/>
  <c r="B587" i="4"/>
  <c r="B586" i="4"/>
  <c r="B585" i="4"/>
  <c r="M581" i="4"/>
  <c r="M580" i="4"/>
  <c r="M579" i="4"/>
  <c r="M578" i="4"/>
  <c r="G578" i="4"/>
  <c r="G579" i="4" s="1"/>
  <c r="G580" i="4" s="1"/>
  <c r="G581" i="4" s="1"/>
  <c r="G570" i="4"/>
  <c r="G569" i="4"/>
  <c r="G568" i="4"/>
  <c r="G567" i="4"/>
  <c r="B566" i="4"/>
  <c r="J559" i="4"/>
  <c r="J558" i="4"/>
  <c r="J557" i="4"/>
  <c r="M553" i="4"/>
  <c r="E553" i="4"/>
  <c r="M552" i="4"/>
  <c r="E552" i="4"/>
  <c r="M551" i="4"/>
  <c r="E551" i="4"/>
  <c r="C525" i="4"/>
  <c r="C526" i="4" s="1"/>
  <c r="C527" i="4" s="1"/>
  <c r="B514" i="4"/>
  <c r="B513" i="4"/>
  <c r="M512" i="4"/>
  <c r="C347" i="3"/>
  <c r="C2" i="3"/>
  <c r="C3" i="3"/>
  <c r="C123" i="3"/>
  <c r="A4" i="3"/>
  <c r="A5" i="3" l="1"/>
  <c r="A6" i="3" s="1"/>
  <c r="A7" i="3" s="1"/>
  <c r="A8" i="3" s="1"/>
  <c r="A9" i="3" s="1"/>
  <c r="C9" i="3" s="1"/>
  <c r="C699" i="3"/>
  <c r="C1162" i="3"/>
  <c r="A1163" i="3"/>
  <c r="C1024" i="3"/>
  <c r="A1025" i="3"/>
  <c r="C700" i="3"/>
  <c r="C550" i="3"/>
  <c r="C549" i="3"/>
  <c r="C4" i="3"/>
  <c r="C551" i="3"/>
  <c r="A552" i="3"/>
  <c r="A868" i="3"/>
  <c r="C867" i="3"/>
  <c r="A702" i="3"/>
  <c r="C701" i="3"/>
  <c r="C348" i="3"/>
  <c r="C349" i="3"/>
  <c r="A350" i="3"/>
  <c r="A10" i="3" l="1"/>
  <c r="A11" i="3" s="1"/>
  <c r="A12" i="3" s="1"/>
  <c r="A13" i="3" s="1"/>
  <c r="C5" i="3"/>
  <c r="C6" i="3"/>
  <c r="C7" i="3"/>
  <c r="C8" i="3"/>
  <c r="C1163" i="3"/>
  <c r="A1164" i="3"/>
  <c r="C1025" i="3"/>
  <c r="A1026" i="3"/>
  <c r="C552" i="3"/>
  <c r="A553" i="3"/>
  <c r="C868" i="3"/>
  <c r="A869" i="3"/>
  <c r="A703" i="3"/>
  <c r="C702" i="3"/>
  <c r="C350" i="3"/>
  <c r="A351" i="3"/>
  <c r="A3" i="2"/>
  <c r="A4" i="2" s="1"/>
  <c r="A5" i="2" s="1"/>
  <c r="A6" i="2" s="1"/>
  <c r="A7" i="2" s="1"/>
  <c r="A8" i="2" s="1"/>
  <c r="A9" i="2" s="1"/>
  <c r="A10" i="2" s="1"/>
  <c r="A11" i="2" s="1"/>
  <c r="A12" i="2" s="1"/>
  <c r="A13" i="2" s="1"/>
  <c r="A14" i="2" s="1"/>
  <c r="A15" i="2" s="1"/>
  <c r="A16" i="2" s="1"/>
  <c r="A17" i="2" s="1"/>
  <c r="A18" i="2" s="1"/>
  <c r="A19" i="2" s="1"/>
  <c r="A20" i="2" s="1"/>
  <c r="A21" i="2" s="1"/>
  <c r="C12" i="3" l="1"/>
  <c r="C10" i="3"/>
  <c r="C11" i="3"/>
  <c r="C1164" i="3"/>
  <c r="A1165" i="3"/>
  <c r="C1026" i="3"/>
  <c r="A1027" i="3"/>
  <c r="A14" i="3"/>
  <c r="C13" i="3"/>
  <c r="C553" i="3"/>
  <c r="A554" i="3"/>
  <c r="C869" i="3"/>
  <c r="A870" i="3"/>
  <c r="A704" i="3"/>
  <c r="C703" i="3"/>
  <c r="C351" i="3"/>
  <c r="A352" i="3"/>
  <c r="C1165" i="3" l="1"/>
  <c r="A1166" i="3"/>
  <c r="C1027" i="3"/>
  <c r="A1028" i="3"/>
  <c r="A555" i="3"/>
  <c r="C554" i="3"/>
  <c r="A15" i="3"/>
  <c r="C14" i="3"/>
  <c r="C870" i="3"/>
  <c r="A871" i="3"/>
  <c r="A705" i="3"/>
  <c r="C704" i="3"/>
  <c r="C352" i="3"/>
  <c r="A353" i="3"/>
  <c r="A1167" i="3" l="1"/>
  <c r="C1166" i="3"/>
  <c r="C1028" i="3"/>
  <c r="A1029" i="3"/>
  <c r="A16" i="3"/>
  <c r="C15" i="3"/>
  <c r="C555" i="3"/>
  <c r="A556" i="3"/>
  <c r="C871" i="3"/>
  <c r="A872" i="3"/>
  <c r="A706" i="3"/>
  <c r="C705" i="3"/>
  <c r="C353" i="3"/>
  <c r="A354" i="3"/>
  <c r="A1168" i="3" l="1"/>
  <c r="C1167" i="3"/>
  <c r="A1030" i="3"/>
  <c r="C1029" i="3"/>
  <c r="A557" i="3"/>
  <c r="C556" i="3"/>
  <c r="A17" i="3"/>
  <c r="C16" i="3"/>
  <c r="A873" i="3"/>
  <c r="C872" i="3"/>
  <c r="C706" i="3"/>
  <c r="A707" i="3"/>
  <c r="C354" i="3"/>
  <c r="A355" i="3"/>
  <c r="A1169" i="3" l="1"/>
  <c r="C1168" i="3"/>
  <c r="C1030" i="3"/>
  <c r="A1031" i="3"/>
  <c r="A18" i="3"/>
  <c r="C17" i="3"/>
  <c r="C557" i="3"/>
  <c r="A558" i="3"/>
  <c r="A874" i="3"/>
  <c r="C873" i="3"/>
  <c r="A708" i="3"/>
  <c r="C707" i="3"/>
  <c r="A356" i="3"/>
  <c r="C355" i="3"/>
  <c r="A1170" i="3" l="1"/>
  <c r="C1169" i="3"/>
  <c r="C1031" i="3"/>
  <c r="A1032" i="3"/>
  <c r="A19" i="3"/>
  <c r="C18" i="3"/>
  <c r="A559" i="3"/>
  <c r="C558" i="3"/>
  <c r="A875" i="3"/>
  <c r="C874" i="3"/>
  <c r="A709" i="3"/>
  <c r="C708" i="3"/>
  <c r="A357" i="3"/>
  <c r="C356" i="3"/>
  <c r="C1170" i="3" l="1"/>
  <c r="A1171" i="3"/>
  <c r="C1032" i="3"/>
  <c r="A1033" i="3"/>
  <c r="C559" i="3"/>
  <c r="A560" i="3"/>
  <c r="A20" i="3"/>
  <c r="C19" i="3"/>
  <c r="A876" i="3"/>
  <c r="C875" i="3"/>
  <c r="C709" i="3"/>
  <c r="A710" i="3"/>
  <c r="C357" i="3"/>
  <c r="A358" i="3"/>
  <c r="C1171" i="3" l="1"/>
  <c r="A1172" i="3"/>
  <c r="C1033" i="3"/>
  <c r="A1034" i="3"/>
  <c r="A21" i="3"/>
  <c r="C20" i="3"/>
  <c r="C560" i="3"/>
  <c r="A561" i="3"/>
  <c r="C876" i="3"/>
  <c r="A877" i="3"/>
  <c r="A711" i="3"/>
  <c r="C710" i="3"/>
  <c r="C358" i="3"/>
  <c r="A359" i="3"/>
  <c r="C1172" i="3" l="1"/>
  <c r="A1173" i="3"/>
  <c r="C1034" i="3"/>
  <c r="A1035" i="3"/>
  <c r="A562" i="3"/>
  <c r="C561" i="3"/>
  <c r="A22" i="3"/>
  <c r="C21" i="3"/>
  <c r="C877" i="3"/>
  <c r="A878" i="3"/>
  <c r="A712" i="3"/>
  <c r="C711" i="3"/>
  <c r="C359" i="3"/>
  <c r="A360" i="3"/>
  <c r="A1174" i="3" l="1"/>
  <c r="C1173" i="3"/>
  <c r="C1035" i="3"/>
  <c r="A1036" i="3"/>
  <c r="A23" i="3"/>
  <c r="C22" i="3"/>
  <c r="C562" i="3"/>
  <c r="A563" i="3"/>
  <c r="C878" i="3"/>
  <c r="A879" i="3"/>
  <c r="A713" i="3"/>
  <c r="C712" i="3"/>
  <c r="C360" i="3"/>
  <c r="A361" i="3"/>
  <c r="A1175" i="3" l="1"/>
  <c r="C1174" i="3"/>
  <c r="A1037" i="3"/>
  <c r="C1036" i="3"/>
  <c r="A564" i="3"/>
  <c r="C563" i="3"/>
  <c r="A24" i="3"/>
  <c r="C23" i="3"/>
  <c r="C879" i="3"/>
  <c r="A880" i="3"/>
  <c r="A714" i="3"/>
  <c r="C713" i="3"/>
  <c r="C361" i="3"/>
  <c r="A362" i="3"/>
  <c r="A1176" i="3" l="1"/>
  <c r="C1175" i="3"/>
  <c r="A1038" i="3"/>
  <c r="C1037" i="3"/>
  <c r="A25" i="3"/>
  <c r="C24" i="3"/>
  <c r="A565" i="3"/>
  <c r="C564" i="3"/>
  <c r="A881" i="3"/>
  <c r="C880" i="3"/>
  <c r="C714" i="3"/>
  <c r="A715" i="3"/>
  <c r="C362" i="3"/>
  <c r="A363" i="3"/>
  <c r="A1177" i="3" l="1"/>
  <c r="C1176" i="3"/>
  <c r="C1038" i="3"/>
  <c r="A1039" i="3"/>
  <c r="C565" i="3"/>
  <c r="A566" i="3"/>
  <c r="A26" i="3"/>
  <c r="C25" i="3"/>
  <c r="A882" i="3"/>
  <c r="C881" i="3"/>
  <c r="A716" i="3"/>
  <c r="C715" i="3"/>
  <c r="A364" i="3"/>
  <c r="C363" i="3"/>
  <c r="A1178" i="3" l="1"/>
  <c r="C1177" i="3"/>
  <c r="C1039" i="3"/>
  <c r="A1040" i="3"/>
  <c r="A27" i="3"/>
  <c r="C26" i="3"/>
  <c r="C566" i="3"/>
  <c r="A567" i="3"/>
  <c r="A883" i="3"/>
  <c r="C882" i="3"/>
  <c r="A717" i="3"/>
  <c r="C716" i="3"/>
  <c r="A365" i="3"/>
  <c r="C364" i="3"/>
  <c r="C1178" i="3" l="1"/>
  <c r="A1179" i="3"/>
  <c r="C1040" i="3"/>
  <c r="A1041" i="3"/>
  <c r="A568" i="3"/>
  <c r="C567" i="3"/>
  <c r="A28" i="3"/>
  <c r="C27" i="3"/>
  <c r="A884" i="3"/>
  <c r="C883" i="3"/>
  <c r="C717" i="3"/>
  <c r="A718" i="3"/>
  <c r="C365" i="3"/>
  <c r="A366" i="3"/>
  <c r="C1179" i="3" l="1"/>
  <c r="A1180" i="3"/>
  <c r="C1041" i="3"/>
  <c r="A1042" i="3"/>
  <c r="C568" i="3"/>
  <c r="A569" i="3"/>
  <c r="A29" i="3"/>
  <c r="C28" i="3"/>
  <c r="C884" i="3"/>
  <c r="A885" i="3"/>
  <c r="A719" i="3"/>
  <c r="C718" i="3"/>
  <c r="C366" i="3"/>
  <c r="A367" i="3"/>
  <c r="C1180" i="3" l="1"/>
  <c r="A1181" i="3"/>
  <c r="C1042" i="3"/>
  <c r="A1043" i="3"/>
  <c r="A30" i="3"/>
  <c r="C29" i="3"/>
  <c r="C569" i="3"/>
  <c r="A570" i="3"/>
  <c r="C885" i="3"/>
  <c r="A886" i="3"/>
  <c r="A720" i="3"/>
  <c r="C719" i="3"/>
  <c r="C367" i="3"/>
  <c r="A368" i="3"/>
  <c r="A1182" i="3" l="1"/>
  <c r="C1181" i="3"/>
  <c r="C1043" i="3"/>
  <c r="A1044" i="3"/>
  <c r="C570" i="3"/>
  <c r="A571" i="3"/>
  <c r="A31" i="3"/>
  <c r="C30" i="3"/>
  <c r="C886" i="3"/>
  <c r="A887" i="3"/>
  <c r="A721" i="3"/>
  <c r="C720" i="3"/>
  <c r="C368" i="3"/>
  <c r="A369" i="3"/>
  <c r="A1183" i="3" l="1"/>
  <c r="C1182" i="3"/>
  <c r="A1045" i="3"/>
  <c r="C1044" i="3"/>
  <c r="A32" i="3"/>
  <c r="C31" i="3"/>
  <c r="A572" i="3"/>
  <c r="C571" i="3"/>
  <c r="C887" i="3"/>
  <c r="A888" i="3"/>
  <c r="A722" i="3"/>
  <c r="C721" i="3"/>
  <c r="C369" i="3"/>
  <c r="A370" i="3"/>
  <c r="A1184" i="3" l="1"/>
  <c r="C1183" i="3"/>
  <c r="A1046" i="3"/>
  <c r="C1045" i="3"/>
  <c r="C572" i="3"/>
  <c r="A573" i="3"/>
  <c r="A33" i="3"/>
  <c r="C32" i="3"/>
  <c r="A889" i="3"/>
  <c r="C888" i="3"/>
  <c r="C722" i="3"/>
  <c r="A723" i="3"/>
  <c r="C370" i="3"/>
  <c r="A371" i="3"/>
  <c r="A1185" i="3" l="1"/>
  <c r="C1184" i="3"/>
  <c r="C1046" i="3"/>
  <c r="A1047" i="3"/>
  <c r="A34" i="3"/>
  <c r="C33" i="3"/>
  <c r="A574" i="3"/>
  <c r="C573" i="3"/>
  <c r="A890" i="3"/>
  <c r="C889" i="3"/>
  <c r="A724" i="3"/>
  <c r="C723" i="3"/>
  <c r="A372" i="3"/>
  <c r="C371" i="3"/>
  <c r="A1186" i="3" l="1"/>
  <c r="C1185" i="3"/>
  <c r="C1047" i="3"/>
  <c r="A1048" i="3"/>
  <c r="C574" i="3"/>
  <c r="A575" i="3"/>
  <c r="A35" i="3"/>
  <c r="C34" i="3"/>
  <c r="A891" i="3"/>
  <c r="C890" i="3"/>
  <c r="A725" i="3"/>
  <c r="C724" i="3"/>
  <c r="A373" i="3"/>
  <c r="C372" i="3"/>
  <c r="C1186" i="3" l="1"/>
  <c r="A1187" i="3"/>
  <c r="C1048" i="3"/>
  <c r="A1049" i="3"/>
  <c r="A36" i="3"/>
  <c r="C35" i="3"/>
  <c r="A576" i="3"/>
  <c r="C575" i="3"/>
  <c r="A892" i="3"/>
  <c r="C891" i="3"/>
  <c r="A726" i="3"/>
  <c r="C725" i="3"/>
  <c r="C373" i="3"/>
  <c r="A374" i="3"/>
  <c r="A1188" i="3" l="1"/>
  <c r="C1187" i="3"/>
  <c r="C1049" i="3"/>
  <c r="A1050" i="3"/>
  <c r="C576" i="3"/>
  <c r="A577" i="3"/>
  <c r="A37" i="3"/>
  <c r="C36" i="3"/>
  <c r="C892" i="3"/>
  <c r="A893" i="3"/>
  <c r="A727" i="3"/>
  <c r="C726" i="3"/>
  <c r="C374" i="3"/>
  <c r="A375" i="3"/>
  <c r="A1189" i="3" l="1"/>
  <c r="C1188" i="3"/>
  <c r="C1050" i="3"/>
  <c r="A1051" i="3"/>
  <c r="A38" i="3"/>
  <c r="C37" i="3"/>
  <c r="C577" i="3"/>
  <c r="A578" i="3"/>
  <c r="C893" i="3"/>
  <c r="A894" i="3"/>
  <c r="A728" i="3"/>
  <c r="C727" i="3"/>
  <c r="C375" i="3"/>
  <c r="A376" i="3"/>
  <c r="A1190" i="3" l="1"/>
  <c r="C1189" i="3"/>
  <c r="C1051" i="3"/>
  <c r="A1052" i="3"/>
  <c r="C578" i="3"/>
  <c r="A579" i="3"/>
  <c r="A39" i="3"/>
  <c r="C38" i="3"/>
  <c r="C894" i="3"/>
  <c r="A895" i="3"/>
  <c r="A729" i="3"/>
  <c r="C728" i="3"/>
  <c r="C376" i="3"/>
  <c r="A377" i="3"/>
  <c r="A1191" i="3" l="1"/>
  <c r="C1190" i="3"/>
  <c r="A1053" i="3"/>
  <c r="C1052" i="3"/>
  <c r="A40" i="3"/>
  <c r="C39" i="3"/>
  <c r="C579" i="3"/>
  <c r="A580" i="3"/>
  <c r="C895" i="3"/>
  <c r="A896" i="3"/>
  <c r="A730" i="3"/>
  <c r="C729" i="3"/>
  <c r="C377" i="3"/>
  <c r="A378" i="3"/>
  <c r="A1192" i="3" l="1"/>
  <c r="C1191" i="3"/>
  <c r="A1054" i="3"/>
  <c r="C1053" i="3"/>
  <c r="C580" i="3"/>
  <c r="A581" i="3"/>
  <c r="A41" i="3"/>
  <c r="C40" i="3"/>
  <c r="A897" i="3"/>
  <c r="C896" i="3"/>
  <c r="C730" i="3"/>
  <c r="A731" i="3"/>
  <c r="C378" i="3"/>
  <c r="A379" i="3"/>
  <c r="A1193" i="3" l="1"/>
  <c r="C1192" i="3"/>
  <c r="C1054" i="3"/>
  <c r="A1055" i="3"/>
  <c r="A42" i="3"/>
  <c r="C41" i="3"/>
  <c r="A582" i="3"/>
  <c r="C581" i="3"/>
  <c r="A898" i="3"/>
  <c r="C897" i="3"/>
  <c r="A732" i="3"/>
  <c r="C731" i="3"/>
  <c r="A380" i="3"/>
  <c r="C379" i="3"/>
  <c r="A1194" i="3" l="1"/>
  <c r="C1193" i="3"/>
  <c r="C1055" i="3"/>
  <c r="A1056" i="3"/>
  <c r="A583" i="3"/>
  <c r="C582" i="3"/>
  <c r="A43" i="3"/>
  <c r="C42" i="3"/>
  <c r="A899" i="3"/>
  <c r="C898" i="3"/>
  <c r="A733" i="3"/>
  <c r="C732" i="3"/>
  <c r="A381" i="3"/>
  <c r="C380" i="3"/>
  <c r="A1195" i="3" l="1"/>
  <c r="C1194" i="3"/>
  <c r="C1056" i="3"/>
  <c r="A1057" i="3"/>
  <c r="A44" i="3"/>
  <c r="C43" i="3"/>
  <c r="C583" i="3"/>
  <c r="A584" i="3"/>
  <c r="C899" i="3"/>
  <c r="A900" i="3"/>
  <c r="C733" i="3"/>
  <c r="A734" i="3"/>
  <c r="C381" i="3"/>
  <c r="A382" i="3"/>
  <c r="A1196" i="3" l="1"/>
  <c r="C1195" i="3"/>
  <c r="C1057" i="3"/>
  <c r="A1058" i="3"/>
  <c r="A585" i="3"/>
  <c r="C584" i="3"/>
  <c r="A45" i="3"/>
  <c r="C44" i="3"/>
  <c r="C900" i="3"/>
  <c r="A901" i="3"/>
  <c r="A735" i="3"/>
  <c r="C734" i="3"/>
  <c r="C382" i="3"/>
  <c r="A383" i="3"/>
  <c r="A1197" i="3" l="1"/>
  <c r="C1196" i="3"/>
  <c r="C1058" i="3"/>
  <c r="A1059" i="3"/>
  <c r="A586" i="3"/>
  <c r="C585" i="3"/>
  <c r="A46" i="3"/>
  <c r="C45" i="3"/>
  <c r="C901" i="3"/>
  <c r="A902" i="3"/>
  <c r="A736" i="3"/>
  <c r="C735" i="3"/>
  <c r="C383" i="3"/>
  <c r="A384" i="3"/>
  <c r="A1198" i="3" l="1"/>
  <c r="C1197" i="3"/>
  <c r="C1059" i="3"/>
  <c r="A1060" i="3"/>
  <c r="A587" i="3"/>
  <c r="C586" i="3"/>
  <c r="A47" i="3"/>
  <c r="C46" i="3"/>
  <c r="C902" i="3"/>
  <c r="A903" i="3"/>
  <c r="A737" i="3"/>
  <c r="C736" i="3"/>
  <c r="C384" i="3"/>
  <c r="A385" i="3"/>
  <c r="A1199" i="3" l="1"/>
  <c r="C1198" i="3"/>
  <c r="A1061" i="3"/>
  <c r="C1060" i="3"/>
  <c r="A48" i="3"/>
  <c r="C47" i="3"/>
  <c r="A588" i="3"/>
  <c r="C587" i="3"/>
  <c r="C903" i="3"/>
  <c r="A904" i="3"/>
  <c r="A738" i="3"/>
  <c r="C737" i="3"/>
  <c r="C385" i="3"/>
  <c r="A386" i="3"/>
  <c r="A1200" i="3" l="1"/>
  <c r="C1199" i="3"/>
  <c r="A1062" i="3"/>
  <c r="C1061" i="3"/>
  <c r="C588" i="3"/>
  <c r="A589" i="3"/>
  <c r="A49" i="3"/>
  <c r="C48" i="3"/>
  <c r="A905" i="3"/>
  <c r="C904" i="3"/>
  <c r="C738" i="3"/>
  <c r="A739" i="3"/>
  <c r="C386" i="3"/>
  <c r="A387" i="3"/>
  <c r="A1201" i="3" l="1"/>
  <c r="C1200" i="3"/>
  <c r="C1062" i="3"/>
  <c r="A1063" i="3"/>
  <c r="A50" i="3"/>
  <c r="C49" i="3"/>
  <c r="A590" i="3"/>
  <c r="C589" i="3"/>
  <c r="A906" i="3"/>
  <c r="C905" i="3"/>
  <c r="A740" i="3"/>
  <c r="C739" i="3"/>
  <c r="A388" i="3"/>
  <c r="C387" i="3"/>
  <c r="A1202" i="3" l="1"/>
  <c r="C1201" i="3"/>
  <c r="C1063" i="3"/>
  <c r="A1064" i="3"/>
  <c r="A51" i="3"/>
  <c r="C50" i="3"/>
  <c r="A591" i="3"/>
  <c r="C590" i="3"/>
  <c r="A907" i="3"/>
  <c r="C906" i="3"/>
  <c r="A741" i="3"/>
  <c r="C740" i="3"/>
  <c r="A389" i="3"/>
  <c r="C388" i="3"/>
  <c r="A1203" i="3" l="1"/>
  <c r="C1202" i="3"/>
  <c r="C1064" i="3"/>
  <c r="A1065" i="3"/>
  <c r="A592" i="3"/>
  <c r="C591" i="3"/>
  <c r="A52" i="3"/>
  <c r="C51" i="3"/>
  <c r="A908" i="3"/>
  <c r="C907" i="3"/>
  <c r="A742" i="3"/>
  <c r="C741" i="3"/>
  <c r="C389" i="3"/>
  <c r="A390" i="3"/>
  <c r="A1204" i="3" l="1"/>
  <c r="C1203" i="3"/>
  <c r="C1065" i="3"/>
  <c r="A1066" i="3"/>
  <c r="A53" i="3"/>
  <c r="C52" i="3"/>
  <c r="A593" i="3"/>
  <c r="C592" i="3"/>
  <c r="C908" i="3"/>
  <c r="A909" i="3"/>
  <c r="A743" i="3"/>
  <c r="C742" i="3"/>
  <c r="C390" i="3"/>
  <c r="A391" i="3"/>
  <c r="A1205" i="3" l="1"/>
  <c r="C1204" i="3"/>
  <c r="C1066" i="3"/>
  <c r="A1067" i="3"/>
  <c r="A54" i="3"/>
  <c r="C53" i="3"/>
  <c r="A594" i="3"/>
  <c r="C593" i="3"/>
  <c r="C909" i="3"/>
  <c r="A910" i="3"/>
  <c r="A744" i="3"/>
  <c r="C743" i="3"/>
  <c r="C391" i="3"/>
  <c r="A392" i="3"/>
  <c r="A1206" i="3" l="1"/>
  <c r="C1205" i="3"/>
  <c r="C1067" i="3"/>
  <c r="A1068" i="3"/>
  <c r="A595" i="3"/>
  <c r="C594" i="3"/>
  <c r="A55" i="3"/>
  <c r="C54" i="3"/>
  <c r="C910" i="3"/>
  <c r="A911" i="3"/>
  <c r="A745" i="3"/>
  <c r="C744" i="3"/>
  <c r="C392" i="3"/>
  <c r="A393" i="3"/>
  <c r="A1207" i="3" l="1"/>
  <c r="C1206" i="3"/>
  <c r="A1069" i="3"/>
  <c r="C1068" i="3"/>
  <c r="A596" i="3"/>
  <c r="C595" i="3"/>
  <c r="A56" i="3"/>
  <c r="C55" i="3"/>
  <c r="C911" i="3"/>
  <c r="A912" i="3"/>
  <c r="A746" i="3"/>
  <c r="C745" i="3"/>
  <c r="C393" i="3"/>
  <c r="A394" i="3"/>
  <c r="A1208" i="3" l="1"/>
  <c r="C1207" i="3"/>
  <c r="A1070" i="3"/>
  <c r="C1069" i="3"/>
  <c r="A57" i="3"/>
  <c r="C56" i="3"/>
  <c r="A597" i="3"/>
  <c r="C596" i="3"/>
  <c r="A913" i="3"/>
  <c r="C912" i="3"/>
  <c r="C746" i="3"/>
  <c r="A747" i="3"/>
  <c r="C394" i="3"/>
  <c r="A395" i="3"/>
  <c r="A1209" i="3" l="1"/>
  <c r="C1208" i="3"/>
  <c r="C1070" i="3"/>
  <c r="A1071" i="3"/>
  <c r="C597" i="3"/>
  <c r="A598" i="3"/>
  <c r="A58" i="3"/>
  <c r="C57" i="3"/>
  <c r="A914" i="3"/>
  <c r="C914" i="3" s="1"/>
  <c r="C913" i="3"/>
  <c r="A748" i="3"/>
  <c r="C747" i="3"/>
  <c r="A396" i="3"/>
  <c r="C395" i="3"/>
  <c r="A1210" i="3" l="1"/>
  <c r="C1209" i="3"/>
  <c r="C1071" i="3"/>
  <c r="A1072" i="3"/>
  <c r="A59" i="3"/>
  <c r="C58" i="3"/>
  <c r="A599" i="3"/>
  <c r="C598" i="3"/>
  <c r="A915" i="3"/>
  <c r="A749" i="3"/>
  <c r="C748" i="3"/>
  <c r="A397" i="3"/>
  <c r="C396" i="3"/>
  <c r="A1211" i="3" l="1"/>
  <c r="C1210" i="3"/>
  <c r="C1072" i="3"/>
  <c r="A1073" i="3"/>
  <c r="A60" i="3"/>
  <c r="C59" i="3"/>
  <c r="A600" i="3"/>
  <c r="C599" i="3"/>
  <c r="A916" i="3"/>
  <c r="C915" i="3"/>
  <c r="C749" i="3"/>
  <c r="A750" i="3"/>
  <c r="C397" i="3"/>
  <c r="A398" i="3"/>
  <c r="A1212" i="3" l="1"/>
  <c r="C1211" i="3"/>
  <c r="C1073" i="3"/>
  <c r="A1074" i="3"/>
  <c r="A61" i="3"/>
  <c r="C60" i="3"/>
  <c r="C600" i="3"/>
  <c r="A601" i="3"/>
  <c r="C916" i="3"/>
  <c r="A917" i="3"/>
  <c r="A751" i="3"/>
  <c r="C750" i="3"/>
  <c r="C398" i="3"/>
  <c r="A399" i="3"/>
  <c r="A1213" i="3" l="1"/>
  <c r="C1212" i="3"/>
  <c r="C1074" i="3"/>
  <c r="A1075" i="3"/>
  <c r="A62" i="3"/>
  <c r="C61" i="3"/>
  <c r="C601" i="3"/>
  <c r="A602" i="3"/>
  <c r="C917" i="3"/>
  <c r="A918" i="3"/>
  <c r="A752" i="3"/>
  <c r="C751" i="3"/>
  <c r="C399" i="3"/>
  <c r="A400" i="3"/>
  <c r="A1214" i="3" l="1"/>
  <c r="C1213" i="3"/>
  <c r="C1075" i="3"/>
  <c r="A1076" i="3"/>
  <c r="C602" i="3"/>
  <c r="A603" i="3"/>
  <c r="A63" i="3"/>
  <c r="C62" i="3"/>
  <c r="C918" i="3"/>
  <c r="A919" i="3"/>
  <c r="A753" i="3"/>
  <c r="C752" i="3"/>
  <c r="C400" i="3"/>
  <c r="A401" i="3"/>
  <c r="A1215" i="3" l="1"/>
  <c r="C1214" i="3"/>
  <c r="A1077" i="3"/>
  <c r="C1076" i="3"/>
  <c r="A604" i="3"/>
  <c r="C603" i="3"/>
  <c r="A64" i="3"/>
  <c r="C63" i="3"/>
  <c r="C919" i="3"/>
  <c r="A920" i="3"/>
  <c r="A754" i="3"/>
  <c r="C753" i="3"/>
  <c r="C401" i="3"/>
  <c r="A402" i="3"/>
  <c r="A1216" i="3" l="1"/>
  <c r="C1215" i="3"/>
  <c r="A1078" i="3"/>
  <c r="C1077" i="3"/>
  <c r="A65" i="3"/>
  <c r="C64" i="3"/>
  <c r="C604" i="3"/>
  <c r="A605" i="3"/>
  <c r="A921" i="3"/>
  <c r="C920" i="3"/>
  <c r="C754" i="3"/>
  <c r="A755" i="3"/>
  <c r="C402" i="3"/>
  <c r="A403" i="3"/>
  <c r="A1217" i="3" l="1"/>
  <c r="C1216" i="3"/>
  <c r="A1079" i="3"/>
  <c r="C1078" i="3"/>
  <c r="A606" i="3"/>
  <c r="C605" i="3"/>
  <c r="A66" i="3"/>
  <c r="C65" i="3"/>
  <c r="A922" i="3"/>
  <c r="C921" i="3"/>
  <c r="A756" i="3"/>
  <c r="C755" i="3"/>
  <c r="A404" i="3"/>
  <c r="C403" i="3"/>
  <c r="A1218" i="3" l="1"/>
  <c r="C1217" i="3"/>
  <c r="C1079" i="3"/>
  <c r="A1080" i="3"/>
  <c r="A67" i="3"/>
  <c r="C66" i="3"/>
  <c r="C606" i="3"/>
  <c r="A607" i="3"/>
  <c r="A923" i="3"/>
  <c r="C922" i="3"/>
  <c r="A757" i="3"/>
  <c r="C756" i="3"/>
  <c r="A405" i="3"/>
  <c r="C404" i="3"/>
  <c r="A1219" i="3" l="1"/>
  <c r="C1218" i="3"/>
  <c r="C1080" i="3"/>
  <c r="A1081" i="3"/>
  <c r="A68" i="3"/>
  <c r="C67" i="3"/>
  <c r="C607" i="3"/>
  <c r="A608" i="3"/>
  <c r="A924" i="3"/>
  <c r="C923" i="3"/>
  <c r="A758" i="3"/>
  <c r="C757" i="3"/>
  <c r="C405" i="3"/>
  <c r="A406" i="3"/>
  <c r="A1220" i="3" l="1"/>
  <c r="C1219" i="3"/>
  <c r="C1081" i="3"/>
  <c r="A1082" i="3"/>
  <c r="A609" i="3"/>
  <c r="C608" i="3"/>
  <c r="A69" i="3"/>
  <c r="C68" i="3"/>
  <c r="C924" i="3"/>
  <c r="A925" i="3"/>
  <c r="A759" i="3"/>
  <c r="C758" i="3"/>
  <c r="C406" i="3"/>
  <c r="A407" i="3"/>
  <c r="A1221" i="3" l="1"/>
  <c r="C1220" i="3"/>
  <c r="C1082" i="3"/>
  <c r="A1083" i="3"/>
  <c r="A70" i="3"/>
  <c r="C69" i="3"/>
  <c r="A610" i="3"/>
  <c r="C609" i="3"/>
  <c r="C925" i="3"/>
  <c r="A926" i="3"/>
  <c r="A760" i="3"/>
  <c r="C759" i="3"/>
  <c r="C407" i="3"/>
  <c r="A408" i="3"/>
  <c r="A1222" i="3" l="1"/>
  <c r="C1221" i="3"/>
  <c r="C1083" i="3"/>
  <c r="A1084" i="3"/>
  <c r="C610" i="3"/>
  <c r="A611" i="3"/>
  <c r="A71" i="3"/>
  <c r="C70" i="3"/>
  <c r="C926" i="3"/>
  <c r="A927" i="3"/>
  <c r="A761" i="3"/>
  <c r="C760" i="3"/>
  <c r="C408" i="3"/>
  <c r="A409" i="3"/>
  <c r="A1223" i="3" l="1"/>
  <c r="C1222" i="3"/>
  <c r="C1084" i="3"/>
  <c r="A1085" i="3"/>
  <c r="A72" i="3"/>
  <c r="C71" i="3"/>
  <c r="A612" i="3"/>
  <c r="C611" i="3"/>
  <c r="C927" i="3"/>
  <c r="A928" i="3"/>
  <c r="A762" i="3"/>
  <c r="C761" i="3"/>
  <c r="C409" i="3"/>
  <c r="A410" i="3"/>
  <c r="A1224" i="3" l="1"/>
  <c r="C1223" i="3"/>
  <c r="A1086" i="3"/>
  <c r="C1085" i="3"/>
  <c r="A613" i="3"/>
  <c r="C612" i="3"/>
  <c r="A73" i="3"/>
  <c r="C72" i="3"/>
  <c r="A929" i="3"/>
  <c r="C928" i="3"/>
  <c r="C762" i="3"/>
  <c r="A763" i="3"/>
  <c r="C410" i="3"/>
  <c r="A411" i="3"/>
  <c r="A1225" i="3" l="1"/>
  <c r="C1224" i="3"/>
  <c r="A1087" i="3"/>
  <c r="C1086" i="3"/>
  <c r="A74" i="3"/>
  <c r="C73" i="3"/>
  <c r="A614" i="3"/>
  <c r="C613" i="3"/>
  <c r="A930" i="3"/>
  <c r="C929" i="3"/>
  <c r="A764" i="3"/>
  <c r="C763" i="3"/>
  <c r="A412" i="3"/>
  <c r="C411" i="3"/>
  <c r="A1226" i="3" l="1"/>
  <c r="C1225" i="3"/>
  <c r="C1087" i="3"/>
  <c r="A1088" i="3"/>
  <c r="A75" i="3"/>
  <c r="C74" i="3"/>
  <c r="A615" i="3"/>
  <c r="C614" i="3"/>
  <c r="A931" i="3"/>
  <c r="C930" i="3"/>
  <c r="A765" i="3"/>
  <c r="C764" i="3"/>
  <c r="A413" i="3"/>
  <c r="C412" i="3"/>
  <c r="A1227" i="3" l="1"/>
  <c r="C1226" i="3"/>
  <c r="C1088" i="3"/>
  <c r="A1089" i="3"/>
  <c r="A616" i="3"/>
  <c r="C615" i="3"/>
  <c r="A76" i="3"/>
  <c r="C75" i="3"/>
  <c r="A932" i="3"/>
  <c r="C931" i="3"/>
  <c r="C765" i="3"/>
  <c r="A766" i="3"/>
  <c r="C413" i="3"/>
  <c r="A414" i="3"/>
  <c r="A1228" i="3" l="1"/>
  <c r="C1227" i="3"/>
  <c r="C1089" i="3"/>
  <c r="A1090" i="3"/>
  <c r="A617" i="3"/>
  <c r="C616" i="3"/>
  <c r="A77" i="3"/>
  <c r="C76" i="3"/>
  <c r="C932" i="3"/>
  <c r="A933" i="3"/>
  <c r="A767" i="3"/>
  <c r="C766" i="3"/>
  <c r="C414" i="3"/>
  <c r="A415" i="3"/>
  <c r="A1229" i="3" l="1"/>
  <c r="C1228" i="3"/>
  <c r="C1090" i="3"/>
  <c r="A1091" i="3"/>
  <c r="C617" i="3"/>
  <c r="A618" i="3"/>
  <c r="A78" i="3"/>
  <c r="C77" i="3"/>
  <c r="C933" i="3"/>
  <c r="A934" i="3"/>
  <c r="A768" i="3"/>
  <c r="C767" i="3"/>
  <c r="C415" i="3"/>
  <c r="A416" i="3"/>
  <c r="A1230" i="3" l="1"/>
  <c r="C1229" i="3"/>
  <c r="C1091" i="3"/>
  <c r="A1092" i="3"/>
  <c r="A79" i="3"/>
  <c r="C78" i="3"/>
  <c r="C618" i="3"/>
  <c r="A619" i="3"/>
  <c r="C934" i="3"/>
  <c r="A935" i="3"/>
  <c r="A769" i="3"/>
  <c r="C768" i="3"/>
  <c r="C416" i="3"/>
  <c r="A417" i="3"/>
  <c r="A1231" i="3" l="1"/>
  <c r="C1230" i="3"/>
  <c r="A1093" i="3"/>
  <c r="C1092" i="3"/>
  <c r="A80" i="3"/>
  <c r="C79" i="3"/>
  <c r="A620" i="3"/>
  <c r="C619" i="3"/>
  <c r="C935" i="3"/>
  <c r="A936" i="3"/>
  <c r="A770" i="3"/>
  <c r="C769" i="3"/>
  <c r="C417" i="3"/>
  <c r="A418" i="3"/>
  <c r="A1232" i="3" l="1"/>
  <c r="C1231" i="3"/>
  <c r="A1094" i="3"/>
  <c r="C1093" i="3"/>
  <c r="C620" i="3"/>
  <c r="A621" i="3"/>
  <c r="A81" i="3"/>
  <c r="C80" i="3"/>
  <c r="A937" i="3"/>
  <c r="C936" i="3"/>
  <c r="C770" i="3"/>
  <c r="A771" i="3"/>
  <c r="C418" i="3"/>
  <c r="A419" i="3"/>
  <c r="A1233" i="3" l="1"/>
  <c r="C1232" i="3"/>
  <c r="A1095" i="3"/>
  <c r="C1094" i="3"/>
  <c r="C621" i="3"/>
  <c r="A622" i="3"/>
  <c r="A82" i="3"/>
  <c r="C81" i="3"/>
  <c r="A938" i="3"/>
  <c r="C937" i="3"/>
  <c r="A772" i="3"/>
  <c r="C771" i="3"/>
  <c r="A420" i="3"/>
  <c r="C419" i="3"/>
  <c r="A1234" i="3" l="1"/>
  <c r="C1233" i="3"/>
  <c r="C1095" i="3"/>
  <c r="A1096" i="3"/>
  <c r="A83" i="3"/>
  <c r="C82" i="3"/>
  <c r="C622" i="3"/>
  <c r="A623" i="3"/>
  <c r="A939" i="3"/>
  <c r="C938" i="3"/>
  <c r="A773" i="3"/>
  <c r="C772" i="3"/>
  <c r="A421" i="3"/>
  <c r="C420" i="3"/>
  <c r="A1235" i="3" l="1"/>
  <c r="C1234" i="3"/>
  <c r="C1096" i="3"/>
  <c r="A1097" i="3"/>
  <c r="A624" i="3"/>
  <c r="C623" i="3"/>
  <c r="A84" i="3"/>
  <c r="C83" i="3"/>
  <c r="A940" i="3"/>
  <c r="C939" i="3"/>
  <c r="C773" i="3"/>
  <c r="A774" i="3"/>
  <c r="C421" i="3"/>
  <c r="A422" i="3"/>
  <c r="A1236" i="3" l="1"/>
  <c r="C1235" i="3"/>
  <c r="C1097" i="3"/>
  <c r="A1098" i="3"/>
  <c r="A85" i="3"/>
  <c r="C84" i="3"/>
  <c r="A625" i="3"/>
  <c r="C624" i="3"/>
  <c r="C940" i="3"/>
  <c r="A941" i="3"/>
  <c r="A775" i="3"/>
  <c r="C774" i="3"/>
  <c r="C422" i="3"/>
  <c r="A423" i="3"/>
  <c r="A1237" i="3" l="1"/>
  <c r="C1236" i="3"/>
  <c r="C1098" i="3"/>
  <c r="A1099" i="3"/>
  <c r="A626" i="3"/>
  <c r="C625" i="3"/>
  <c r="A86" i="3"/>
  <c r="C85" i="3"/>
  <c r="C941" i="3"/>
  <c r="A942" i="3"/>
  <c r="A776" i="3"/>
  <c r="C775" i="3"/>
  <c r="C423" i="3"/>
  <c r="A424" i="3"/>
  <c r="A1238" i="3" l="1"/>
  <c r="C1237" i="3"/>
  <c r="C1099" i="3"/>
  <c r="A1100" i="3"/>
  <c r="A87" i="3"/>
  <c r="C86" i="3"/>
  <c r="C626" i="3"/>
  <c r="A627" i="3"/>
  <c r="C942" i="3"/>
  <c r="A943" i="3"/>
  <c r="A777" i="3"/>
  <c r="C776" i="3"/>
  <c r="C424" i="3"/>
  <c r="A425" i="3"/>
  <c r="A1239" i="3" l="1"/>
  <c r="C1238" i="3"/>
  <c r="A1101" i="3"/>
  <c r="C1100" i="3"/>
  <c r="A628" i="3"/>
  <c r="C627" i="3"/>
  <c r="A88" i="3"/>
  <c r="C87" i="3"/>
  <c r="C943" i="3"/>
  <c r="A944" i="3"/>
  <c r="A778" i="3"/>
  <c r="C777" i="3"/>
  <c r="C425" i="3"/>
  <c r="A426" i="3"/>
  <c r="A1240" i="3" l="1"/>
  <c r="C1239" i="3"/>
  <c r="A1102" i="3"/>
  <c r="C1101" i="3"/>
  <c r="A89" i="3"/>
  <c r="C88" i="3"/>
  <c r="C628" i="3"/>
  <c r="A629" i="3"/>
  <c r="A945" i="3"/>
  <c r="C944" i="3"/>
  <c r="C778" i="3"/>
  <c r="A779" i="3"/>
  <c r="C426" i="3"/>
  <c r="A427" i="3"/>
  <c r="A1241" i="3" l="1"/>
  <c r="C1240" i="3"/>
  <c r="C1102" i="3"/>
  <c r="A1103" i="3"/>
  <c r="A630" i="3"/>
  <c r="C629" i="3"/>
  <c r="A90" i="3"/>
  <c r="C89" i="3"/>
  <c r="A946" i="3"/>
  <c r="C945" i="3"/>
  <c r="A780" i="3"/>
  <c r="C779" i="3"/>
  <c r="A428" i="3"/>
  <c r="C427" i="3"/>
  <c r="A1242" i="3" l="1"/>
  <c r="C1241" i="3"/>
  <c r="C1103" i="3"/>
  <c r="A1104" i="3"/>
  <c r="A91" i="3"/>
  <c r="C90" i="3"/>
  <c r="C630" i="3"/>
  <c r="A631" i="3"/>
  <c r="A947" i="3"/>
  <c r="C946" i="3"/>
  <c r="A781" i="3"/>
  <c r="C780" i="3"/>
  <c r="A429" i="3"/>
  <c r="C428" i="3"/>
  <c r="A1243" i="3" l="1"/>
  <c r="C1242" i="3"/>
  <c r="C1104" i="3"/>
  <c r="A1105" i="3"/>
  <c r="A632" i="3"/>
  <c r="C631" i="3"/>
  <c r="A92" i="3"/>
  <c r="C91" i="3"/>
  <c r="A948" i="3"/>
  <c r="C947" i="3"/>
  <c r="A782" i="3"/>
  <c r="C781" i="3"/>
  <c r="C429" i="3"/>
  <c r="A430" i="3"/>
  <c r="A1244" i="3" l="1"/>
  <c r="C1243" i="3"/>
  <c r="C1105" i="3"/>
  <c r="A1106" i="3"/>
  <c r="A93" i="3"/>
  <c r="C92" i="3"/>
  <c r="A633" i="3"/>
  <c r="C632" i="3"/>
  <c r="C948" i="3"/>
  <c r="A949" i="3"/>
  <c r="A783" i="3"/>
  <c r="C782" i="3"/>
  <c r="C430" i="3"/>
  <c r="A431" i="3"/>
  <c r="A1245" i="3" l="1"/>
  <c r="C1244" i="3"/>
  <c r="C1106" i="3"/>
  <c r="A1107" i="3"/>
  <c r="A634" i="3"/>
  <c r="C633" i="3"/>
  <c r="A94" i="3"/>
  <c r="C93" i="3"/>
  <c r="C949" i="3"/>
  <c r="A950" i="3"/>
  <c r="A784" i="3"/>
  <c r="C783" i="3"/>
  <c r="C431" i="3"/>
  <c r="A432" i="3"/>
  <c r="A1246" i="3" l="1"/>
  <c r="C1245" i="3"/>
  <c r="C1107" i="3"/>
  <c r="A1108" i="3"/>
  <c r="A95" i="3"/>
  <c r="C94" i="3"/>
  <c r="C634" i="3"/>
  <c r="A635" i="3"/>
  <c r="C950" i="3"/>
  <c r="A951" i="3"/>
  <c r="A785" i="3"/>
  <c r="C784" i="3"/>
  <c r="C432" i="3"/>
  <c r="A433" i="3"/>
  <c r="A1247" i="3" l="1"/>
  <c r="C1246" i="3"/>
  <c r="A1109" i="3"/>
  <c r="C1108" i="3"/>
  <c r="A636" i="3"/>
  <c r="C635" i="3"/>
  <c r="A96" i="3"/>
  <c r="C95" i="3"/>
  <c r="C951" i="3"/>
  <c r="A952" i="3"/>
  <c r="A786" i="3"/>
  <c r="C785" i="3"/>
  <c r="C433" i="3"/>
  <c r="A434" i="3"/>
  <c r="A1248" i="3" l="1"/>
  <c r="C1247" i="3"/>
  <c r="A1110" i="3"/>
  <c r="C1109" i="3"/>
  <c r="A97" i="3"/>
  <c r="C96" i="3"/>
  <c r="A637" i="3"/>
  <c r="C636" i="3"/>
  <c r="A953" i="3"/>
  <c r="C952" i="3"/>
  <c r="C786" i="3"/>
  <c r="A787" i="3"/>
  <c r="C434" i="3"/>
  <c r="A435" i="3"/>
  <c r="A1249" i="3" l="1"/>
  <c r="C1248" i="3"/>
  <c r="A1111" i="3"/>
  <c r="C1110" i="3"/>
  <c r="C637" i="3"/>
  <c r="A638" i="3"/>
  <c r="A98" i="3"/>
  <c r="C97" i="3"/>
  <c r="A954" i="3"/>
  <c r="C953" i="3"/>
  <c r="A788" i="3"/>
  <c r="C787" i="3"/>
  <c r="A436" i="3"/>
  <c r="C435" i="3"/>
  <c r="A1250" i="3" l="1"/>
  <c r="C1249" i="3"/>
  <c r="C1111" i="3"/>
  <c r="A1112" i="3"/>
  <c r="A99" i="3"/>
  <c r="C98" i="3"/>
  <c r="A639" i="3"/>
  <c r="C638" i="3"/>
  <c r="A955" i="3"/>
  <c r="C954" i="3"/>
  <c r="A789" i="3"/>
  <c r="C788" i="3"/>
  <c r="A437" i="3"/>
  <c r="C436" i="3"/>
  <c r="A1251" i="3" l="1"/>
  <c r="C1250" i="3"/>
  <c r="C1112" i="3"/>
  <c r="A1113" i="3"/>
  <c r="A640" i="3"/>
  <c r="C639" i="3"/>
  <c r="A100" i="3"/>
  <c r="C99" i="3"/>
  <c r="A956" i="3"/>
  <c r="C955" i="3"/>
  <c r="C789" i="3"/>
  <c r="A790" i="3"/>
  <c r="C437" i="3"/>
  <c r="A438" i="3"/>
  <c r="C1251" i="3" l="1"/>
  <c r="A1252" i="3"/>
  <c r="C1113" i="3"/>
  <c r="A1114" i="3"/>
  <c r="A101" i="3"/>
  <c r="C100" i="3"/>
  <c r="A641" i="3"/>
  <c r="C640" i="3"/>
  <c r="C956" i="3"/>
  <c r="A957" i="3"/>
  <c r="A791" i="3"/>
  <c r="C790" i="3"/>
  <c r="C438" i="3"/>
  <c r="A439" i="3"/>
  <c r="A1253" i="3" l="1"/>
  <c r="C1252" i="3"/>
  <c r="C1114" i="3"/>
  <c r="A1115" i="3"/>
  <c r="A642" i="3"/>
  <c r="C641" i="3"/>
  <c r="A102" i="3"/>
  <c r="C101" i="3"/>
  <c r="C957" i="3"/>
  <c r="A958" i="3"/>
  <c r="A792" i="3"/>
  <c r="C791" i="3"/>
  <c r="C439" i="3"/>
  <c r="A440" i="3"/>
  <c r="A1254" i="3" l="1"/>
  <c r="C1253" i="3"/>
  <c r="C1115" i="3"/>
  <c r="A1116" i="3"/>
  <c r="A103" i="3"/>
  <c r="C102" i="3"/>
  <c r="C642" i="3"/>
  <c r="A643" i="3"/>
  <c r="C958" i="3"/>
  <c r="A959" i="3"/>
  <c r="A793" i="3"/>
  <c r="C792" i="3"/>
  <c r="C440" i="3"/>
  <c r="A441" i="3"/>
  <c r="A1255" i="3" l="1"/>
  <c r="C1254" i="3"/>
  <c r="A1117" i="3"/>
  <c r="C1116" i="3"/>
  <c r="C643" i="3"/>
  <c r="A644" i="3"/>
  <c r="A104" i="3"/>
  <c r="C103" i="3"/>
  <c r="C959" i="3"/>
  <c r="A960" i="3"/>
  <c r="A794" i="3"/>
  <c r="C793" i="3"/>
  <c r="C441" i="3"/>
  <c r="A442" i="3"/>
  <c r="A1256" i="3" l="1"/>
  <c r="C1255" i="3"/>
  <c r="A1118" i="3"/>
  <c r="C1117" i="3"/>
  <c r="A105" i="3"/>
  <c r="C104" i="3"/>
  <c r="C644" i="3"/>
  <c r="A645" i="3"/>
  <c r="A961" i="3"/>
  <c r="C960" i="3"/>
  <c r="C794" i="3"/>
  <c r="A795" i="3"/>
  <c r="C442" i="3"/>
  <c r="A443" i="3"/>
  <c r="A1257" i="3" l="1"/>
  <c r="C1256" i="3"/>
  <c r="C1118" i="3"/>
  <c r="A1119" i="3"/>
  <c r="C795" i="3"/>
  <c r="A796" i="3"/>
  <c r="C645" i="3"/>
  <c r="A646" i="3"/>
  <c r="A106" i="3"/>
  <c r="C105" i="3"/>
  <c r="A962" i="3"/>
  <c r="C961" i="3"/>
  <c r="A444" i="3"/>
  <c r="C443" i="3"/>
  <c r="A1258" i="3" l="1"/>
  <c r="C1257" i="3"/>
  <c r="C1119" i="3"/>
  <c r="A1120" i="3"/>
  <c r="A107" i="3"/>
  <c r="C106" i="3"/>
  <c r="C796" i="3"/>
  <c r="A797" i="3"/>
  <c r="A647" i="3"/>
  <c r="C646" i="3"/>
  <c r="A963" i="3"/>
  <c r="C962" i="3"/>
  <c r="A445" i="3"/>
  <c r="C444" i="3"/>
  <c r="A1259" i="3" l="1"/>
  <c r="C1258" i="3"/>
  <c r="C1120" i="3"/>
  <c r="A1121" i="3"/>
  <c r="A648" i="3"/>
  <c r="C647" i="3"/>
  <c r="A798" i="3"/>
  <c r="C797" i="3"/>
  <c r="A108" i="3"/>
  <c r="C107" i="3"/>
  <c r="A964" i="3"/>
  <c r="C963" i="3"/>
  <c r="C445" i="3"/>
  <c r="A446" i="3"/>
  <c r="A1260" i="3" l="1"/>
  <c r="C1259" i="3"/>
  <c r="C1121" i="3"/>
  <c r="A1122" i="3"/>
  <c r="A109" i="3"/>
  <c r="C108" i="3"/>
  <c r="C798" i="3"/>
  <c r="A799" i="3"/>
  <c r="C648" i="3"/>
  <c r="A649" i="3"/>
  <c r="C964" i="3"/>
  <c r="A965" i="3"/>
  <c r="C446" i="3"/>
  <c r="A447" i="3"/>
  <c r="A1261" i="3" l="1"/>
  <c r="C1260" i="3"/>
  <c r="C1122" i="3"/>
  <c r="A1123" i="3"/>
  <c r="A650" i="3"/>
  <c r="C649" i="3"/>
  <c r="A800" i="3"/>
  <c r="C799" i="3"/>
  <c r="A110" i="3"/>
  <c r="C109" i="3"/>
  <c r="C965" i="3"/>
  <c r="A966" i="3"/>
  <c r="C447" i="3"/>
  <c r="A448" i="3"/>
  <c r="A1262" i="3" l="1"/>
  <c r="C1261" i="3"/>
  <c r="C1123" i="3"/>
  <c r="A1124" i="3"/>
  <c r="C800" i="3"/>
  <c r="A801" i="3"/>
  <c r="A111" i="3"/>
  <c r="C110" i="3"/>
  <c r="C650" i="3"/>
  <c r="A651" i="3"/>
  <c r="C966" i="3"/>
  <c r="A967" i="3"/>
  <c r="C448" i="3"/>
  <c r="A449" i="3"/>
  <c r="A1263" i="3" l="1"/>
  <c r="C1262" i="3"/>
  <c r="A1125" i="3"/>
  <c r="C1124" i="3"/>
  <c r="A112" i="3"/>
  <c r="C111" i="3"/>
  <c r="A802" i="3"/>
  <c r="C801" i="3"/>
  <c r="C651" i="3"/>
  <c r="A652" i="3"/>
  <c r="C967" i="3"/>
  <c r="A968" i="3"/>
  <c r="C449" i="3"/>
  <c r="A450" i="3"/>
  <c r="A1264" i="3" l="1"/>
  <c r="C1263" i="3"/>
  <c r="A1126" i="3"/>
  <c r="C1125" i="3"/>
  <c r="C652" i="3"/>
  <c r="A653" i="3"/>
  <c r="C802" i="3"/>
  <c r="A803" i="3"/>
  <c r="A113" i="3"/>
  <c r="C112" i="3"/>
  <c r="A969" i="3"/>
  <c r="C968" i="3"/>
  <c r="C450" i="3"/>
  <c r="A451" i="3"/>
  <c r="A1265" i="3" l="1"/>
  <c r="C1264" i="3"/>
  <c r="A1127" i="3"/>
  <c r="C1126" i="3"/>
  <c r="A114" i="3"/>
  <c r="C113" i="3"/>
  <c r="A654" i="3"/>
  <c r="C653" i="3"/>
  <c r="A804" i="3"/>
  <c r="C803" i="3"/>
  <c r="A970" i="3"/>
  <c r="C969" i="3"/>
  <c r="A452" i="3"/>
  <c r="C451" i="3"/>
  <c r="A1266" i="3" l="1"/>
  <c r="C1265" i="3"/>
  <c r="C1127" i="3"/>
  <c r="A1128" i="3"/>
  <c r="A655" i="3"/>
  <c r="C654" i="3"/>
  <c r="C804" i="3"/>
  <c r="A805" i="3"/>
  <c r="A115" i="3"/>
  <c r="C114" i="3"/>
  <c r="A971" i="3"/>
  <c r="C970" i="3"/>
  <c r="A453" i="3"/>
  <c r="C452" i="3"/>
  <c r="A1267" i="3" l="1"/>
  <c r="C1266" i="3"/>
  <c r="C1128" i="3"/>
  <c r="A1129" i="3"/>
  <c r="A116" i="3"/>
  <c r="C115" i="3"/>
  <c r="C805" i="3"/>
  <c r="A806" i="3"/>
  <c r="A656" i="3"/>
  <c r="C655" i="3"/>
  <c r="A972" i="3"/>
  <c r="C971" i="3"/>
  <c r="C453" i="3"/>
  <c r="A454" i="3"/>
  <c r="A1268" i="3" l="1"/>
  <c r="C1267" i="3"/>
  <c r="C1129" i="3"/>
  <c r="A1130" i="3"/>
  <c r="C656" i="3"/>
  <c r="A657" i="3"/>
  <c r="A807" i="3"/>
  <c r="C806" i="3"/>
  <c r="A117" i="3"/>
  <c r="C116" i="3"/>
  <c r="C972" i="3"/>
  <c r="A973" i="3"/>
  <c r="C454" i="3"/>
  <c r="A455" i="3"/>
  <c r="A1269" i="3" l="1"/>
  <c r="C1268" i="3"/>
  <c r="C1130" i="3"/>
  <c r="A1131" i="3"/>
  <c r="A118" i="3"/>
  <c r="C117" i="3"/>
  <c r="C807" i="3"/>
  <c r="A808" i="3"/>
  <c r="C657" i="3"/>
  <c r="A658" i="3"/>
  <c r="C973" i="3"/>
  <c r="A974" i="3"/>
  <c r="C455" i="3"/>
  <c r="A456" i="3"/>
  <c r="A1270" i="3" l="1"/>
  <c r="C1269" i="3"/>
  <c r="C1131" i="3"/>
  <c r="A1132" i="3"/>
  <c r="C658" i="3"/>
  <c r="A659" i="3"/>
  <c r="A809" i="3"/>
  <c r="C808" i="3"/>
  <c r="A119" i="3"/>
  <c r="C118" i="3"/>
  <c r="C974" i="3"/>
  <c r="A975" i="3"/>
  <c r="C456" i="3"/>
  <c r="A457" i="3"/>
  <c r="A1271" i="3" l="1"/>
  <c r="C1270" i="3"/>
  <c r="C1132" i="3"/>
  <c r="A1133" i="3"/>
  <c r="A120" i="3"/>
  <c r="C119" i="3"/>
  <c r="C809" i="3"/>
  <c r="A810" i="3"/>
  <c r="C659" i="3"/>
  <c r="A660" i="3"/>
  <c r="C975" i="3"/>
  <c r="A976" i="3"/>
  <c r="C457" i="3"/>
  <c r="A458" i="3"/>
  <c r="A1272" i="3" l="1"/>
  <c r="C1271" i="3"/>
  <c r="A1134" i="3"/>
  <c r="C1133" i="3"/>
  <c r="C660" i="3"/>
  <c r="A661" i="3"/>
  <c r="C810" i="3"/>
  <c r="A811" i="3"/>
  <c r="A121" i="3"/>
  <c r="C120" i="3"/>
  <c r="A977" i="3"/>
  <c r="C976" i="3"/>
  <c r="C458" i="3"/>
  <c r="A459" i="3"/>
  <c r="A1273" i="3" l="1"/>
  <c r="C1272" i="3"/>
  <c r="A1135" i="3"/>
  <c r="C1134" i="3"/>
  <c r="A122" i="3"/>
  <c r="C121" i="3"/>
  <c r="C811" i="3"/>
  <c r="A812" i="3"/>
  <c r="C661" i="3"/>
  <c r="A662" i="3"/>
  <c r="A978" i="3"/>
  <c r="C977" i="3"/>
  <c r="A460" i="3"/>
  <c r="C459" i="3"/>
  <c r="A1274" i="3" l="1"/>
  <c r="C1273" i="3"/>
  <c r="C1135" i="3"/>
  <c r="A1136" i="3"/>
  <c r="C662" i="3"/>
  <c r="A663" i="3"/>
  <c r="A813" i="3"/>
  <c r="C812" i="3"/>
  <c r="A124" i="3"/>
  <c r="C122" i="3"/>
  <c r="A979" i="3"/>
  <c r="C978" i="3"/>
  <c r="A461" i="3"/>
  <c r="C460" i="3"/>
  <c r="A1275" i="3" l="1"/>
  <c r="C1274" i="3"/>
  <c r="C1136" i="3"/>
  <c r="A1137" i="3"/>
  <c r="A664" i="3"/>
  <c r="C663" i="3"/>
  <c r="A125" i="3"/>
  <c r="C124" i="3"/>
  <c r="A814" i="3"/>
  <c r="C813" i="3"/>
  <c r="A980" i="3"/>
  <c r="C979" i="3"/>
  <c r="C461" i="3"/>
  <c r="A462" i="3"/>
  <c r="C1275" i="3" l="1"/>
  <c r="A1276" i="3"/>
  <c r="C1137" i="3"/>
  <c r="A1138" i="3"/>
  <c r="A815" i="3"/>
  <c r="C814" i="3"/>
  <c r="A126" i="3"/>
  <c r="C125" i="3"/>
  <c r="A665" i="3"/>
  <c r="C664" i="3"/>
  <c r="C980" i="3"/>
  <c r="A981" i="3"/>
  <c r="C462" i="3"/>
  <c r="A463" i="3"/>
  <c r="A1277" i="3" l="1"/>
  <c r="C1276" i="3"/>
  <c r="C1138" i="3"/>
  <c r="A1139" i="3"/>
  <c r="C665" i="3"/>
  <c r="A666" i="3"/>
  <c r="A127" i="3"/>
  <c r="C126" i="3"/>
  <c r="C815" i="3"/>
  <c r="A816" i="3"/>
  <c r="C981" i="3"/>
  <c r="A982" i="3"/>
  <c r="C463" i="3"/>
  <c r="A464" i="3"/>
  <c r="A1278" i="3" l="1"/>
  <c r="C1277" i="3"/>
  <c r="C1139" i="3"/>
  <c r="A1140" i="3"/>
  <c r="A128" i="3"/>
  <c r="C127" i="3"/>
  <c r="A817" i="3"/>
  <c r="C816" i="3"/>
  <c r="C666" i="3"/>
  <c r="A667" i="3"/>
  <c r="C982" i="3"/>
  <c r="A983" i="3"/>
  <c r="C464" i="3"/>
  <c r="A465" i="3"/>
  <c r="C1278" i="3" l="1"/>
  <c r="A1141" i="3"/>
  <c r="C1140" i="3"/>
  <c r="A668" i="3"/>
  <c r="C667" i="3"/>
  <c r="A818" i="3"/>
  <c r="C817" i="3"/>
  <c r="A129" i="3"/>
  <c r="C128" i="3"/>
  <c r="C983" i="3"/>
  <c r="A984" i="3"/>
  <c r="C465" i="3"/>
  <c r="A466" i="3"/>
  <c r="A1280" i="3" l="1"/>
  <c r="C1279" i="3"/>
  <c r="A1142" i="3"/>
  <c r="C1141" i="3"/>
  <c r="A130" i="3"/>
  <c r="C129" i="3"/>
  <c r="A819" i="3"/>
  <c r="C818" i="3"/>
  <c r="A669" i="3"/>
  <c r="C668" i="3"/>
  <c r="A985" i="3"/>
  <c r="C984" i="3"/>
  <c r="C466" i="3"/>
  <c r="A467" i="3"/>
  <c r="A1281" i="3" l="1"/>
  <c r="C1280" i="3"/>
  <c r="A1143" i="3"/>
  <c r="C1142" i="3"/>
  <c r="A670" i="3"/>
  <c r="C669" i="3"/>
  <c r="C819" i="3"/>
  <c r="A820" i="3"/>
  <c r="A131" i="3"/>
  <c r="C130" i="3"/>
  <c r="A986" i="3"/>
  <c r="C985" i="3"/>
  <c r="A468" i="3"/>
  <c r="C467" i="3"/>
  <c r="A1282" i="3" l="1"/>
  <c r="C1281" i="3"/>
  <c r="C1143" i="3"/>
  <c r="A1144" i="3"/>
  <c r="A132" i="3"/>
  <c r="C131" i="3"/>
  <c r="C820" i="3"/>
  <c r="A821" i="3"/>
  <c r="A671" i="3"/>
  <c r="C670" i="3"/>
  <c r="A987" i="3"/>
  <c r="C986" i="3"/>
  <c r="A469" i="3"/>
  <c r="C468" i="3"/>
  <c r="A1283" i="3" l="1"/>
  <c r="C1282" i="3"/>
  <c r="C1144" i="3"/>
  <c r="A1145" i="3"/>
  <c r="C671" i="3"/>
  <c r="A672" i="3"/>
  <c r="C821" i="3"/>
  <c r="A822" i="3"/>
  <c r="A133" i="3"/>
  <c r="C132" i="3"/>
  <c r="A988" i="3"/>
  <c r="C987" i="3"/>
  <c r="C469" i="3"/>
  <c r="A470" i="3"/>
  <c r="A1284" i="3" l="1"/>
  <c r="C1283" i="3"/>
  <c r="C1145" i="3"/>
  <c r="A1146" i="3"/>
  <c r="C822" i="3"/>
  <c r="A823" i="3"/>
  <c r="A673" i="3"/>
  <c r="C672" i="3"/>
  <c r="A134" i="3"/>
  <c r="C133" i="3"/>
  <c r="C988" i="3"/>
  <c r="A989" i="3"/>
  <c r="C470" i="3"/>
  <c r="A471" i="3"/>
  <c r="C1284" i="3" l="1"/>
  <c r="A1285" i="3"/>
  <c r="C1146" i="3"/>
  <c r="A1147" i="3"/>
  <c r="A135" i="3"/>
  <c r="C134" i="3"/>
  <c r="A674" i="3"/>
  <c r="C673" i="3"/>
  <c r="A824" i="3"/>
  <c r="C823" i="3"/>
  <c r="C989" i="3"/>
  <c r="A990" i="3"/>
  <c r="C471" i="3"/>
  <c r="A472" i="3"/>
  <c r="A1286" i="3" l="1"/>
  <c r="C1285" i="3"/>
  <c r="C1147" i="3"/>
  <c r="A1148" i="3"/>
  <c r="C824" i="3"/>
  <c r="A825" i="3"/>
  <c r="A675" i="3"/>
  <c r="C674" i="3"/>
  <c r="A136" i="3"/>
  <c r="C135" i="3"/>
  <c r="C990" i="3"/>
  <c r="A991" i="3"/>
  <c r="C472" i="3"/>
  <c r="A473" i="3"/>
  <c r="A1287" i="3" l="1"/>
  <c r="C1286" i="3"/>
  <c r="A1149" i="3"/>
  <c r="C1148" i="3"/>
  <c r="A676" i="3"/>
  <c r="C675" i="3"/>
  <c r="A137" i="3"/>
  <c r="C136" i="3"/>
  <c r="C825" i="3"/>
  <c r="A826" i="3"/>
  <c r="C991" i="3"/>
  <c r="A992" i="3"/>
  <c r="C473" i="3"/>
  <c r="A474" i="3"/>
  <c r="A1288" i="3" l="1"/>
  <c r="C1287" i="3"/>
  <c r="A1150" i="3"/>
  <c r="C1149" i="3"/>
  <c r="A827" i="3"/>
  <c r="C826" i="3"/>
  <c r="A138" i="3"/>
  <c r="C137" i="3"/>
  <c r="C676" i="3"/>
  <c r="A677" i="3"/>
  <c r="A993" i="3"/>
  <c r="C992" i="3"/>
  <c r="C474" i="3"/>
  <c r="A475" i="3"/>
  <c r="A1289" i="3" l="1"/>
  <c r="C1288" i="3"/>
  <c r="C1150" i="3"/>
  <c r="A1151" i="3"/>
  <c r="A139" i="3"/>
  <c r="C138" i="3"/>
  <c r="A678" i="3"/>
  <c r="C677" i="3"/>
  <c r="A828" i="3"/>
  <c r="C827" i="3"/>
  <c r="A994" i="3"/>
  <c r="C993" i="3"/>
  <c r="A476" i="3"/>
  <c r="C475" i="3"/>
  <c r="A1290" i="3" l="1"/>
  <c r="C1289" i="3"/>
  <c r="C1151" i="3"/>
  <c r="A1152" i="3"/>
  <c r="C828" i="3"/>
  <c r="A829" i="3"/>
  <c r="C678" i="3"/>
  <c r="A679" i="3"/>
  <c r="A140" i="3"/>
  <c r="C139" i="3"/>
  <c r="A995" i="3"/>
  <c r="C994" i="3"/>
  <c r="A477" i="3"/>
  <c r="C476" i="3"/>
  <c r="A1291" i="3" l="1"/>
  <c r="C1290" i="3"/>
  <c r="C1152" i="3"/>
  <c r="A1153" i="3"/>
  <c r="A141" i="3"/>
  <c r="C140" i="3"/>
  <c r="C679" i="3"/>
  <c r="A680" i="3"/>
  <c r="C829" i="3"/>
  <c r="A830" i="3"/>
  <c r="A996" i="3"/>
  <c r="C995" i="3"/>
  <c r="C477" i="3"/>
  <c r="A478" i="3"/>
  <c r="A1292" i="3" l="1"/>
  <c r="C1291" i="3"/>
  <c r="C1153" i="3"/>
  <c r="A1154" i="3"/>
  <c r="A681" i="3"/>
  <c r="C680" i="3"/>
  <c r="C830" i="3"/>
  <c r="A831" i="3"/>
  <c r="A142" i="3"/>
  <c r="C141" i="3"/>
  <c r="C996" i="3"/>
  <c r="A997" i="3"/>
  <c r="C478" i="3"/>
  <c r="A479" i="3"/>
  <c r="A1293" i="3" l="1"/>
  <c r="C1292" i="3"/>
  <c r="C1154" i="3"/>
  <c r="A1155" i="3"/>
  <c r="A143" i="3"/>
  <c r="C142" i="3"/>
  <c r="A832" i="3"/>
  <c r="C831" i="3"/>
  <c r="A682" i="3"/>
  <c r="C681" i="3"/>
  <c r="C997" i="3"/>
  <c r="A998" i="3"/>
  <c r="C479" i="3"/>
  <c r="A480" i="3"/>
  <c r="A1294" i="3" l="1"/>
  <c r="C1293" i="3"/>
  <c r="C1155" i="3"/>
  <c r="A1156" i="3"/>
  <c r="C682" i="3"/>
  <c r="A683" i="3"/>
  <c r="A833" i="3"/>
  <c r="C832" i="3"/>
  <c r="A144" i="3"/>
  <c r="C143" i="3"/>
  <c r="C998" i="3"/>
  <c r="A999" i="3"/>
  <c r="C480" i="3"/>
  <c r="A481" i="3"/>
  <c r="A1295" i="3" l="1"/>
  <c r="C1294" i="3"/>
  <c r="A1157" i="3"/>
  <c r="C1157" i="3" s="1"/>
  <c r="C1156" i="3"/>
  <c r="A145" i="3"/>
  <c r="C144" i="3"/>
  <c r="A834" i="3"/>
  <c r="C833" i="3"/>
  <c r="C683" i="3"/>
  <c r="A684" i="3"/>
  <c r="C999" i="3"/>
  <c r="A1000" i="3"/>
  <c r="C481" i="3"/>
  <c r="A482" i="3"/>
  <c r="A1296" i="3" l="1"/>
  <c r="C1295" i="3"/>
  <c r="A835" i="3"/>
  <c r="C834" i="3"/>
  <c r="A685" i="3"/>
  <c r="C684" i="3"/>
  <c r="A146" i="3"/>
  <c r="C145" i="3"/>
  <c r="A1001" i="3"/>
  <c r="C1000" i="3"/>
  <c r="C482" i="3"/>
  <c r="A483" i="3"/>
  <c r="A1297" i="3" l="1"/>
  <c r="C1296" i="3"/>
  <c r="A147" i="3"/>
  <c r="C146" i="3"/>
  <c r="C685" i="3"/>
  <c r="A686" i="3"/>
  <c r="A836" i="3"/>
  <c r="C835" i="3"/>
  <c r="A1002" i="3"/>
  <c r="C1001" i="3"/>
  <c r="A484" i="3"/>
  <c r="C483" i="3"/>
  <c r="A1298" i="3" l="1"/>
  <c r="C1297" i="3"/>
  <c r="C836" i="3"/>
  <c r="A837" i="3"/>
  <c r="A687" i="3"/>
  <c r="C686" i="3"/>
  <c r="A148" i="3"/>
  <c r="C147" i="3"/>
  <c r="A1003" i="3"/>
  <c r="C1002" i="3"/>
  <c r="A485" i="3"/>
  <c r="C484" i="3"/>
  <c r="A1299" i="3" l="1"/>
  <c r="C1298" i="3"/>
  <c r="A149" i="3"/>
  <c r="C148" i="3"/>
  <c r="A688" i="3"/>
  <c r="C687" i="3"/>
  <c r="A838" i="3"/>
  <c r="C837" i="3"/>
  <c r="A1004" i="3"/>
  <c r="C1003" i="3"/>
  <c r="C485" i="3"/>
  <c r="A486" i="3"/>
  <c r="A1300" i="3" l="1"/>
  <c r="C1299" i="3"/>
  <c r="A839" i="3"/>
  <c r="C838" i="3"/>
  <c r="A689" i="3"/>
  <c r="C688" i="3"/>
  <c r="A150" i="3"/>
  <c r="C149" i="3"/>
  <c r="C1004" i="3"/>
  <c r="A1005" i="3"/>
  <c r="C486" i="3"/>
  <c r="A487" i="3"/>
  <c r="A1301" i="3" l="1"/>
  <c r="C1300" i="3"/>
  <c r="A151" i="3"/>
  <c r="C150" i="3"/>
  <c r="C689" i="3"/>
  <c r="A690" i="3"/>
  <c r="C839" i="3"/>
  <c r="A840" i="3"/>
  <c r="C1005" i="3"/>
  <c r="A1006" i="3"/>
  <c r="C487" i="3"/>
  <c r="A488" i="3"/>
  <c r="A1302" i="3" l="1"/>
  <c r="C1301" i="3"/>
  <c r="A691" i="3"/>
  <c r="C690" i="3"/>
  <c r="C840" i="3"/>
  <c r="A841" i="3"/>
  <c r="A152" i="3"/>
  <c r="C151" i="3"/>
  <c r="C1006" i="3"/>
  <c r="A1007" i="3"/>
  <c r="C488" i="3"/>
  <c r="A489" i="3"/>
  <c r="A1303" i="3" l="1"/>
  <c r="C1302" i="3"/>
  <c r="A153" i="3"/>
  <c r="C152" i="3"/>
  <c r="A842" i="3"/>
  <c r="C841" i="3"/>
  <c r="C691" i="3"/>
  <c r="A692" i="3"/>
  <c r="C1007" i="3"/>
  <c r="A1008" i="3"/>
  <c r="C489" i="3"/>
  <c r="A490" i="3"/>
  <c r="A1304" i="3" l="1"/>
  <c r="C1303" i="3"/>
  <c r="A843" i="3"/>
  <c r="C842" i="3"/>
  <c r="A693" i="3"/>
  <c r="C692" i="3"/>
  <c r="A154" i="3"/>
  <c r="C153" i="3"/>
  <c r="A1009" i="3"/>
  <c r="C1008" i="3"/>
  <c r="C490" i="3"/>
  <c r="A491" i="3"/>
  <c r="A1305" i="3" l="1"/>
  <c r="C1304" i="3"/>
  <c r="A155" i="3"/>
  <c r="C154" i="3"/>
  <c r="A694" i="3"/>
  <c r="C693" i="3"/>
  <c r="A844" i="3"/>
  <c r="C843" i="3"/>
  <c r="A1010" i="3"/>
  <c r="C1009" i="3"/>
  <c r="A492" i="3"/>
  <c r="C491" i="3"/>
  <c r="A1306" i="3" l="1"/>
  <c r="C1305" i="3"/>
  <c r="A845" i="3"/>
  <c r="C844" i="3"/>
  <c r="A695" i="3"/>
  <c r="C694" i="3"/>
  <c r="A156" i="3"/>
  <c r="C155" i="3"/>
  <c r="A1011" i="3"/>
  <c r="C1010" i="3"/>
  <c r="A493" i="3"/>
  <c r="C492" i="3"/>
  <c r="A1307" i="3" l="1"/>
  <c r="C1306" i="3"/>
  <c r="A157" i="3"/>
  <c r="C156" i="3"/>
  <c r="A696" i="3"/>
  <c r="C696" i="3" s="1"/>
  <c r="C695" i="3"/>
  <c r="A846" i="3"/>
  <c r="C845" i="3"/>
  <c r="A1012" i="3"/>
  <c r="C1011" i="3"/>
  <c r="C493" i="3"/>
  <c r="A494" i="3"/>
  <c r="A1308" i="3" l="1"/>
  <c r="C1307" i="3"/>
  <c r="A847" i="3"/>
  <c r="C846" i="3"/>
  <c r="A158" i="3"/>
  <c r="C157" i="3"/>
  <c r="C1012" i="3"/>
  <c r="A1013" i="3"/>
  <c r="C494" i="3"/>
  <c r="A495" i="3"/>
  <c r="A1309" i="3" l="1"/>
  <c r="C1308" i="3"/>
  <c r="A159" i="3"/>
  <c r="C158" i="3"/>
  <c r="A848" i="3"/>
  <c r="C847" i="3"/>
  <c r="C1013" i="3"/>
  <c r="A1014" i="3"/>
  <c r="C495" i="3"/>
  <c r="A496" i="3"/>
  <c r="A1310" i="3" l="1"/>
  <c r="C1309" i="3"/>
  <c r="A849" i="3"/>
  <c r="C848" i="3"/>
  <c r="A160" i="3"/>
  <c r="C159" i="3"/>
  <c r="C1014" i="3"/>
  <c r="A1015" i="3"/>
  <c r="C496" i="3"/>
  <c r="A497" i="3"/>
  <c r="A1311" i="3" l="1"/>
  <c r="C1310" i="3"/>
  <c r="A161" i="3"/>
  <c r="C160" i="3"/>
  <c r="A850" i="3"/>
  <c r="C849" i="3"/>
  <c r="A1016" i="3"/>
  <c r="C1015" i="3"/>
  <c r="C497" i="3"/>
  <c r="A498" i="3"/>
  <c r="A1312" i="3" l="1"/>
  <c r="C1311" i="3"/>
  <c r="A851" i="3"/>
  <c r="C850" i="3"/>
  <c r="A162" i="3"/>
  <c r="C161" i="3"/>
  <c r="A1017" i="3"/>
  <c r="C1016" i="3"/>
  <c r="C498" i="3"/>
  <c r="A499" i="3"/>
  <c r="A1313" i="3" l="1"/>
  <c r="C1312" i="3"/>
  <c r="A163" i="3"/>
  <c r="C162" i="3"/>
  <c r="A852" i="3"/>
  <c r="C851" i="3"/>
  <c r="A1018" i="3"/>
  <c r="C1017" i="3"/>
  <c r="A500" i="3"/>
  <c r="C499" i="3"/>
  <c r="A1314" i="3" l="1"/>
  <c r="C1313" i="3"/>
  <c r="C852" i="3"/>
  <c r="A853" i="3"/>
  <c r="A164" i="3"/>
  <c r="C163" i="3"/>
  <c r="A1019" i="3"/>
  <c r="C1018" i="3"/>
  <c r="A501" i="3"/>
  <c r="C500" i="3"/>
  <c r="A1315" i="3" l="1"/>
  <c r="C1314" i="3"/>
  <c r="A165" i="3"/>
  <c r="C164" i="3"/>
  <c r="C853" i="3"/>
  <c r="A854" i="3"/>
  <c r="A1020" i="3"/>
  <c r="C1019" i="3"/>
  <c r="C501" i="3"/>
  <c r="A502" i="3"/>
  <c r="A1316" i="3" l="1"/>
  <c r="C1315" i="3"/>
  <c r="A855" i="3"/>
  <c r="C854" i="3"/>
  <c r="A166" i="3"/>
  <c r="C165" i="3"/>
  <c r="C1020" i="3"/>
  <c r="A1021" i="3"/>
  <c r="C1021" i="3" s="1"/>
  <c r="C502" i="3"/>
  <c r="A503" i="3"/>
  <c r="C1316" i="3" l="1"/>
  <c r="A1317" i="3"/>
  <c r="A167" i="3"/>
  <c r="C166" i="3"/>
  <c r="A856" i="3"/>
  <c r="C855" i="3"/>
  <c r="C503" i="3"/>
  <c r="A504" i="3"/>
  <c r="A1318" i="3" l="1"/>
  <c r="C1317" i="3"/>
  <c r="C856" i="3"/>
  <c r="A857" i="3"/>
  <c r="A168" i="3"/>
  <c r="C167" i="3"/>
  <c r="C504" i="3"/>
  <c r="A505" i="3"/>
  <c r="A1319" i="3" l="1"/>
  <c r="C1318" i="3"/>
  <c r="A169" i="3"/>
  <c r="C168" i="3"/>
  <c r="A858" i="3"/>
  <c r="C857" i="3"/>
  <c r="C505" i="3"/>
  <c r="A506" i="3"/>
  <c r="A1320" i="3" l="1"/>
  <c r="C1319" i="3"/>
  <c r="C858" i="3"/>
  <c r="A859" i="3"/>
  <c r="A170" i="3"/>
  <c r="C169" i="3"/>
  <c r="C506" i="3"/>
  <c r="A507" i="3"/>
  <c r="A1321" i="3" l="1"/>
  <c r="C1320" i="3"/>
  <c r="A171" i="3"/>
  <c r="C170" i="3"/>
  <c r="A860" i="3"/>
  <c r="C859" i="3"/>
  <c r="A508" i="3"/>
  <c r="C507" i="3"/>
  <c r="A1322" i="3" l="1"/>
  <c r="C1321" i="3"/>
  <c r="A861" i="3"/>
  <c r="C860" i="3"/>
  <c r="A172" i="3"/>
  <c r="C171" i="3"/>
  <c r="A509" i="3"/>
  <c r="C508" i="3"/>
  <c r="A1323" i="3" l="1"/>
  <c r="C1322" i="3"/>
  <c r="A173" i="3"/>
  <c r="C172" i="3"/>
  <c r="A862" i="3"/>
  <c r="C861" i="3"/>
  <c r="C509" i="3"/>
  <c r="A510" i="3"/>
  <c r="A1324" i="3" l="1"/>
  <c r="C1323" i="3"/>
  <c r="A863" i="3"/>
  <c r="C862" i="3"/>
  <c r="A174" i="3"/>
  <c r="C173" i="3"/>
  <c r="C510" i="3"/>
  <c r="A511" i="3"/>
  <c r="A1325" i="3" l="1"/>
  <c r="C1324" i="3"/>
  <c r="A175" i="3"/>
  <c r="C174" i="3"/>
  <c r="A864" i="3"/>
  <c r="C863" i="3"/>
  <c r="C511" i="3"/>
  <c r="A512" i="3"/>
  <c r="A1326" i="3" l="1"/>
  <c r="C1325" i="3"/>
  <c r="C864" i="3"/>
  <c r="A865" i="3"/>
  <c r="C865" i="3" s="1"/>
  <c r="A176" i="3"/>
  <c r="C175" i="3"/>
  <c r="C512" i="3"/>
  <c r="A513" i="3"/>
  <c r="A1327" i="3" l="1"/>
  <c r="C1326" i="3"/>
  <c r="A177" i="3"/>
  <c r="C176" i="3"/>
  <c r="C513" i="3"/>
  <c r="A514" i="3"/>
  <c r="A1328" i="3" l="1"/>
  <c r="C1327" i="3"/>
  <c r="A178" i="3"/>
  <c r="C177" i="3"/>
  <c r="C514" i="3"/>
  <c r="A515" i="3"/>
  <c r="A1329" i="3" l="1"/>
  <c r="C1328" i="3"/>
  <c r="A179" i="3"/>
  <c r="C178" i="3"/>
  <c r="A516" i="3"/>
  <c r="C515" i="3"/>
  <c r="A1330" i="3" l="1"/>
  <c r="C1329" i="3"/>
  <c r="A180" i="3"/>
  <c r="C179" i="3"/>
  <c r="A517" i="3"/>
  <c r="C516" i="3"/>
  <c r="A1331" i="3" l="1"/>
  <c r="C1330" i="3"/>
  <c r="A181" i="3"/>
  <c r="C180" i="3"/>
  <c r="C517" i="3"/>
  <c r="A518" i="3"/>
  <c r="A1332" i="3" l="1"/>
  <c r="C1331" i="3"/>
  <c r="A182" i="3"/>
  <c r="C181" i="3"/>
  <c r="C518" i="3"/>
  <c r="A519" i="3"/>
  <c r="A1333" i="3" l="1"/>
  <c r="C1332" i="3"/>
  <c r="A183" i="3"/>
  <c r="C182" i="3"/>
  <c r="C519" i="3"/>
  <c r="A520" i="3"/>
  <c r="A1334" i="3" l="1"/>
  <c r="C1333" i="3"/>
  <c r="A184" i="3"/>
  <c r="C183" i="3"/>
  <c r="C520" i="3"/>
  <c r="A521" i="3"/>
  <c r="A1335" i="3" l="1"/>
  <c r="C1334" i="3"/>
  <c r="A185" i="3"/>
  <c r="C184" i="3"/>
  <c r="C521" i="3"/>
  <c r="A522" i="3"/>
  <c r="A1336" i="3" l="1"/>
  <c r="C1335" i="3"/>
  <c r="A186" i="3"/>
  <c r="C185" i="3"/>
  <c r="C522" i="3"/>
  <c r="A523" i="3"/>
  <c r="A1337" i="3" l="1"/>
  <c r="C1336" i="3"/>
  <c r="A187" i="3"/>
  <c r="C186" i="3"/>
  <c r="A524" i="3"/>
  <c r="C523" i="3"/>
  <c r="A1338" i="3" l="1"/>
  <c r="C1337" i="3"/>
  <c r="A188" i="3"/>
  <c r="C187" i="3"/>
  <c r="A525" i="3"/>
  <c r="C524" i="3"/>
  <c r="A1339" i="3" l="1"/>
  <c r="C1338" i="3"/>
  <c r="A189" i="3"/>
  <c r="C188" i="3"/>
  <c r="C525" i="3"/>
  <c r="A526" i="3"/>
  <c r="C1339" i="3" l="1"/>
  <c r="A1340" i="3"/>
  <c r="A190" i="3"/>
  <c r="C189" i="3"/>
  <c r="C526" i="3"/>
  <c r="A527" i="3"/>
  <c r="A1341" i="3" l="1"/>
  <c r="C1340" i="3"/>
  <c r="A191" i="3"/>
  <c r="C190" i="3"/>
  <c r="C527" i="3"/>
  <c r="A528" i="3"/>
  <c r="A1342" i="3" l="1"/>
  <c r="C1341" i="3"/>
  <c r="A192" i="3"/>
  <c r="C191" i="3"/>
  <c r="C528" i="3"/>
  <c r="A529" i="3"/>
  <c r="A1343" i="3" l="1"/>
  <c r="C1342" i="3"/>
  <c r="A193" i="3"/>
  <c r="C192" i="3"/>
  <c r="C529" i="3"/>
  <c r="A530" i="3"/>
  <c r="A1344" i="3" l="1"/>
  <c r="C1343" i="3"/>
  <c r="A194" i="3"/>
  <c r="C193" i="3"/>
  <c r="C530" i="3"/>
  <c r="A531" i="3"/>
  <c r="A1345" i="3" l="1"/>
  <c r="C1344" i="3"/>
  <c r="A195" i="3"/>
  <c r="C194" i="3"/>
  <c r="A532" i="3"/>
  <c r="C531" i="3"/>
  <c r="A1346" i="3" l="1"/>
  <c r="C1345" i="3"/>
  <c r="A196" i="3"/>
  <c r="C195" i="3"/>
  <c r="A533" i="3"/>
  <c r="C532" i="3"/>
  <c r="A1347" i="3" l="1"/>
  <c r="C1346" i="3"/>
  <c r="A197" i="3"/>
  <c r="C196" i="3"/>
  <c r="C533" i="3"/>
  <c r="A534" i="3"/>
  <c r="A1348" i="3" l="1"/>
  <c r="C1347" i="3"/>
  <c r="A198" i="3"/>
  <c r="C197" i="3"/>
  <c r="C534" i="3"/>
  <c r="A535" i="3"/>
  <c r="C1348" i="3" l="1"/>
  <c r="A1349" i="3"/>
  <c r="A199" i="3"/>
  <c r="C198" i="3"/>
  <c r="C535" i="3"/>
  <c r="A536" i="3"/>
  <c r="A1350" i="3" l="1"/>
  <c r="C1349" i="3"/>
  <c r="A200" i="3"/>
  <c r="C199" i="3"/>
  <c r="C536" i="3"/>
  <c r="A537" i="3"/>
  <c r="A1351" i="3" l="1"/>
  <c r="C1350" i="3"/>
  <c r="A201" i="3"/>
  <c r="C200" i="3"/>
  <c r="C537" i="3"/>
  <c r="A538" i="3"/>
  <c r="A1352" i="3" l="1"/>
  <c r="C1351" i="3"/>
  <c r="A202" i="3"/>
  <c r="C201" i="3"/>
  <c r="C538" i="3"/>
  <c r="A539" i="3"/>
  <c r="A1353" i="3" l="1"/>
  <c r="C1352" i="3"/>
  <c r="A203" i="3"/>
  <c r="C202" i="3"/>
  <c r="A540" i="3"/>
  <c r="C539" i="3"/>
  <c r="A1354" i="3" l="1"/>
  <c r="C1353" i="3"/>
  <c r="A204" i="3"/>
  <c r="C203" i="3"/>
  <c r="A541" i="3"/>
  <c r="C540" i="3"/>
  <c r="A1355" i="3" l="1"/>
  <c r="C1354" i="3"/>
  <c r="A205" i="3"/>
  <c r="C204" i="3"/>
  <c r="C541" i="3"/>
  <c r="A542" i="3"/>
  <c r="A1356" i="3" l="1"/>
  <c r="C1355" i="3"/>
  <c r="A206" i="3"/>
  <c r="C205" i="3"/>
  <c r="C542" i="3"/>
  <c r="A543" i="3"/>
  <c r="A1357" i="3" l="1"/>
  <c r="C1356" i="3"/>
  <c r="A207" i="3"/>
  <c r="C206" i="3"/>
  <c r="C543" i="3"/>
  <c r="A544" i="3"/>
  <c r="A1358" i="3" l="1"/>
  <c r="C1357" i="3"/>
  <c r="A208" i="3"/>
  <c r="C207" i="3"/>
  <c r="C544" i="3"/>
  <c r="A545" i="3"/>
  <c r="A1359" i="3" l="1"/>
  <c r="C1358" i="3"/>
  <c r="A209" i="3"/>
  <c r="C208" i="3"/>
  <c r="C545" i="3"/>
  <c r="A546" i="3"/>
  <c r="C546" i="3" s="1"/>
  <c r="A1360" i="3" l="1"/>
  <c r="C1359" i="3"/>
  <c r="A210" i="3"/>
  <c r="C209" i="3"/>
  <c r="A1361" i="3" l="1"/>
  <c r="C1360" i="3"/>
  <c r="A211" i="3"/>
  <c r="C210" i="3"/>
  <c r="A1362" i="3" l="1"/>
  <c r="C1361" i="3"/>
  <c r="A212" i="3"/>
  <c r="C211" i="3"/>
  <c r="A1363" i="3" l="1"/>
  <c r="C1362" i="3"/>
  <c r="A213" i="3"/>
  <c r="C212" i="3"/>
  <c r="A1364" i="3" l="1"/>
  <c r="C1363" i="3"/>
  <c r="A214" i="3"/>
  <c r="C213" i="3"/>
  <c r="A1365" i="3" l="1"/>
  <c r="C1364" i="3"/>
  <c r="A215" i="3"/>
  <c r="C214" i="3"/>
  <c r="A1366" i="3" l="1"/>
  <c r="C1365" i="3"/>
  <c r="A216" i="3"/>
  <c r="C215" i="3"/>
  <c r="A1367" i="3" l="1"/>
  <c r="C1366" i="3"/>
  <c r="A217" i="3"/>
  <c r="C216" i="3"/>
  <c r="A1368" i="3" l="1"/>
  <c r="C1367" i="3"/>
  <c r="A218" i="3"/>
  <c r="C217" i="3"/>
  <c r="A1369" i="3" l="1"/>
  <c r="C1368" i="3"/>
  <c r="A219" i="3"/>
  <c r="C218" i="3"/>
  <c r="A1370" i="3" l="1"/>
  <c r="C1369" i="3"/>
  <c r="A220" i="3"/>
  <c r="C219" i="3"/>
  <c r="A1371" i="3" l="1"/>
  <c r="C1370" i="3"/>
  <c r="A221" i="3"/>
  <c r="C220" i="3"/>
  <c r="A1372" i="3" l="1"/>
  <c r="C1371" i="3"/>
  <c r="A222" i="3"/>
  <c r="C221" i="3"/>
  <c r="A1373" i="3" l="1"/>
  <c r="C1372" i="3"/>
  <c r="A223" i="3"/>
  <c r="C222" i="3"/>
  <c r="C1373" i="3" l="1"/>
  <c r="A224" i="3"/>
  <c r="C223" i="3"/>
  <c r="A1375" i="3" l="1"/>
  <c r="C1374" i="3"/>
  <c r="A225" i="3"/>
  <c r="C224" i="3"/>
  <c r="A1376" i="3" l="1"/>
  <c r="C1375" i="3"/>
  <c r="A226" i="3"/>
  <c r="C225" i="3"/>
  <c r="A1377" i="3" l="1"/>
  <c r="C1376" i="3"/>
  <c r="A227" i="3"/>
  <c r="C226" i="3"/>
  <c r="A1378" i="3" l="1"/>
  <c r="C1377" i="3"/>
  <c r="A228" i="3"/>
  <c r="C227" i="3"/>
  <c r="A1379" i="3" l="1"/>
  <c r="C1378" i="3"/>
  <c r="A229" i="3"/>
  <c r="C228" i="3"/>
  <c r="C1379" i="3" l="1"/>
  <c r="A1380" i="3"/>
  <c r="A230" i="3"/>
  <c r="C229" i="3"/>
  <c r="C1380" i="3" l="1"/>
  <c r="A1381" i="3"/>
  <c r="A231" i="3"/>
  <c r="C230" i="3"/>
  <c r="A1382" i="3" l="1"/>
  <c r="C1381" i="3"/>
  <c r="A232" i="3"/>
  <c r="C231" i="3"/>
  <c r="A1383" i="3" l="1"/>
  <c r="C1382" i="3"/>
  <c r="A233" i="3"/>
  <c r="C232" i="3"/>
  <c r="A1384" i="3" l="1"/>
  <c r="C1383" i="3"/>
  <c r="A234" i="3"/>
  <c r="C233" i="3"/>
  <c r="A1385" i="3" l="1"/>
  <c r="C1384" i="3"/>
  <c r="A235" i="3"/>
  <c r="C234" i="3"/>
  <c r="A1386" i="3" l="1"/>
  <c r="C1385" i="3"/>
  <c r="A236" i="3"/>
  <c r="C235" i="3"/>
  <c r="A1387" i="3" l="1"/>
  <c r="C1386" i="3"/>
  <c r="A237" i="3"/>
  <c r="C236" i="3"/>
  <c r="A1388" i="3" l="1"/>
  <c r="C1387" i="3"/>
  <c r="A238" i="3"/>
  <c r="C237" i="3"/>
  <c r="A1389" i="3" l="1"/>
  <c r="C1388" i="3"/>
  <c r="A239" i="3"/>
  <c r="C238" i="3"/>
  <c r="A1390" i="3" l="1"/>
  <c r="C1389" i="3"/>
  <c r="A240" i="3"/>
  <c r="C239" i="3"/>
  <c r="A1391" i="3" l="1"/>
  <c r="C1390" i="3"/>
  <c r="A241" i="3"/>
  <c r="C240" i="3"/>
  <c r="A1392" i="3" l="1"/>
  <c r="C1391" i="3"/>
  <c r="A242" i="3"/>
  <c r="C241" i="3"/>
  <c r="A1393" i="3" l="1"/>
  <c r="C1392" i="3"/>
  <c r="A243" i="3"/>
  <c r="C242" i="3"/>
  <c r="A1394" i="3" l="1"/>
  <c r="C1393" i="3"/>
  <c r="A244" i="3"/>
  <c r="C243" i="3"/>
  <c r="A1395" i="3" l="1"/>
  <c r="C1394" i="3"/>
  <c r="A245" i="3"/>
  <c r="C244" i="3"/>
  <c r="A1396" i="3" l="1"/>
  <c r="C1395" i="3"/>
  <c r="A246" i="3"/>
  <c r="C245" i="3"/>
  <c r="A1397" i="3" l="1"/>
  <c r="C1396" i="3"/>
  <c r="A247" i="3"/>
  <c r="C246" i="3"/>
  <c r="A1398" i="3" l="1"/>
  <c r="C1397" i="3"/>
  <c r="A248" i="3"/>
  <c r="C247" i="3"/>
  <c r="A1399" i="3" l="1"/>
  <c r="C1398" i="3"/>
  <c r="A249" i="3"/>
  <c r="C248" i="3"/>
  <c r="A1400" i="3" l="1"/>
  <c r="C1399" i="3"/>
  <c r="A250" i="3"/>
  <c r="C249" i="3"/>
  <c r="A1401" i="3" l="1"/>
  <c r="C1400" i="3"/>
  <c r="A251" i="3"/>
  <c r="C250" i="3"/>
  <c r="A1402" i="3" l="1"/>
  <c r="C1401" i="3"/>
  <c r="A252" i="3"/>
  <c r="C251" i="3"/>
  <c r="A1403" i="3" l="1"/>
  <c r="C1402" i="3"/>
  <c r="A253" i="3"/>
  <c r="C252" i="3"/>
  <c r="C1403" i="3" l="1"/>
  <c r="A1404" i="3"/>
  <c r="A254" i="3"/>
  <c r="C253" i="3"/>
  <c r="A1405" i="3" l="1"/>
  <c r="C1404" i="3"/>
  <c r="A255" i="3"/>
  <c r="C254" i="3"/>
  <c r="A1406" i="3" l="1"/>
  <c r="C1405" i="3"/>
  <c r="A256" i="3"/>
  <c r="C255" i="3"/>
  <c r="A1407" i="3" l="1"/>
  <c r="C1406" i="3"/>
  <c r="A257" i="3"/>
  <c r="C256" i="3"/>
  <c r="A1408" i="3" l="1"/>
  <c r="C1407" i="3"/>
  <c r="A258" i="3"/>
  <c r="C257" i="3"/>
  <c r="A1409" i="3" l="1"/>
  <c r="C1408" i="3"/>
  <c r="A259" i="3"/>
  <c r="C258" i="3"/>
  <c r="A1410" i="3" l="1"/>
  <c r="C1409" i="3"/>
  <c r="A260" i="3"/>
  <c r="C259" i="3"/>
  <c r="A1411" i="3" l="1"/>
  <c r="C1410" i="3"/>
  <c r="A261" i="3"/>
  <c r="C260" i="3"/>
  <c r="A1412" i="3" l="1"/>
  <c r="C1411" i="3"/>
  <c r="A262" i="3"/>
  <c r="C261" i="3"/>
  <c r="C1412" i="3" l="1"/>
  <c r="A1413" i="3"/>
  <c r="A263" i="3"/>
  <c r="C262" i="3"/>
  <c r="A1414" i="3" l="1"/>
  <c r="C1413" i="3"/>
  <c r="A264" i="3"/>
  <c r="C263" i="3"/>
  <c r="A1415" i="3" l="1"/>
  <c r="C1414" i="3"/>
  <c r="A265" i="3"/>
  <c r="C264" i="3"/>
  <c r="A1416" i="3" l="1"/>
  <c r="C1415" i="3"/>
  <c r="A266" i="3"/>
  <c r="C265" i="3"/>
  <c r="A1417" i="3" l="1"/>
  <c r="C1416" i="3"/>
  <c r="A267" i="3"/>
  <c r="C266" i="3"/>
  <c r="A1418" i="3" l="1"/>
  <c r="C1417" i="3"/>
  <c r="A268" i="3"/>
  <c r="C267" i="3"/>
  <c r="A1419" i="3" l="1"/>
  <c r="C1418" i="3"/>
  <c r="A269" i="3"/>
  <c r="C268" i="3"/>
  <c r="A1420" i="3" l="1"/>
  <c r="C1419" i="3"/>
  <c r="A270" i="3"/>
  <c r="C269" i="3"/>
  <c r="A1421" i="3" l="1"/>
  <c r="C1420" i="3"/>
  <c r="A271" i="3"/>
  <c r="C270" i="3"/>
  <c r="A1422" i="3" l="1"/>
  <c r="C1421" i="3"/>
  <c r="A272" i="3"/>
  <c r="C271" i="3"/>
  <c r="A1423" i="3" l="1"/>
  <c r="C1422" i="3"/>
  <c r="A273" i="3"/>
  <c r="C272" i="3"/>
  <c r="A1424" i="3" l="1"/>
  <c r="C1423" i="3"/>
  <c r="A274" i="3"/>
  <c r="C273" i="3"/>
  <c r="A1425" i="3" l="1"/>
  <c r="C1424" i="3"/>
  <c r="A275" i="3"/>
  <c r="C274" i="3"/>
  <c r="A1426" i="3" l="1"/>
  <c r="C1425" i="3"/>
  <c r="A276" i="3"/>
  <c r="C275" i="3"/>
  <c r="A1427" i="3" l="1"/>
  <c r="C1426" i="3"/>
  <c r="A277" i="3"/>
  <c r="C276" i="3"/>
  <c r="A1428" i="3" l="1"/>
  <c r="C1427" i="3"/>
  <c r="A278" i="3"/>
  <c r="C277" i="3"/>
  <c r="A1429" i="3" l="1"/>
  <c r="C1428" i="3"/>
  <c r="A279" i="3"/>
  <c r="C278" i="3"/>
  <c r="A1430" i="3" l="1"/>
  <c r="C1429" i="3"/>
  <c r="A280" i="3"/>
  <c r="C279" i="3"/>
  <c r="A1431" i="3" l="1"/>
  <c r="C1430" i="3"/>
  <c r="A281" i="3"/>
  <c r="C280" i="3"/>
  <c r="A1432" i="3" l="1"/>
  <c r="C1431" i="3"/>
  <c r="A282" i="3"/>
  <c r="C281" i="3"/>
  <c r="A1433" i="3" l="1"/>
  <c r="C1432" i="3"/>
  <c r="A283" i="3"/>
  <c r="C282" i="3"/>
  <c r="A1434" i="3" l="1"/>
  <c r="C1433" i="3"/>
  <c r="A284" i="3"/>
  <c r="C283" i="3"/>
  <c r="A1435" i="3" l="1"/>
  <c r="C1434" i="3"/>
  <c r="A285" i="3"/>
  <c r="C284" i="3"/>
  <c r="A1436" i="3" l="1"/>
  <c r="C1435" i="3"/>
  <c r="A286" i="3"/>
  <c r="C285" i="3"/>
  <c r="A1437" i="3" l="1"/>
  <c r="C1436" i="3"/>
  <c r="A287" i="3"/>
  <c r="C286" i="3"/>
  <c r="A1438" i="3" l="1"/>
  <c r="C1437" i="3"/>
  <c r="A288" i="3"/>
  <c r="C287" i="3"/>
  <c r="A1439" i="3" l="1"/>
  <c r="C1438" i="3"/>
  <c r="A289" i="3"/>
  <c r="C288" i="3"/>
  <c r="A1440" i="3" l="1"/>
  <c r="C1439" i="3"/>
  <c r="A290" i="3"/>
  <c r="C289" i="3"/>
  <c r="A1441" i="3" l="1"/>
  <c r="C1440" i="3"/>
  <c r="A291" i="3"/>
  <c r="C290" i="3"/>
  <c r="C1441" i="3" l="1"/>
  <c r="A292" i="3"/>
  <c r="C291" i="3"/>
  <c r="A1443" i="3" l="1"/>
  <c r="C1442" i="3"/>
  <c r="A293" i="3"/>
  <c r="C292" i="3"/>
  <c r="C1443" i="3" l="1"/>
  <c r="A1444" i="3"/>
  <c r="A294" i="3"/>
  <c r="C293" i="3"/>
  <c r="C1444" i="3" l="1"/>
  <c r="A1445" i="3"/>
  <c r="A295" i="3"/>
  <c r="C294" i="3"/>
  <c r="A1446" i="3" l="1"/>
  <c r="C1445" i="3"/>
  <c r="A296" i="3"/>
  <c r="C295" i="3"/>
  <c r="A1447" i="3" l="1"/>
  <c r="C1446" i="3"/>
  <c r="A297" i="3"/>
  <c r="C296" i="3"/>
  <c r="A1448" i="3" l="1"/>
  <c r="C1447" i="3"/>
  <c r="A298" i="3"/>
  <c r="C297" i="3"/>
  <c r="A1449" i="3" l="1"/>
  <c r="C1448" i="3"/>
  <c r="A299" i="3"/>
  <c r="C298" i="3"/>
  <c r="A1450" i="3" l="1"/>
  <c r="C1449" i="3"/>
  <c r="A300" i="3"/>
  <c r="C299" i="3"/>
  <c r="A1451" i="3" l="1"/>
  <c r="C1450" i="3"/>
  <c r="A301" i="3"/>
  <c r="C300" i="3"/>
  <c r="A1452" i="3" l="1"/>
  <c r="C1451" i="3"/>
  <c r="A302" i="3"/>
  <c r="C301" i="3"/>
  <c r="A1453" i="3" l="1"/>
  <c r="C1452" i="3"/>
  <c r="A303" i="3"/>
  <c r="C302" i="3"/>
  <c r="A1454" i="3" l="1"/>
  <c r="C1453" i="3"/>
  <c r="A304" i="3"/>
  <c r="C303" i="3"/>
  <c r="A1455" i="3" l="1"/>
  <c r="C1454" i="3"/>
  <c r="A305" i="3"/>
  <c r="C304" i="3"/>
  <c r="A1456" i="3" l="1"/>
  <c r="C1455" i="3"/>
  <c r="A306" i="3"/>
  <c r="C305" i="3"/>
  <c r="A1457" i="3" l="1"/>
  <c r="C1456" i="3"/>
  <c r="A307" i="3"/>
  <c r="C306" i="3"/>
  <c r="A1458" i="3" l="1"/>
  <c r="C1457" i="3"/>
  <c r="A308" i="3"/>
  <c r="C307" i="3"/>
  <c r="A1459" i="3" l="1"/>
  <c r="C1458" i="3"/>
  <c r="A309" i="3"/>
  <c r="C308" i="3"/>
  <c r="A1460" i="3" l="1"/>
  <c r="C1459" i="3"/>
  <c r="A310" i="3"/>
  <c r="C309" i="3"/>
  <c r="A1461" i="3" l="1"/>
  <c r="C1460" i="3"/>
  <c r="A311" i="3"/>
  <c r="C310" i="3"/>
  <c r="A1462" i="3" l="1"/>
  <c r="C1461" i="3"/>
  <c r="A312" i="3"/>
  <c r="C311" i="3"/>
  <c r="A1463" i="3" l="1"/>
  <c r="C1462" i="3"/>
  <c r="A313" i="3"/>
  <c r="C312" i="3"/>
  <c r="A1464" i="3" l="1"/>
  <c r="C1463" i="3"/>
  <c r="A314" i="3"/>
  <c r="C313" i="3"/>
  <c r="A1465" i="3" l="1"/>
  <c r="C1464" i="3"/>
  <c r="A315" i="3"/>
  <c r="C314" i="3"/>
  <c r="A1466" i="3" l="1"/>
  <c r="C1465" i="3"/>
  <c r="A316" i="3"/>
  <c r="C315" i="3"/>
  <c r="A1467" i="3" l="1"/>
  <c r="C1466" i="3"/>
  <c r="A317" i="3"/>
  <c r="C316" i="3"/>
  <c r="C1467" i="3" l="1"/>
  <c r="A1468" i="3"/>
  <c r="A318" i="3"/>
  <c r="C317" i="3"/>
  <c r="A1469" i="3" l="1"/>
  <c r="C1468" i="3"/>
  <c r="A319" i="3"/>
  <c r="C318" i="3"/>
  <c r="A1470" i="3" l="1"/>
  <c r="C1469" i="3"/>
  <c r="A320" i="3"/>
  <c r="C319" i="3"/>
  <c r="A1471" i="3" l="1"/>
  <c r="C1470" i="3"/>
  <c r="A321" i="3"/>
  <c r="C320" i="3"/>
  <c r="A1472" i="3" l="1"/>
  <c r="C1471" i="3"/>
  <c r="A322" i="3"/>
  <c r="C321" i="3"/>
  <c r="A1473" i="3" l="1"/>
  <c r="C1472" i="3"/>
  <c r="A323" i="3"/>
  <c r="C322" i="3"/>
  <c r="A1474" i="3" l="1"/>
  <c r="C1473" i="3"/>
  <c r="A324" i="3"/>
  <c r="C323" i="3"/>
  <c r="A1475" i="3" l="1"/>
  <c r="C1474" i="3"/>
  <c r="A325" i="3"/>
  <c r="C324" i="3"/>
  <c r="A1476" i="3" l="1"/>
  <c r="C1475" i="3"/>
  <c r="A326" i="3"/>
  <c r="C325" i="3"/>
  <c r="C1476" i="3" l="1"/>
  <c r="A1477" i="3"/>
  <c r="A327" i="3"/>
  <c r="C326" i="3"/>
  <c r="A1478" i="3" l="1"/>
  <c r="C1477" i="3"/>
  <c r="A328" i="3"/>
  <c r="C327" i="3"/>
  <c r="A1479" i="3" l="1"/>
  <c r="C1478" i="3"/>
  <c r="A329" i="3"/>
  <c r="C328" i="3"/>
  <c r="C1479" i="3" l="1"/>
  <c r="A330" i="3"/>
  <c r="C329" i="3"/>
  <c r="A1481" i="3" l="1"/>
  <c r="C1480" i="3"/>
  <c r="A331" i="3"/>
  <c r="C330" i="3"/>
  <c r="A1482" i="3" l="1"/>
  <c r="C1481" i="3"/>
  <c r="A332" i="3"/>
  <c r="C331" i="3"/>
  <c r="A1483" i="3" l="1"/>
  <c r="C1482" i="3"/>
  <c r="A333" i="3"/>
  <c r="C332" i="3"/>
  <c r="A1484" i="3" l="1"/>
  <c r="C1483" i="3"/>
  <c r="A334" i="3"/>
  <c r="C333" i="3"/>
  <c r="A1485" i="3" l="1"/>
  <c r="C1484" i="3"/>
  <c r="A335" i="3"/>
  <c r="C334" i="3"/>
  <c r="A1486" i="3" l="1"/>
  <c r="C1485" i="3"/>
  <c r="A336" i="3"/>
  <c r="C335" i="3"/>
  <c r="A1487" i="3" l="1"/>
  <c r="C1486" i="3"/>
  <c r="A337" i="3"/>
  <c r="C336" i="3"/>
  <c r="A1488" i="3" l="1"/>
  <c r="C1487" i="3"/>
  <c r="A338" i="3"/>
  <c r="C337" i="3"/>
  <c r="A1489" i="3" l="1"/>
  <c r="C1488" i="3"/>
  <c r="A339" i="3"/>
  <c r="C338" i="3"/>
  <c r="A1490" i="3" l="1"/>
  <c r="C1489" i="3"/>
  <c r="A340" i="3"/>
  <c r="C339" i="3"/>
  <c r="A1491" i="3" l="1"/>
  <c r="C1490" i="3"/>
  <c r="A341" i="3"/>
  <c r="C340" i="3"/>
  <c r="A1492" i="3" l="1"/>
  <c r="C1491" i="3"/>
  <c r="A342" i="3"/>
  <c r="C341" i="3"/>
  <c r="A1493" i="3" l="1"/>
  <c r="C1492" i="3"/>
  <c r="A343" i="3"/>
  <c r="C342" i="3"/>
  <c r="A1494" i="3" l="1"/>
  <c r="C1493" i="3"/>
  <c r="A344" i="3"/>
  <c r="C343" i="3"/>
  <c r="A1495" i="3" l="1"/>
  <c r="C1494" i="3"/>
  <c r="A345" i="3"/>
  <c r="C344" i="3"/>
  <c r="A1496" i="3" l="1"/>
  <c r="C1495" i="3"/>
  <c r="A346" i="3"/>
  <c r="C346" i="3" s="1"/>
  <c r="C345" i="3"/>
  <c r="A1497" i="3" l="1"/>
  <c r="C1496" i="3"/>
  <c r="A1498" i="3" l="1"/>
  <c r="C1497" i="3"/>
  <c r="A1499" i="3" l="1"/>
  <c r="C1498" i="3"/>
  <c r="A1500" i="3" l="1"/>
  <c r="C1499" i="3"/>
  <c r="A1501" i="3" l="1"/>
  <c r="C1500" i="3"/>
  <c r="A1502" i="3" l="1"/>
  <c r="C1501" i="3"/>
  <c r="A1503" i="3" l="1"/>
  <c r="C1502" i="3"/>
  <c r="A1504" i="3" l="1"/>
  <c r="C1503" i="3"/>
  <c r="A1505" i="3" l="1"/>
  <c r="C1504" i="3"/>
  <c r="A1506" i="3" l="1"/>
  <c r="C1505" i="3"/>
  <c r="A1507" i="3" l="1"/>
  <c r="C1506" i="3"/>
  <c r="C1507" i="3" l="1"/>
  <c r="A1508" i="3"/>
  <c r="C1508" i="3" l="1"/>
  <c r="A1509" i="3"/>
  <c r="A1510" i="3" l="1"/>
  <c r="C1509" i="3"/>
  <c r="A1511" i="3" l="1"/>
  <c r="C1510" i="3"/>
  <c r="A1512" i="3" l="1"/>
  <c r="C1511" i="3"/>
  <c r="A1513" i="3" l="1"/>
  <c r="C1512" i="3"/>
  <c r="A1514" i="3" l="1"/>
  <c r="C1513" i="3"/>
  <c r="A1515" i="3" l="1"/>
  <c r="C1514" i="3"/>
  <c r="A1516" i="3" l="1"/>
  <c r="C1515" i="3"/>
  <c r="A1517" i="3" l="1"/>
  <c r="C1516" i="3"/>
  <c r="A1518" i="3" l="1"/>
  <c r="C1517" i="3"/>
  <c r="A1519" i="3" l="1"/>
  <c r="C1518" i="3"/>
  <c r="A1520" i="3" l="1"/>
  <c r="C1519" i="3"/>
  <c r="C1520" i="3" l="1"/>
  <c r="A1522" i="3" l="1"/>
  <c r="C1521" i="3"/>
  <c r="A1523" i="3" l="1"/>
  <c r="C1522" i="3"/>
  <c r="C1523" i="3" l="1"/>
  <c r="A1524" i="3"/>
  <c r="A1525" i="3" l="1"/>
  <c r="C1524" i="3"/>
  <c r="A1526" i="3" l="1"/>
  <c r="C1525" i="3"/>
  <c r="A1527" i="3" l="1"/>
  <c r="C1526" i="3"/>
  <c r="A1528" i="3" l="1"/>
  <c r="C1527" i="3"/>
  <c r="A1529" i="3" l="1"/>
  <c r="C1528" i="3"/>
  <c r="A1530" i="3" l="1"/>
  <c r="C1529" i="3"/>
  <c r="A1531" i="3" l="1"/>
  <c r="C1530" i="3"/>
  <c r="A1532" i="3" l="1"/>
  <c r="C1531" i="3"/>
  <c r="A1533" i="3" l="1"/>
  <c r="C1532" i="3"/>
  <c r="A1534" i="3" l="1"/>
  <c r="C1533" i="3"/>
  <c r="A1535" i="3" l="1"/>
  <c r="C1534" i="3"/>
  <c r="A1536" i="3" l="1"/>
  <c r="C1535" i="3"/>
  <c r="A1537" i="3" l="1"/>
  <c r="C1536" i="3"/>
  <c r="A1538" i="3" l="1"/>
  <c r="C1537" i="3"/>
  <c r="A1539" i="3" l="1"/>
  <c r="C1538" i="3"/>
  <c r="A1540" i="3" l="1"/>
  <c r="C1539" i="3"/>
  <c r="C1540" i="3" l="1"/>
  <c r="A1541" i="3"/>
  <c r="A1542" i="3" l="1"/>
  <c r="C1541" i="3"/>
  <c r="A1543" i="3" l="1"/>
  <c r="C1542" i="3"/>
  <c r="A1544" i="3" l="1"/>
  <c r="C1543" i="3"/>
  <c r="A1545" i="3" l="1"/>
  <c r="C1544" i="3"/>
  <c r="A1546" i="3" l="1"/>
  <c r="C1545" i="3"/>
  <c r="A1547" i="3" l="1"/>
  <c r="C1546" i="3"/>
  <c r="A1548" i="3" l="1"/>
  <c r="C1547" i="3"/>
  <c r="A1549" i="3" l="1"/>
  <c r="C1548" i="3"/>
  <c r="A1550" i="3" l="1"/>
  <c r="C1549" i="3"/>
  <c r="A1551" i="3" l="1"/>
  <c r="C1550" i="3"/>
  <c r="A1552" i="3" l="1"/>
  <c r="C1551" i="3"/>
  <c r="A1553" i="3" l="1"/>
  <c r="C1552" i="3"/>
  <c r="A1554" i="3" l="1"/>
  <c r="C1553" i="3"/>
  <c r="C1554" i="3" l="1"/>
  <c r="A1556" i="3" l="1"/>
  <c r="C1555" i="3"/>
  <c r="A1557" i="3" l="1"/>
  <c r="C1556" i="3"/>
  <c r="A1558" i="3" l="1"/>
  <c r="C1557" i="3"/>
  <c r="A1559" i="3" l="1"/>
  <c r="C1558" i="3"/>
  <c r="A1560" i="3" l="1"/>
  <c r="C1559" i="3"/>
  <c r="A1561" i="3" l="1"/>
  <c r="C1560" i="3"/>
  <c r="A1562" i="3" l="1"/>
  <c r="C1561" i="3"/>
  <c r="A1563" i="3" l="1"/>
  <c r="C1562" i="3"/>
  <c r="A1564" i="3" l="1"/>
  <c r="C1563" i="3"/>
  <c r="A1565" i="3" l="1"/>
  <c r="C1564" i="3"/>
  <c r="A1566" i="3" l="1"/>
  <c r="C1565" i="3"/>
  <c r="A1567" i="3" l="1"/>
  <c r="C1566" i="3"/>
  <c r="A1568" i="3" l="1"/>
  <c r="C1567" i="3"/>
  <c r="A1569" i="3" l="1"/>
  <c r="C1568" i="3"/>
  <c r="A1570" i="3" l="1"/>
  <c r="C1569" i="3"/>
  <c r="A1571" i="3" l="1"/>
  <c r="C1570" i="3"/>
  <c r="C1571" i="3" l="1"/>
  <c r="A1572" i="3"/>
  <c r="C1572" i="3" l="1"/>
  <c r="A1573" i="3"/>
  <c r="A1574" i="3" l="1"/>
  <c r="C1573" i="3"/>
  <c r="A1575" i="3" l="1"/>
  <c r="C1574" i="3"/>
  <c r="A1576" i="3" l="1"/>
  <c r="C1575" i="3"/>
  <c r="A1577" i="3" l="1"/>
  <c r="C1576" i="3"/>
  <c r="A1578" i="3" l="1"/>
  <c r="C1577" i="3"/>
  <c r="A1579" i="3" l="1"/>
  <c r="C1578" i="3"/>
  <c r="A1580" i="3" l="1"/>
  <c r="C1579" i="3"/>
  <c r="A1581" i="3" l="1"/>
  <c r="C1580" i="3"/>
  <c r="A1582" i="3" l="1"/>
  <c r="C1581" i="3"/>
  <c r="A1583" i="3" l="1"/>
  <c r="C1582" i="3"/>
  <c r="A1584" i="3" l="1"/>
  <c r="C1583" i="3"/>
  <c r="A1585" i="3" l="1"/>
  <c r="C1584" i="3"/>
  <c r="A1586" i="3" l="1"/>
  <c r="C1585" i="3"/>
  <c r="A1587" i="3" l="1"/>
  <c r="C1586" i="3"/>
  <c r="A1588" i="3" l="1"/>
  <c r="C1587" i="3"/>
  <c r="A1589" i="3" l="1"/>
  <c r="C1588" i="3"/>
  <c r="A1590" i="3" l="1"/>
  <c r="C1589" i="3"/>
  <c r="A1591" i="3" l="1"/>
  <c r="C1590" i="3"/>
  <c r="A1592" i="3" l="1"/>
  <c r="C1591" i="3"/>
  <c r="A1593" i="3" l="1"/>
  <c r="C1592" i="3"/>
  <c r="A1594" i="3" l="1"/>
  <c r="C1593" i="3"/>
  <c r="A1595" i="3" l="1"/>
  <c r="C1594" i="3"/>
  <c r="C1595" i="3" l="1"/>
  <c r="A1596" i="3"/>
  <c r="A1597" i="3" l="1"/>
  <c r="C1596" i="3"/>
  <c r="A1598" i="3" l="1"/>
  <c r="C1597" i="3"/>
  <c r="A1599" i="3" l="1"/>
  <c r="C1598" i="3"/>
  <c r="A1600" i="3" l="1"/>
  <c r="C1599" i="3"/>
  <c r="A1601" i="3" l="1"/>
  <c r="C1600" i="3"/>
  <c r="A1602" i="3" l="1"/>
  <c r="C1601" i="3"/>
  <c r="A1603" i="3" l="1"/>
  <c r="C1602" i="3"/>
  <c r="A1604" i="3" l="1"/>
  <c r="C1603" i="3"/>
  <c r="C1604" i="3" l="1"/>
  <c r="A1605" i="3"/>
  <c r="A1606" i="3" l="1"/>
  <c r="C1605" i="3"/>
  <c r="C1606" i="3" l="1"/>
  <c r="A1608" i="3" l="1"/>
  <c r="C1607" i="3"/>
  <c r="A1609" i="3" l="1"/>
  <c r="C1608" i="3"/>
  <c r="A1610" i="3" l="1"/>
  <c r="C1609" i="3"/>
  <c r="A1611" i="3" l="1"/>
  <c r="C1610" i="3"/>
  <c r="C1611" i="3" l="1"/>
  <c r="A1612" i="3"/>
  <c r="A1613" i="3" l="1"/>
  <c r="C1612" i="3"/>
  <c r="A1614" i="3" l="1"/>
  <c r="C1613" i="3"/>
  <c r="A1615" i="3" l="1"/>
  <c r="C1614" i="3"/>
  <c r="A1616" i="3" l="1"/>
  <c r="C1615" i="3"/>
  <c r="A1617" i="3" l="1"/>
  <c r="C1616" i="3"/>
  <c r="A1618" i="3" l="1"/>
  <c r="C1617" i="3"/>
  <c r="A1619" i="3" l="1"/>
  <c r="C1618" i="3"/>
  <c r="A1620" i="3" l="1"/>
  <c r="C1619" i="3"/>
  <c r="A1621" i="3" l="1"/>
  <c r="C1620" i="3"/>
  <c r="A1622" i="3" l="1"/>
  <c r="C1621" i="3"/>
  <c r="A1623" i="3" l="1"/>
  <c r="C1622" i="3"/>
  <c r="A1624" i="3" l="1"/>
  <c r="C1623" i="3"/>
  <c r="A1625" i="3" l="1"/>
  <c r="C1624" i="3"/>
  <c r="A1626" i="3" l="1"/>
  <c r="C1625" i="3"/>
  <c r="A1627" i="3" l="1"/>
  <c r="C1626" i="3"/>
  <c r="C1627" i="3" l="1"/>
  <c r="A1628" i="3"/>
  <c r="A1629" i="3" l="1"/>
  <c r="C1628" i="3"/>
  <c r="A1630" i="3" l="1"/>
  <c r="C1629" i="3"/>
  <c r="A1631" i="3" l="1"/>
  <c r="C1630" i="3"/>
  <c r="A1632" i="3" l="1"/>
  <c r="C1631" i="3"/>
  <c r="A1633" i="3" l="1"/>
  <c r="C1632" i="3"/>
  <c r="A1634" i="3" l="1"/>
  <c r="C1633" i="3"/>
  <c r="A1635" i="3" l="1"/>
  <c r="C1634" i="3"/>
  <c r="C1635" i="3" l="1"/>
  <c r="A1636" i="3"/>
  <c r="C1636" i="3" l="1"/>
  <c r="A1637" i="3"/>
  <c r="A1638" i="3" l="1"/>
  <c r="C1637" i="3"/>
  <c r="A1639" i="3" l="1"/>
  <c r="C1638" i="3"/>
  <c r="A1640" i="3" l="1"/>
  <c r="C1639" i="3"/>
  <c r="A1641" i="3" l="1"/>
  <c r="C1640" i="3"/>
  <c r="A1642" i="3" l="1"/>
  <c r="C1641" i="3"/>
  <c r="A1643" i="3" l="1"/>
  <c r="C1642" i="3"/>
  <c r="A1644" i="3" l="1"/>
  <c r="C1643" i="3"/>
  <c r="A1645" i="3" l="1"/>
  <c r="C1644" i="3"/>
  <c r="A1646" i="3" l="1"/>
  <c r="C1645" i="3"/>
  <c r="A1647" i="3" l="1"/>
  <c r="C1646" i="3"/>
  <c r="A1648" i="3" l="1"/>
  <c r="C1647" i="3"/>
  <c r="A1649" i="3" l="1"/>
  <c r="C1648" i="3"/>
  <c r="A1650" i="3" l="1"/>
  <c r="C1649" i="3"/>
  <c r="A1651" i="3" l="1"/>
  <c r="C1650" i="3"/>
  <c r="A1652" i="3" l="1"/>
  <c r="C1651" i="3"/>
  <c r="A1653" i="3" l="1"/>
  <c r="C1652" i="3"/>
  <c r="A1654" i="3" l="1"/>
  <c r="C1653" i="3"/>
  <c r="A1655" i="3" l="1"/>
  <c r="C1654" i="3"/>
  <c r="C1655" i="3" l="1"/>
  <c r="A1657" i="3" l="1"/>
  <c r="C1656" i="3"/>
  <c r="A1658" i="3" l="1"/>
  <c r="C1657" i="3"/>
  <c r="A1659" i="3" l="1"/>
  <c r="C1658" i="3"/>
  <c r="A1660" i="3" l="1"/>
  <c r="C1659" i="3"/>
  <c r="A1661" i="3" l="1"/>
  <c r="C1660" i="3"/>
  <c r="A1662" i="3" l="1"/>
  <c r="C1661" i="3"/>
  <c r="A1663" i="3" l="1"/>
  <c r="C1662" i="3"/>
  <c r="A1664" i="3" l="1"/>
  <c r="C1663" i="3"/>
  <c r="A1665" i="3" l="1"/>
  <c r="C1664" i="3"/>
  <c r="A1666" i="3" l="1"/>
  <c r="C1665" i="3"/>
  <c r="A1667" i="3" l="1"/>
  <c r="C1666" i="3"/>
  <c r="C1667" i="3" l="1"/>
  <c r="A1668" i="3"/>
  <c r="C1668" i="3" l="1"/>
  <c r="A1669" i="3"/>
  <c r="A1670" i="3" l="1"/>
  <c r="C1669" i="3"/>
  <c r="A1671" i="3" l="1"/>
  <c r="C1670" i="3"/>
  <c r="A1672" i="3" l="1"/>
  <c r="C1671" i="3"/>
  <c r="A1673" i="3" l="1"/>
  <c r="C1672" i="3"/>
  <c r="A1674" i="3" l="1"/>
  <c r="C1673" i="3"/>
  <c r="A1675" i="3" l="1"/>
  <c r="C1674" i="3"/>
  <c r="C1675" i="3" l="1"/>
  <c r="A1676" i="3"/>
  <c r="A1677" i="3" l="1"/>
  <c r="C1676" i="3"/>
  <c r="A1678" i="3" l="1"/>
  <c r="C1677" i="3"/>
  <c r="A1679" i="3" l="1"/>
  <c r="C1678" i="3"/>
  <c r="A1680" i="3" l="1"/>
  <c r="C1679" i="3"/>
  <c r="A1681" i="3" l="1"/>
  <c r="C1680" i="3"/>
  <c r="A1682" i="3" l="1"/>
  <c r="C1681" i="3"/>
  <c r="A1683" i="3" l="1"/>
  <c r="C1682" i="3"/>
  <c r="C1683" i="3" l="1"/>
  <c r="A1684" i="3"/>
  <c r="A1685" i="3" l="1"/>
  <c r="C1684" i="3"/>
  <c r="A1686" i="3" l="1"/>
  <c r="C1685" i="3"/>
  <c r="A1687" i="3" l="1"/>
  <c r="C1686" i="3"/>
  <c r="A1688" i="3" l="1"/>
  <c r="C1687" i="3"/>
  <c r="A1689" i="3" l="1"/>
  <c r="C1688" i="3"/>
  <c r="C1689" i="3" l="1"/>
  <c r="A1691" i="3" l="1"/>
  <c r="C1690" i="3"/>
  <c r="A1692" i="3" l="1"/>
  <c r="C1691" i="3"/>
  <c r="A1693" i="3" l="1"/>
  <c r="C1692" i="3"/>
  <c r="A1694" i="3" l="1"/>
  <c r="C1693" i="3"/>
  <c r="A1695" i="3" l="1"/>
  <c r="C1694" i="3"/>
  <c r="A1696" i="3" l="1"/>
  <c r="C1695" i="3"/>
  <c r="A1697" i="3" l="1"/>
  <c r="C1696" i="3"/>
  <c r="A1698" i="3" l="1"/>
  <c r="C1697" i="3"/>
  <c r="A1699" i="3" l="1"/>
  <c r="C1698" i="3"/>
  <c r="A1700" i="3" l="1"/>
  <c r="C1699" i="3"/>
  <c r="A1701" i="3" l="1"/>
  <c r="C1700" i="3"/>
  <c r="A1702" i="3" l="1"/>
  <c r="C1701" i="3"/>
  <c r="A1703" i="3" l="1"/>
  <c r="C1702" i="3"/>
  <c r="A1704" i="3" l="1"/>
  <c r="C1703" i="3"/>
  <c r="A1705" i="3" l="1"/>
  <c r="C1704" i="3"/>
  <c r="A1706" i="3" l="1"/>
  <c r="C1705" i="3"/>
  <c r="A1707" i="3" l="1"/>
  <c r="C1706" i="3"/>
  <c r="A1708" i="3" l="1"/>
  <c r="C1707" i="3"/>
  <c r="A1709" i="3" l="1"/>
  <c r="C1708" i="3"/>
  <c r="A1710" i="3" l="1"/>
  <c r="C1709" i="3"/>
  <c r="A1711" i="3" l="1"/>
  <c r="C1710" i="3"/>
  <c r="A1712" i="3" l="1"/>
  <c r="C1711" i="3"/>
  <c r="A1713" i="3" l="1"/>
  <c r="C1712" i="3"/>
  <c r="A1714" i="3" l="1"/>
  <c r="C1713" i="3"/>
  <c r="A1715" i="3" l="1"/>
  <c r="C1714" i="3"/>
  <c r="A1716" i="3" l="1"/>
  <c r="C1715" i="3"/>
  <c r="A1717" i="3" l="1"/>
  <c r="C1716" i="3"/>
  <c r="A1718" i="3" l="1"/>
  <c r="C1717" i="3"/>
  <c r="A1719" i="3" l="1"/>
  <c r="C1718" i="3"/>
  <c r="A1720" i="3" l="1"/>
  <c r="C1719" i="3"/>
  <c r="C1720" i="3" l="1"/>
  <c r="A1722" i="3" l="1"/>
  <c r="C1721" i="3"/>
  <c r="A1723" i="3" l="1"/>
  <c r="C1722" i="3"/>
  <c r="A1724" i="3" l="1"/>
  <c r="C1723" i="3"/>
  <c r="A1725" i="3" l="1"/>
  <c r="C1724" i="3"/>
  <c r="A1726" i="3" l="1"/>
  <c r="C1725" i="3"/>
  <c r="A1727" i="3" l="1"/>
  <c r="C1726" i="3"/>
  <c r="A1728" i="3" l="1"/>
  <c r="C1727" i="3"/>
  <c r="A1729" i="3" l="1"/>
  <c r="C1728" i="3"/>
  <c r="A1730" i="3" l="1"/>
  <c r="C1729" i="3"/>
  <c r="A1731" i="3" l="1"/>
  <c r="C1730" i="3"/>
  <c r="A1732" i="3" l="1"/>
  <c r="C1731" i="3"/>
  <c r="A1733" i="3" l="1"/>
  <c r="C1732" i="3"/>
  <c r="A1734" i="3" l="1"/>
  <c r="C1733" i="3"/>
  <c r="A1735" i="3" l="1"/>
  <c r="C1734" i="3"/>
  <c r="A1736" i="3" l="1"/>
  <c r="C1735" i="3"/>
  <c r="A1737" i="3" l="1"/>
  <c r="C1736" i="3"/>
  <c r="A1738" i="3" l="1"/>
  <c r="C1737" i="3"/>
  <c r="A1739" i="3" l="1"/>
  <c r="C1738" i="3"/>
  <c r="A1740" i="3" l="1"/>
  <c r="C1739" i="3"/>
  <c r="A1741" i="3" l="1"/>
  <c r="C1740" i="3"/>
  <c r="A1742" i="3" l="1"/>
  <c r="C1741" i="3"/>
  <c r="A1743" i="3" l="1"/>
  <c r="C1742" i="3"/>
  <c r="A1744" i="3" l="1"/>
  <c r="C1743" i="3"/>
  <c r="A1745" i="3" l="1"/>
  <c r="C1744" i="3"/>
  <c r="A1746" i="3" l="1"/>
  <c r="C1745" i="3"/>
  <c r="A1747" i="3" l="1"/>
  <c r="C1746" i="3"/>
  <c r="A1748" i="3" l="1"/>
  <c r="C1747" i="3"/>
  <c r="A1749" i="3" l="1"/>
  <c r="C1748" i="3"/>
  <c r="A1750" i="3" l="1"/>
  <c r="C1749" i="3"/>
  <c r="A1751" i="3" l="1"/>
  <c r="C1750" i="3"/>
  <c r="A1752" i="3" l="1"/>
  <c r="C1751" i="3"/>
  <c r="A1753" i="3" l="1"/>
  <c r="C1752" i="3"/>
  <c r="C1753" i="3" l="1"/>
  <c r="C1754" i="3" l="1"/>
  <c r="A1756" i="3" l="1"/>
  <c r="C1755" i="3"/>
  <c r="A1757" i="3" l="1"/>
  <c r="C1756" i="3"/>
  <c r="A1758" i="3" l="1"/>
  <c r="C1757" i="3"/>
  <c r="A1759" i="3" l="1"/>
  <c r="C1758" i="3"/>
  <c r="A1760" i="3" l="1"/>
  <c r="C1759" i="3"/>
  <c r="A1761" i="3" l="1"/>
  <c r="C1760" i="3"/>
  <c r="A1762" i="3" l="1"/>
  <c r="C1761" i="3"/>
  <c r="A1763" i="3" l="1"/>
  <c r="C1762" i="3"/>
  <c r="A1764" i="3" l="1"/>
  <c r="C1763" i="3"/>
  <c r="A1765" i="3" l="1"/>
  <c r="C1764" i="3"/>
  <c r="A1766" i="3" l="1"/>
  <c r="C1765" i="3"/>
  <c r="A1767" i="3" l="1"/>
  <c r="C1766" i="3"/>
  <c r="A1768" i="3" l="1"/>
  <c r="C1767" i="3"/>
  <c r="A1769" i="3" l="1"/>
  <c r="C1768" i="3"/>
  <c r="A1770" i="3" l="1"/>
  <c r="C1769" i="3"/>
  <c r="A1771" i="3" l="1"/>
  <c r="C1770" i="3"/>
  <c r="A1772" i="3" l="1"/>
  <c r="C1771" i="3"/>
  <c r="A1773" i="3" l="1"/>
  <c r="C1772" i="3"/>
  <c r="A1774" i="3" l="1"/>
  <c r="C1773" i="3"/>
  <c r="A1775" i="3" l="1"/>
  <c r="C1774" i="3"/>
  <c r="A1776" i="3" l="1"/>
  <c r="C1775" i="3"/>
  <c r="A1777" i="3" l="1"/>
  <c r="C1776" i="3"/>
  <c r="A1778" i="3" l="1"/>
  <c r="C1777" i="3"/>
  <c r="A1779" i="3" l="1"/>
  <c r="C1778" i="3"/>
  <c r="A1780" i="3" l="1"/>
  <c r="C1779" i="3"/>
  <c r="A1781" i="3" l="1"/>
  <c r="C1780" i="3"/>
  <c r="A1782" i="3" l="1"/>
  <c r="C1781" i="3"/>
  <c r="A1783" i="3" l="1"/>
  <c r="C1782" i="3"/>
  <c r="A1784" i="3" l="1"/>
  <c r="C1783" i="3"/>
  <c r="A1785" i="3" l="1"/>
  <c r="C1784" i="3"/>
  <c r="C1785" i="3" l="1"/>
  <c r="A1787" i="3" l="1"/>
  <c r="C1786" i="3"/>
  <c r="A1788" i="3" l="1"/>
  <c r="C1787" i="3"/>
  <c r="A1789" i="3" l="1"/>
  <c r="C1788" i="3"/>
  <c r="A1790" i="3" l="1"/>
  <c r="C1789" i="3"/>
  <c r="A1791" i="3" l="1"/>
  <c r="C1790" i="3"/>
  <c r="A1792" i="3" l="1"/>
  <c r="C1791" i="3"/>
  <c r="A1793" i="3" l="1"/>
  <c r="C1792" i="3"/>
  <c r="A1794" i="3" l="1"/>
  <c r="C1793" i="3"/>
  <c r="A1795" i="3" l="1"/>
  <c r="C1794" i="3"/>
  <c r="A1796" i="3" l="1"/>
  <c r="C1795" i="3"/>
  <c r="A1797" i="3" l="1"/>
  <c r="C1796" i="3"/>
  <c r="A1798" i="3" l="1"/>
  <c r="C1797" i="3"/>
  <c r="A1799" i="3" l="1"/>
  <c r="C1798" i="3"/>
  <c r="A1800" i="3" l="1"/>
  <c r="C1799" i="3"/>
  <c r="A1801" i="3" l="1"/>
  <c r="C1800" i="3"/>
  <c r="A1802" i="3" l="1"/>
  <c r="C1801" i="3"/>
  <c r="A1803" i="3" l="1"/>
  <c r="C1802" i="3"/>
  <c r="A1804" i="3" l="1"/>
  <c r="C1803" i="3"/>
  <c r="A1805" i="3" l="1"/>
  <c r="C1804" i="3"/>
  <c r="A1806" i="3" l="1"/>
  <c r="C1805" i="3"/>
  <c r="A1807" i="3" l="1"/>
  <c r="C1806" i="3"/>
  <c r="A1808" i="3" l="1"/>
  <c r="C1807" i="3"/>
  <c r="A1809" i="3" l="1"/>
  <c r="C1808" i="3"/>
  <c r="A1810" i="3" l="1"/>
  <c r="C1809" i="3"/>
  <c r="A1811" i="3" l="1"/>
  <c r="C1810" i="3"/>
  <c r="C1811" i="3" l="1"/>
  <c r="J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<sst xmlns="http://schemas.openxmlformats.org/spreadsheetml/2006/main" count="13668" uniqueCount="4567">
  <si>
    <t>Catalyst</t>
  </si>
  <si>
    <t>Ratio of CH4 in Feed</t>
  </si>
  <si>
    <t>Reaction Temperature (degC)</t>
  </si>
  <si>
    <t>Ni Loading (%)</t>
  </si>
  <si>
    <t>Reaction Time (hr)</t>
  </si>
  <si>
    <t>Pore Size (nm)</t>
  </si>
  <si>
    <t>Pore Volume (cm^3/g)</t>
  </si>
  <si>
    <t>Surface Area (m^2/g)</t>
  </si>
  <si>
    <t>H2-TPR Peak Temperature</t>
  </si>
  <si>
    <t>Ni Particle Size (nm)</t>
  </si>
  <si>
    <t>Ni Dispersion (%)2</t>
  </si>
  <si>
    <t>Promoter Electronegativity</t>
  </si>
  <si>
    <t>GHSV (ml/gcat/h)</t>
  </si>
  <si>
    <t>CH4 CONV.</t>
  </si>
  <si>
    <t>CO2 CONV.</t>
  </si>
  <si>
    <t>H2/CO</t>
  </si>
  <si>
    <t>Paper no.</t>
  </si>
  <si>
    <t>Ni−SiO2‑550</t>
  </si>
  <si>
    <t>2021-1</t>
  </si>
  <si>
    <t>Ni−SiO2‑750</t>
  </si>
  <si>
    <t>Ni/Sn0.2−SiO2‑550</t>
  </si>
  <si>
    <t>Ni/Sn0.2−SiO2‑750</t>
  </si>
  <si>
    <t>Ni/Sn0.05−SiO2‑550</t>
  </si>
  <si>
    <t>Ni/(-Al2O3)</t>
  </si>
  <si>
    <t>2021-3</t>
  </si>
  <si>
    <t>Ni/(Al2O3-Crush)</t>
  </si>
  <si>
    <t>Ni/(Al2O3-Sigma)</t>
  </si>
  <si>
    <t>Ni-Ce</t>
  </si>
  <si>
    <t>2021-5</t>
  </si>
  <si>
    <t>Ni-LaCe 1:4</t>
  </si>
  <si>
    <t>Ni-LaCe 1:1</t>
  </si>
  <si>
    <t>3%-Ni/(-Al2O3)</t>
  </si>
  <si>
    <t>2021-8</t>
  </si>
  <si>
    <t>5%-Ni/(-Al2O3)</t>
  </si>
  <si>
    <t>10%-Ni/(-Al2O3)</t>
  </si>
  <si>
    <t>20%-Ni/(-Al2O3)</t>
  </si>
  <si>
    <t>Ni-DML-160-1-1</t>
  </si>
  <si>
    <t>2021-13</t>
  </si>
  <si>
    <t>Ni-DML-160-2-1</t>
  </si>
  <si>
    <t>Ni-DML-160-3-1</t>
  </si>
  <si>
    <t>Ni-DML-160-4-0.25</t>
  </si>
  <si>
    <t>Ni-DML-160-4-0.5</t>
  </si>
  <si>
    <t>Ni/γ-Al2O3</t>
  </si>
  <si>
    <t>Ni/B-MWW</t>
  </si>
  <si>
    <t>Ni0.5/HAP</t>
  </si>
  <si>
    <t>2021-14</t>
  </si>
  <si>
    <t>Ni0.5/HAP-OP</t>
  </si>
  <si>
    <t>Ni1/HAP-OP</t>
  </si>
  <si>
    <t>Ni1.5/HAP-OP</t>
  </si>
  <si>
    <t>Ni2/HAP-OP</t>
  </si>
  <si>
    <t>NiCo/MMAl</t>
  </si>
  <si>
    <t>2021-17</t>
  </si>
  <si>
    <t>NiCo/MAl</t>
  </si>
  <si>
    <t>Ni/Mal</t>
  </si>
  <si>
    <t>Ni/EXVTM-SiO2</t>
  </si>
  <si>
    <t>2021-23</t>
  </si>
  <si>
    <t>NiCo/EXVTM-SiO2</t>
  </si>
  <si>
    <t>NiCu/EXVTM-SiO2</t>
  </si>
  <si>
    <t>Ni/CeMnOx (1 : 1)</t>
  </si>
  <si>
    <t>2021-30</t>
  </si>
  <si>
    <t>Ni/CeMnOx (9 : 1)</t>
  </si>
  <si>
    <t>Ni/CeMnOx (1 : 4)</t>
  </si>
  <si>
    <t>Ni@Silicalite1</t>
  </si>
  <si>
    <t>2021-32</t>
  </si>
  <si>
    <t>Ni/Silicalite1</t>
  </si>
  <si>
    <t>Ni@SiO2</t>
  </si>
  <si>
    <t>12NiAl-S</t>
  </si>
  <si>
    <t>2021-40</t>
  </si>
  <si>
    <t>12NiMgO-S</t>
  </si>
  <si>
    <t>12NiMgAl-S</t>
  </si>
  <si>
    <t>12Ni/MgAl-S</t>
  </si>
  <si>
    <t>12NiMgO/Al2O3</t>
  </si>
  <si>
    <t>Ni–La2O3</t>
  </si>
  <si>
    <t>Cs–Ni–La2O3</t>
  </si>
  <si>
    <t>2021-44</t>
  </si>
  <si>
    <t>K–Ni–La2O3</t>
  </si>
  <si>
    <t>Li–Ni–La2O3</t>
  </si>
  <si>
    <t>Mg–Ni–La2O3</t>
  </si>
  <si>
    <t>–Ni–La2O3</t>
  </si>
  <si>
    <t>Ni/SiO2</t>
  </si>
  <si>
    <t>2021-51</t>
  </si>
  <si>
    <t>Ni-Ce5- 1/SiO2</t>
  </si>
  <si>
    <t>Ni-Ce5- 2/SiO2</t>
  </si>
  <si>
    <t>Ni-Ce5- 3/SiO2</t>
  </si>
  <si>
    <t>10Ni/MA</t>
  </si>
  <si>
    <t>2021-53</t>
  </si>
  <si>
    <t>10Ni(20T)/MA</t>
  </si>
  <si>
    <t>10Ni(12T)/MA</t>
  </si>
  <si>
    <t>10Ni(18T)/MA</t>
  </si>
  <si>
    <t>NiLa/SiO2</t>
  </si>
  <si>
    <t>2021-56</t>
  </si>
  <si>
    <t>NiCe/SiO2</t>
  </si>
  <si>
    <t>NiSm/SiO2</t>
  </si>
  <si>
    <t>NiGd/SiO2</t>
  </si>
  <si>
    <t>Ni10/ SBC240</t>
  </si>
  <si>
    <t>2021-59</t>
  </si>
  <si>
    <t>5Ni/10CeO2-SBA-15-CTA</t>
  </si>
  <si>
    <t>2021-60</t>
  </si>
  <si>
    <t>5Ni/15CeO2-SBA-15-CTA</t>
  </si>
  <si>
    <t xml:space="preserve">NP(1.5)/SBA-15(N) </t>
  </si>
  <si>
    <t>2021-63</t>
  </si>
  <si>
    <t xml:space="preserve">NP(1.5)/SBA-15(A) </t>
  </si>
  <si>
    <t>NP(1.5)/SBA-15</t>
  </si>
  <si>
    <t>NP(10)/SBA-15</t>
  </si>
  <si>
    <t>NP(15)/SBA-15</t>
  </si>
  <si>
    <t>Ni/M-Al2O3-500</t>
  </si>
  <si>
    <t>2021-67</t>
  </si>
  <si>
    <t>Ni/M-Al2O3-700</t>
  </si>
  <si>
    <t>Ni/C-Al2O3-700</t>
  </si>
  <si>
    <t>Ni/F-SBA-15</t>
  </si>
  <si>
    <t>2021-69</t>
  </si>
  <si>
    <t>Ni/DFSBA-15</t>
  </si>
  <si>
    <t>NiO−ZrO2</t>
  </si>
  <si>
    <t>2021-70</t>
  </si>
  <si>
    <t>NiO−10Al2O3−ZrO2</t>
  </si>
  <si>
    <t>Ni/Al2O3</t>
  </si>
  <si>
    <t>2021-74</t>
  </si>
  <si>
    <t>1.0 K-Ni/ Al2O3</t>
  </si>
  <si>
    <t>Ni0.01Al1O2-δ</t>
  </si>
  <si>
    <t>2021-75</t>
  </si>
  <si>
    <t xml:space="preserve">Ni0.025Al1O2-δ </t>
  </si>
  <si>
    <t>Ni0.05Al1O2-δ</t>
  </si>
  <si>
    <t>Ni0.1Al1O2-δ</t>
  </si>
  <si>
    <t>Ni0.2Al1O2-δ</t>
  </si>
  <si>
    <t>Ni@HSS</t>
  </si>
  <si>
    <t>2021-76</t>
  </si>
  <si>
    <t>2Ni@1Mo-HSS</t>
  </si>
  <si>
    <t>Ni-PS@CeO2</t>
  </si>
  <si>
    <t>2021-78</t>
  </si>
  <si>
    <t xml:space="preserve">Ni-PS@Ce0.95Zr0.05O2 </t>
  </si>
  <si>
    <t>Ni-PS@Ce0.9Zr0.1O2</t>
  </si>
  <si>
    <t>Ni-PS@Ce0.8Zr0.2O2</t>
  </si>
  <si>
    <t>Ni/SBA-16-MgO</t>
  </si>
  <si>
    <t>2021-85</t>
  </si>
  <si>
    <t>Y–Ni/SBA-16-MgO</t>
  </si>
  <si>
    <t>Ce–Ni/SBA-16-MgO</t>
  </si>
  <si>
    <t>La–Ni/SBA-16-MgO</t>
  </si>
  <si>
    <t>Ni-MgAl</t>
  </si>
  <si>
    <t>2021-87</t>
  </si>
  <si>
    <t>Ni10-V-MgAl</t>
  </si>
  <si>
    <t>1Zr/5Ni/SBA-15</t>
  </si>
  <si>
    <t>2021-91</t>
  </si>
  <si>
    <t>3Zr/5Ni/SBA-15</t>
  </si>
  <si>
    <t>5% Ni/CeO2 eMgO</t>
  </si>
  <si>
    <t>2021-92</t>
  </si>
  <si>
    <t>10% Ni/CeO2 eMgO</t>
  </si>
  <si>
    <t>15% Ni/CeO2 eMgO</t>
  </si>
  <si>
    <t>20% Ni/CeO2 eMgO</t>
  </si>
  <si>
    <t>CeO2@Ni/SiO2</t>
  </si>
  <si>
    <t>2021-99</t>
  </si>
  <si>
    <t>Ni-CeO2/SiO2</t>
  </si>
  <si>
    <t>5.8 wt%Ni/HTASAO5</t>
  </si>
  <si>
    <t>2021-102</t>
  </si>
  <si>
    <t>8.2 wt%Ni/HTASAO5</t>
  </si>
  <si>
    <t>10Ni-ZSM</t>
  </si>
  <si>
    <t>2021-110</t>
  </si>
  <si>
    <t>5Mn10Ni-ZSM</t>
  </si>
  <si>
    <t>10Mn10NiZSM</t>
  </si>
  <si>
    <t>15Mn10NiZSM</t>
  </si>
  <si>
    <t>10Ni-NH4-Y</t>
  </si>
  <si>
    <t>5Mn10NiNH4-Y</t>
  </si>
  <si>
    <t>10Mn10NiNH4-Y</t>
  </si>
  <si>
    <t>15Mn10NiNH4-Y</t>
  </si>
  <si>
    <t>10Ni--Y</t>
  </si>
  <si>
    <t>10Mn10Ni-Y</t>
  </si>
  <si>
    <t>2021-111</t>
  </si>
  <si>
    <t>0.2Cu-Ni/SiO2</t>
  </si>
  <si>
    <t>0.5Cu-Ni/SiO2</t>
  </si>
  <si>
    <t>1.5Cu-Ni/SiO2</t>
  </si>
  <si>
    <t>10Ni/Al</t>
  </si>
  <si>
    <t>2021-112</t>
  </si>
  <si>
    <t>10Ni2Sn/Al</t>
  </si>
  <si>
    <t>Ni@ZrO2-SiZr-4.1</t>
  </si>
  <si>
    <t>2021-114</t>
  </si>
  <si>
    <t>Ni@ZrO2-SiZr-5.1</t>
  </si>
  <si>
    <t>Ni@ZrO2-SiZr-6.1</t>
  </si>
  <si>
    <t>Ni@ZrO2-SiZr-7.7</t>
  </si>
  <si>
    <t xml:space="preserve">Ni/MgAl2O4 </t>
  </si>
  <si>
    <t>2021-116</t>
  </si>
  <si>
    <t xml:space="preserve">Ni-K/MgAl2O4 </t>
  </si>
  <si>
    <t>Ni/LaAlO3</t>
  </si>
  <si>
    <t>2021-117</t>
  </si>
  <si>
    <t>Ni/La0.8Mg0.2AlO2.9</t>
  </si>
  <si>
    <t>Ni–ZrOx</t>
  </si>
  <si>
    <t>2021-119</t>
  </si>
  <si>
    <t>Ni–Mn–ZrOx</t>
  </si>
  <si>
    <t>Ni/NC</t>
  </si>
  <si>
    <t>2021-130</t>
  </si>
  <si>
    <t>Ni/NC-T</t>
  </si>
  <si>
    <t>Ni/NC-M</t>
  </si>
  <si>
    <t>Ni/NC-A</t>
  </si>
  <si>
    <t>5Ni100Al</t>
  </si>
  <si>
    <t>2021-133</t>
  </si>
  <si>
    <t>5Ni10La90Al</t>
  </si>
  <si>
    <t>5Ni15La85Al</t>
  </si>
  <si>
    <t>5Ni20L80Al</t>
  </si>
  <si>
    <t>Ni-IMP</t>
  </si>
  <si>
    <t>2021-134</t>
  </si>
  <si>
    <t>Ni-2</t>
  </si>
  <si>
    <t>Ni-4</t>
  </si>
  <si>
    <t>Ni-6</t>
  </si>
  <si>
    <t>Ni-8</t>
  </si>
  <si>
    <t>Ni-DLH</t>
  </si>
  <si>
    <t>2021-140</t>
  </si>
  <si>
    <t>NiY3-DLH</t>
  </si>
  <si>
    <t>NiY4-DLH</t>
  </si>
  <si>
    <t>NiY8-DLH</t>
  </si>
  <si>
    <t>Ni/FA</t>
  </si>
  <si>
    <t>2021-141</t>
  </si>
  <si>
    <t>Ni/FA-M1</t>
  </si>
  <si>
    <t>Ni/FA-M2</t>
  </si>
  <si>
    <t>Ni/FA-M3</t>
  </si>
  <si>
    <t>Ni/Al2O3 -450</t>
  </si>
  <si>
    <t>2021-142</t>
  </si>
  <si>
    <t>Ni/Al2O3 -550</t>
  </si>
  <si>
    <t>Ni/Al2O3 -650</t>
  </si>
  <si>
    <t>Ni/Al2O3 -750</t>
  </si>
  <si>
    <t>2021-146</t>
  </si>
  <si>
    <t>Ni9.6-V@HSS</t>
  </si>
  <si>
    <t>Ni@HSS-V</t>
  </si>
  <si>
    <t>HTNi</t>
  </si>
  <si>
    <t>2021-149</t>
  </si>
  <si>
    <t>HTNi-Zr</t>
  </si>
  <si>
    <t>HTNi-ZrY0.4-cop</t>
  </si>
  <si>
    <t>HTNi-ZrY0.4-imp</t>
  </si>
  <si>
    <t>Ni/MAD+PegMn</t>
  </si>
  <si>
    <t>2021-152</t>
  </si>
  <si>
    <t>Ni/MAD</t>
  </si>
  <si>
    <t>Ni/ZrO2</t>
  </si>
  <si>
    <t>2021-154</t>
  </si>
  <si>
    <t>Ni/2.5La–ZrO2</t>
  </si>
  <si>
    <t>Ni/5La–ZrO2</t>
  </si>
  <si>
    <t>2.5La–Ni/ZrO2</t>
  </si>
  <si>
    <t>5La–Ni/ZrO2</t>
  </si>
  <si>
    <t>Ni/SiO2-I</t>
  </si>
  <si>
    <t>2021-155</t>
  </si>
  <si>
    <t>Ni/SiO2-E</t>
  </si>
  <si>
    <t>Ni/CAO</t>
  </si>
  <si>
    <t>2021-159</t>
  </si>
  <si>
    <t>Ni/ALO</t>
  </si>
  <si>
    <t>Ni/S-2</t>
  </si>
  <si>
    <t>2021-161</t>
  </si>
  <si>
    <t>Ni@S-2-T</t>
  </si>
  <si>
    <t xml:space="preserve">Ni@S-2-C </t>
  </si>
  <si>
    <t>Ni@S-2-E</t>
  </si>
  <si>
    <t>12Ni</t>
  </si>
  <si>
    <t>2021-167</t>
  </si>
  <si>
    <t>0.5Pt-12Ni</t>
  </si>
  <si>
    <t>1.0Pt-12Ni</t>
  </si>
  <si>
    <t>Ni@HMS30</t>
  </si>
  <si>
    <t>2021-171</t>
  </si>
  <si>
    <t>Ni@HMS50</t>
  </si>
  <si>
    <t>Ni@HMS70</t>
  </si>
  <si>
    <t>Ni@HMS90</t>
  </si>
  <si>
    <t>2021-174</t>
  </si>
  <si>
    <t>In0.1Ni@SiO2</t>
  </si>
  <si>
    <t>In0.5Ni@SiO2</t>
  </si>
  <si>
    <t>In1.0Ni@SiO2</t>
  </si>
  <si>
    <t>In3.0Ni@SiO2</t>
  </si>
  <si>
    <t>10Ni-CeAl</t>
  </si>
  <si>
    <t>2021-183</t>
  </si>
  <si>
    <t>5Ni-SBA-15</t>
  </si>
  <si>
    <t>2021-185</t>
  </si>
  <si>
    <t>10Ni-SBA-15</t>
  </si>
  <si>
    <t>5Ni9Ce-SBA-15</t>
  </si>
  <si>
    <t>10Ni9Ce-SBA-15</t>
  </si>
  <si>
    <t>10Ni18Ce-SBA-15</t>
  </si>
  <si>
    <t>Ni/MgAl2O4</t>
  </si>
  <si>
    <t>2021-186</t>
  </si>
  <si>
    <t>0.2 K-Ni/ MgAl2O4</t>
  </si>
  <si>
    <t>0.4 K-Ni/ MgAl2O4</t>
  </si>
  <si>
    <t>0.5 K-Ni/MgAl2O4</t>
  </si>
  <si>
    <t>0.7 K-Ni/ MgAl2O4</t>
  </si>
  <si>
    <t>Ni/Al2O3 -Imp</t>
  </si>
  <si>
    <t>2021-188</t>
  </si>
  <si>
    <t>Ni/Al2O3 -Nit</t>
  </si>
  <si>
    <t>Ni/Al2O3 -Ole</t>
  </si>
  <si>
    <t>Ni/Ce</t>
  </si>
  <si>
    <t>2021-192</t>
  </si>
  <si>
    <t>Ni/La-SG</t>
  </si>
  <si>
    <t>2021-203</t>
  </si>
  <si>
    <t>Ni/La-HP</t>
  </si>
  <si>
    <t>Ni/La-ME</t>
  </si>
  <si>
    <t>Ni/La-SC</t>
  </si>
  <si>
    <t>Ni/La-ST</t>
  </si>
  <si>
    <t>Ni/MgO-Al2O3</t>
  </si>
  <si>
    <t>2021-217</t>
  </si>
  <si>
    <t>5AC-Ni/MgO-Al2O3</t>
  </si>
  <si>
    <t>10AC-Ni/MgO-Al2O3</t>
  </si>
  <si>
    <t>15AC-Ni/MgO-Al2O3</t>
  </si>
  <si>
    <t>20AC-Ni/MgO-Al2O3</t>
  </si>
  <si>
    <t>50AC-Ni/MgO-Al2O3</t>
  </si>
  <si>
    <t>Ni3Nd7</t>
  </si>
  <si>
    <t>2021-218</t>
  </si>
  <si>
    <t>Ni5Nd5</t>
  </si>
  <si>
    <t>Ni7Nd3</t>
  </si>
  <si>
    <t>Ni9Nd1</t>
  </si>
  <si>
    <t>5%Ni/ La2O3–S</t>
  </si>
  <si>
    <t>2021-221</t>
  </si>
  <si>
    <t>5%Ni/ La2O3- HT</t>
  </si>
  <si>
    <t>5%Ni/ La2O3- KIT-6</t>
  </si>
  <si>
    <t>Ni05%@S Reduced</t>
  </si>
  <si>
    <t>2021-222</t>
  </si>
  <si>
    <t>2Ni/Al</t>
  </si>
  <si>
    <t>2022-3</t>
  </si>
  <si>
    <t>2Ni/H-Al</t>
  </si>
  <si>
    <t>5Ni/Al</t>
  </si>
  <si>
    <t>5Ni/H-Al</t>
  </si>
  <si>
    <t>NiAl-500</t>
  </si>
  <si>
    <t>2022-10</t>
  </si>
  <si>
    <t>NiAl-850</t>
  </si>
  <si>
    <t>NHS-SiO2-S</t>
  </si>
  <si>
    <t>2022-11</t>
  </si>
  <si>
    <t>Ce-NHS-SiO2-S</t>
  </si>
  <si>
    <t>NHS-SCS0.1-S</t>
  </si>
  <si>
    <t>NHS-SCS0.3-S</t>
  </si>
  <si>
    <t>NHS-SCS0.6-S</t>
  </si>
  <si>
    <t>NHS-MSS-As-.3</t>
  </si>
  <si>
    <t>NHS-MSS-A</t>
  </si>
  <si>
    <t>Ni/ATP</t>
  </si>
  <si>
    <t>2022-12</t>
  </si>
  <si>
    <t>Ni1Mn/ATP</t>
  </si>
  <si>
    <t>Ni3Mn/ATP</t>
  </si>
  <si>
    <t>Ni5Mn/ATP</t>
  </si>
  <si>
    <t>2022-14</t>
  </si>
  <si>
    <t>Ni/TiSiO2gr</t>
  </si>
  <si>
    <t>Ni/TiSiO2sg</t>
  </si>
  <si>
    <t>Ni/ZrSiO2gr</t>
  </si>
  <si>
    <t>Ni/ZrSiO2sg</t>
  </si>
  <si>
    <t>Ni/BN</t>
  </si>
  <si>
    <t>2022-15</t>
  </si>
  <si>
    <t>Ni-AlO/BN</t>
  </si>
  <si>
    <t>B(3)-Ni/MA</t>
  </si>
  <si>
    <t>2022-16</t>
  </si>
  <si>
    <t>CeNi0.9Zr0.1O3</t>
  </si>
  <si>
    <t>2022-17</t>
  </si>
  <si>
    <t>La0.6Ce0.4Ni0.9Zr0.01Y0.09O3</t>
  </si>
  <si>
    <t>11NiO/MgO-PWAC</t>
  </si>
  <si>
    <t>2022-18</t>
  </si>
  <si>
    <t xml:space="preserve">15%Ni/Al2O3 </t>
  </si>
  <si>
    <t>2022-22</t>
  </si>
  <si>
    <t xml:space="preserve">15%Ni/CeO2-Al2O3 </t>
  </si>
  <si>
    <t>Ni/AL2O3</t>
  </si>
  <si>
    <t>2022-24</t>
  </si>
  <si>
    <t>Ni /MgAl</t>
  </si>
  <si>
    <t>2022-26</t>
  </si>
  <si>
    <t>1K-Ni /MgAl</t>
  </si>
  <si>
    <t>3K-Ni /MgAl</t>
  </si>
  <si>
    <t>5K-Ni /MgAl</t>
  </si>
  <si>
    <t>Ni/Pal-DP</t>
  </si>
  <si>
    <t>2022-27</t>
  </si>
  <si>
    <t>Ni/Pal-IM</t>
  </si>
  <si>
    <t>Ni/Pal-UIM</t>
  </si>
  <si>
    <t>Ni/Pal-HP</t>
  </si>
  <si>
    <t>Ni/Pal-UHP</t>
  </si>
  <si>
    <t>NY25Z75-ZrO2</t>
  </si>
  <si>
    <t>2022-29</t>
  </si>
  <si>
    <t xml:space="preserve">NY25Z75- Zr(OH)4 </t>
  </si>
  <si>
    <t xml:space="preserve">NY25Z75- CP </t>
  </si>
  <si>
    <t>Ni/mSiO2</t>
  </si>
  <si>
    <t>2022-32</t>
  </si>
  <si>
    <t>Ni/MgO-mSiO2</t>
  </si>
  <si>
    <t>Ni/CaO-mSiO2</t>
  </si>
  <si>
    <t>Ni/La2O3-mSiO2</t>
  </si>
  <si>
    <t>Ni/Ce1</t>
  </si>
  <si>
    <t>2022-33</t>
  </si>
  <si>
    <t>Ni/Ce2</t>
  </si>
  <si>
    <t>Ni/Ce3</t>
  </si>
  <si>
    <t>2022-35</t>
  </si>
  <si>
    <t>2ZrO-Ni/AL2O3</t>
  </si>
  <si>
    <t>5ZrO-Ni/AL2O3</t>
  </si>
  <si>
    <t>10ZrO-Ni/AL2O3</t>
  </si>
  <si>
    <t>2022-38</t>
  </si>
  <si>
    <t>15Ni/ITQ-2</t>
  </si>
  <si>
    <t>2022-51</t>
  </si>
  <si>
    <t>30Ni/ITQ-2</t>
  </si>
  <si>
    <t>5Ni/MCM-22</t>
  </si>
  <si>
    <t>15N/iMCM-22</t>
  </si>
  <si>
    <t>30Ni/MCM-22</t>
  </si>
  <si>
    <t>MPt1</t>
  </si>
  <si>
    <t>2022-52</t>
  </si>
  <si>
    <t>MPt2</t>
  </si>
  <si>
    <t>MPt3</t>
  </si>
  <si>
    <t>MPt4</t>
  </si>
  <si>
    <t>NZH-c</t>
  </si>
  <si>
    <t>2022-53</t>
  </si>
  <si>
    <t>NZN-c</t>
  </si>
  <si>
    <t>NZO-c</t>
  </si>
  <si>
    <t>10Ni-MgAl2O4</t>
  </si>
  <si>
    <t>2022-56</t>
  </si>
  <si>
    <t>10Ni-3Fe-MgAl2O4</t>
  </si>
  <si>
    <t>10Ni-3La-MgAl2O4</t>
  </si>
  <si>
    <t>10Ni-3Zr-MgAl2O4</t>
  </si>
  <si>
    <t>10Ni-3Ce-MgAl2O4</t>
  </si>
  <si>
    <t>10Ni-3Ca-MgAl2O4</t>
  </si>
  <si>
    <t>Ni/La0.9Ca0.1AlO2.95</t>
  </si>
  <si>
    <t>2022-61</t>
  </si>
  <si>
    <t>Ni/SBA-16-WI</t>
  </si>
  <si>
    <t>2022-66</t>
  </si>
  <si>
    <t>Ni/SBA-16-CA</t>
  </si>
  <si>
    <t>Ni/SBA-16-AE</t>
  </si>
  <si>
    <t>Ni/MgAl</t>
  </si>
  <si>
    <t>Sr-Ni/MgA</t>
  </si>
  <si>
    <t>Y-Ni/MgAl</t>
  </si>
  <si>
    <t>NiMgAlO</t>
  </si>
  <si>
    <t>2022-67</t>
  </si>
  <si>
    <t>Ni2.5NdMgAlO</t>
  </si>
  <si>
    <t>Ni5NdMgAlO</t>
  </si>
  <si>
    <t>Ni7.5NdMgAlO</t>
  </si>
  <si>
    <t>Ni10NdMgAlO</t>
  </si>
  <si>
    <t>Ni-MWW</t>
  </si>
  <si>
    <t>2022-70</t>
  </si>
  <si>
    <t>Ni-BEA-c</t>
  </si>
  <si>
    <t>Ni/BEA</t>
  </si>
  <si>
    <t>2022-77</t>
  </si>
  <si>
    <t>Ni0.5/HAP-D</t>
  </si>
  <si>
    <t>Ni1/HAP-D</t>
  </si>
  <si>
    <t>Ni1.5/HAP-D</t>
  </si>
  <si>
    <t>Ni-5Al/ZrO2</t>
  </si>
  <si>
    <t>2022-78</t>
  </si>
  <si>
    <t>Ni-7.5Al-2.5Mn/ZrO2</t>
  </si>
  <si>
    <t>Ni-5Al-5Mn/ZrO2</t>
  </si>
  <si>
    <t>Ni-2.5Al-7.5Mn/ZrO2</t>
  </si>
  <si>
    <t>Ni-5Mn/ZrO2</t>
  </si>
  <si>
    <t>Ni–Imp</t>
  </si>
  <si>
    <t>2022-79</t>
  </si>
  <si>
    <t>Ni-La-Imp</t>
  </si>
  <si>
    <t>Ni-La-Sol</t>
  </si>
  <si>
    <t>Ni-La-Imp-P</t>
  </si>
  <si>
    <t>Ni-La-Sol-P</t>
  </si>
  <si>
    <t>Ni/Al-MWW</t>
  </si>
  <si>
    <t>2022-80</t>
  </si>
  <si>
    <t>Ni/deB-MWW</t>
  </si>
  <si>
    <t>Ni/Al-delMWW</t>
  </si>
  <si>
    <t>Ni/B-delMWW</t>
  </si>
  <si>
    <t>Ni/deB-delMWW</t>
  </si>
  <si>
    <t>5Ni1Ce/ γ-Al2O3</t>
  </si>
  <si>
    <t>2022-83</t>
  </si>
  <si>
    <t>5Ni0.5La/ γ-Al2O3</t>
  </si>
  <si>
    <t>5Ni1Ce0.5La/ 30MgAl</t>
  </si>
  <si>
    <t>NCA</t>
  </si>
  <si>
    <t>2022-90</t>
  </si>
  <si>
    <t>NCZA</t>
  </si>
  <si>
    <t>5Ni/MCM41</t>
  </si>
  <si>
    <t>2022-93</t>
  </si>
  <si>
    <t>5Ni0.1Ce/MCM41</t>
  </si>
  <si>
    <t>5Ni0.5Ce/MCM41</t>
  </si>
  <si>
    <t>5Ni1Ce/MCM41</t>
  </si>
  <si>
    <t>5Ni3Ce/MCM41</t>
  </si>
  <si>
    <t>2022-97</t>
  </si>
  <si>
    <t>2Ni-3ln/AL2O3</t>
  </si>
  <si>
    <t>3Ni-2ln/AL2O3</t>
  </si>
  <si>
    <t>4Ni-1ln/AL2O3</t>
  </si>
  <si>
    <t>Ni12MgAl</t>
  </si>
  <si>
    <t>2022-98</t>
  </si>
  <si>
    <t>CeO2@Ni-Ps YS</t>
  </si>
  <si>
    <t>2022-99</t>
  </si>
  <si>
    <t>CeO2@Ni-Ps CS</t>
  </si>
  <si>
    <t>Y</t>
  </si>
  <si>
    <t>2022-112</t>
  </si>
  <si>
    <t>Y–2%Nd2O3</t>
  </si>
  <si>
    <t>Y–2.5%Nd2O3</t>
  </si>
  <si>
    <t>Y–3%Nd2O3</t>
  </si>
  <si>
    <t>Y–3.5%Nd2O3</t>
  </si>
  <si>
    <t>Y–4%Nd2O</t>
  </si>
  <si>
    <t>5Ni/10Y-Z-3215</t>
  </si>
  <si>
    <t>2022-113</t>
  </si>
  <si>
    <t>NiCZ</t>
  </si>
  <si>
    <t>2022-122</t>
  </si>
  <si>
    <t>NiCZ-S</t>
  </si>
  <si>
    <t>Ni@SiO2-500</t>
  </si>
  <si>
    <t>2019 -14</t>
  </si>
  <si>
    <t>Ni@SiO2-600</t>
  </si>
  <si>
    <t>Ni@SiO2-700</t>
  </si>
  <si>
    <t>NiCe</t>
  </si>
  <si>
    <t>2019 -20</t>
  </si>
  <si>
    <t>NiZr</t>
  </si>
  <si>
    <t>NiAl</t>
  </si>
  <si>
    <t>NiSi</t>
  </si>
  <si>
    <t>Ni/DMS</t>
  </si>
  <si>
    <t>2019 -26</t>
  </si>
  <si>
    <t>Ni/MCM-41</t>
  </si>
  <si>
    <t>TAL0</t>
  </si>
  <si>
    <t>2019 -42</t>
  </si>
  <si>
    <t>TAL25</t>
  </si>
  <si>
    <t>TAL50</t>
  </si>
  <si>
    <t>TAL75</t>
  </si>
  <si>
    <t>TAL100</t>
  </si>
  <si>
    <t>3Ni/DFSBA-15</t>
  </si>
  <si>
    <t>2019 -44</t>
  </si>
  <si>
    <t>5Ni/DFSBA-15</t>
  </si>
  <si>
    <t>10Ni/DFSBA-15</t>
  </si>
  <si>
    <t>15Ni/DFSBA-15</t>
  </si>
  <si>
    <t>Ni/CS-DP</t>
  </si>
  <si>
    <t>2019 -52</t>
  </si>
  <si>
    <t>Ni/CS-Imp</t>
  </si>
  <si>
    <t>Ni/CS-BM</t>
  </si>
  <si>
    <t>5Ni/La2O3-TD</t>
  </si>
  <si>
    <t>2019 -71</t>
  </si>
  <si>
    <t>5Ni/La2O3-PP</t>
  </si>
  <si>
    <t>5Ni/La2O3-GNC\</t>
  </si>
  <si>
    <t>Ni5%Al2O3</t>
  </si>
  <si>
    <t>2019 -72</t>
  </si>
  <si>
    <t>3NZH</t>
  </si>
  <si>
    <t>2019 -83</t>
  </si>
  <si>
    <t>3NZN</t>
  </si>
  <si>
    <t>3NZO</t>
  </si>
  <si>
    <t>2019 -91</t>
  </si>
  <si>
    <t>HTNi–Y0.4</t>
  </si>
  <si>
    <t>Ni/Al</t>
  </si>
  <si>
    <t>2019-101</t>
  </si>
  <si>
    <t>Ni/0.0.33ZnAl</t>
  </si>
  <si>
    <t>Ni/0.5ZnAl</t>
  </si>
  <si>
    <t>Ni/1ZnAl</t>
  </si>
  <si>
    <t>Ni/2ZnAl</t>
  </si>
  <si>
    <t>Ni/3ZnAl</t>
  </si>
  <si>
    <t>Ni/CeO2</t>
  </si>
  <si>
    <t>2019-108</t>
  </si>
  <si>
    <t>Ni/Zr-DC</t>
  </si>
  <si>
    <t>Ni/Sm-DC</t>
  </si>
  <si>
    <t>Ni/La-DC</t>
  </si>
  <si>
    <t>Ni/0La–Si</t>
  </si>
  <si>
    <t>2019-109</t>
  </si>
  <si>
    <t>Ni/1La–Si</t>
  </si>
  <si>
    <t>Ni/2La–Si</t>
  </si>
  <si>
    <t>Ni/3La–Si</t>
  </si>
  <si>
    <t>Ni/5La–Si</t>
  </si>
  <si>
    <t>Ni/7La–Si</t>
  </si>
  <si>
    <t>Ni–3.0La/Si-imp</t>
  </si>
  <si>
    <t>Ni/3.0La–Si-imp</t>
  </si>
  <si>
    <t>2019-116</t>
  </si>
  <si>
    <t>Ni/MgO</t>
  </si>
  <si>
    <t>2019-122</t>
  </si>
  <si>
    <t>Ni/5% CeO2− MgO</t>
  </si>
  <si>
    <t>Ni/10% CeO2− MgO</t>
  </si>
  <si>
    <t>Ni/15% CeO2− MgO</t>
  </si>
  <si>
    <t>Ni/20% CeO2− MgO</t>
  </si>
  <si>
    <t>2019-136</t>
  </si>
  <si>
    <t>Ni/K-Al2O3</t>
  </si>
  <si>
    <t>Ni/Mg-Al2O3</t>
  </si>
  <si>
    <t>Ni/Y-Al2O3</t>
  </si>
  <si>
    <t>Ni/Ce-Al2O3</t>
  </si>
  <si>
    <t>Ni-ACS-Dop</t>
  </si>
  <si>
    <t>2019-137</t>
  </si>
  <si>
    <t>Ni-ACS-Iex</t>
  </si>
  <si>
    <t>Ni-ACS-Im</t>
  </si>
  <si>
    <t>HT</t>
  </si>
  <si>
    <t>2019-145</t>
  </si>
  <si>
    <t>HT Ce</t>
  </si>
  <si>
    <t>HT Ce/Y0.2</t>
  </si>
  <si>
    <t>HT Ce/Y0.4</t>
  </si>
  <si>
    <t>HT Ce/Y0.6</t>
  </si>
  <si>
    <t>2019-149</t>
  </si>
  <si>
    <t>Ni-La/Fe-clay</t>
  </si>
  <si>
    <t>Ni-Al/Fe-clay</t>
  </si>
  <si>
    <t>NiCo/mesoporousAl</t>
  </si>
  <si>
    <t>2020-5</t>
  </si>
  <si>
    <t>NiRh/mesoAl</t>
  </si>
  <si>
    <t>Ni/SBA15</t>
  </si>
  <si>
    <t>2020-18</t>
  </si>
  <si>
    <t>Ni/CeAl</t>
  </si>
  <si>
    <t>2020-35</t>
  </si>
  <si>
    <t>Ni/CemesoAl</t>
  </si>
  <si>
    <t>Ni/CeZr</t>
  </si>
  <si>
    <t>2020-47</t>
  </si>
  <si>
    <t>Ni/CaAl</t>
  </si>
  <si>
    <t>2020-51</t>
  </si>
  <si>
    <t>NiCe/CaAl</t>
  </si>
  <si>
    <t>NiLa/CaAl</t>
  </si>
  <si>
    <t>NiY/CaAl</t>
  </si>
  <si>
    <t>NiMg/Si</t>
  </si>
  <si>
    <t>2020-53</t>
  </si>
  <si>
    <t>Ni/Si</t>
  </si>
  <si>
    <t>2020-55</t>
  </si>
  <si>
    <t>2020-67</t>
  </si>
  <si>
    <t>NiAl/La perovskite</t>
  </si>
  <si>
    <t>2020-69</t>
  </si>
  <si>
    <t>Ni @ SiCe</t>
  </si>
  <si>
    <t>2020-72</t>
  </si>
  <si>
    <t>2020-85</t>
  </si>
  <si>
    <t>2020-87</t>
  </si>
  <si>
    <t>Ni/Zr</t>
  </si>
  <si>
    <t>2020-89</t>
  </si>
  <si>
    <t>2020-95</t>
  </si>
  <si>
    <t>2020-98</t>
  </si>
  <si>
    <t>2020-102</t>
  </si>
  <si>
    <t>2020-128</t>
  </si>
  <si>
    <t>Ni/LaAl</t>
  </si>
  <si>
    <t>Ni/LaAlC</t>
  </si>
  <si>
    <t>Ni @ Si</t>
  </si>
  <si>
    <t>2020-162</t>
  </si>
  <si>
    <t>Ni @ Si @ CNF</t>
  </si>
  <si>
    <t>2020-166</t>
  </si>
  <si>
    <t>Si @ Ni @ CNF</t>
  </si>
  <si>
    <t>Ni/Si @ CNF</t>
  </si>
  <si>
    <t>Ni-MK@700C</t>
  </si>
  <si>
    <t>2020-178</t>
  </si>
  <si>
    <t>Ni-MK@800C</t>
  </si>
  <si>
    <t>Ni-MK@900C</t>
  </si>
  <si>
    <t>Ni/SBA-15</t>
  </si>
  <si>
    <t>2020-179</t>
  </si>
  <si>
    <t>1%B-Ni/SBA-15</t>
  </si>
  <si>
    <t>2%B-Ni/SBA-15</t>
  </si>
  <si>
    <t>3%B-Ni/SBA-15</t>
  </si>
  <si>
    <t>5%B-Ni/SBA-15</t>
  </si>
  <si>
    <t>Ni@SiO2@ZrO2-reduced</t>
  </si>
  <si>
    <t>2020-192</t>
  </si>
  <si>
    <t>Ni@HSZ-reduced</t>
  </si>
  <si>
    <t>Ni/MA</t>
  </si>
  <si>
    <t>2020-196</t>
  </si>
  <si>
    <t>Ni/MM-A</t>
  </si>
  <si>
    <t>NAC</t>
  </si>
  <si>
    <t>2018-3</t>
  </si>
  <si>
    <t>NAC−0.8% Gd2O3</t>
  </si>
  <si>
    <t>NAC−1%Gd2O3</t>
  </si>
  <si>
    <t>NAC−1.2% Gd2O3</t>
  </si>
  <si>
    <t>NAC−1.4% Gd2O3</t>
  </si>
  <si>
    <t>NAC−2%Gd2O3</t>
  </si>
  <si>
    <t>Ni/ Ce50− Zr50</t>
  </si>
  <si>
    <t>2018-6</t>
  </si>
  <si>
    <t>Ni−Mn/ Ce50−Zr50</t>
  </si>
  <si>
    <t>10Ni/g-Al2O3</t>
  </si>
  <si>
    <t>2018-7</t>
  </si>
  <si>
    <t>2018-13</t>
  </si>
  <si>
    <t>HT/Zr</t>
  </si>
  <si>
    <t>HT/ZrY0.2</t>
  </si>
  <si>
    <t>HT/ZrY0.4</t>
  </si>
  <si>
    <t>HT/ZrY0.6</t>
  </si>
  <si>
    <t>Ni@SiO2-1 h</t>
  </si>
  <si>
    <t>2018-22</t>
  </si>
  <si>
    <t>Ni@SiO2-2 h</t>
  </si>
  <si>
    <t>Ni@SiO2-5 h</t>
  </si>
  <si>
    <t>Ni@SiO2-10 h</t>
  </si>
  <si>
    <t>Ni/SiC-KIT-6</t>
  </si>
  <si>
    <t>2018-27</t>
  </si>
  <si>
    <t>Ni/SiC-SBA15</t>
  </si>
  <si>
    <t>Ni/SiCMCM-41</t>
  </si>
  <si>
    <t>20Ni/HT</t>
  </si>
  <si>
    <t>2018-31</t>
  </si>
  <si>
    <t>20Ni/HT-4La</t>
  </si>
  <si>
    <t>20Ni/HT-8La</t>
  </si>
  <si>
    <t>Ni-ZrO2@SiO2</t>
  </si>
  <si>
    <t>2018-38</t>
  </si>
  <si>
    <t>Ni-ZrO2/SiO2</t>
  </si>
  <si>
    <t>Ni5/MCF(O)-IWI</t>
  </si>
  <si>
    <t>2018-47</t>
  </si>
  <si>
    <t>Ni5/MCF(O)-TS</t>
  </si>
  <si>
    <t>Ni2-MCF(O)-DS</t>
  </si>
  <si>
    <t>Ni(15)/perlite</t>
  </si>
  <si>
    <t>2018-49</t>
  </si>
  <si>
    <t>Zr (10)-Ni(15)/ perlite</t>
  </si>
  <si>
    <t>Zr (20)-Ni(15)/perlite,</t>
  </si>
  <si>
    <t>Ce (10)-Ni(15)/perlite,</t>
  </si>
  <si>
    <t>Ce (20)-Ni(15)/perlite</t>
  </si>
  <si>
    <t>Ni/ZrO2-Al2O3 (UH)</t>
  </si>
  <si>
    <t>2018-53</t>
  </si>
  <si>
    <t>Ni/ZrO2-Al2O3 (PS)</t>
  </si>
  <si>
    <t>Ni/ZrO2-Al2O3 (PM)</t>
  </si>
  <si>
    <t>Ni/SN</t>
  </si>
  <si>
    <t>2018-69</t>
  </si>
  <si>
    <t>Ni/SH</t>
  </si>
  <si>
    <t>Ni/SC</t>
  </si>
  <si>
    <t>Ni/M-SiO</t>
  </si>
  <si>
    <t>2018-77</t>
  </si>
  <si>
    <t>Ni/B-SiO2</t>
  </si>
  <si>
    <t>Ni-SiO2- NaOH</t>
  </si>
  <si>
    <t>Ni-SiO2- NH3·- H2O</t>
  </si>
  <si>
    <t>Ni-SiO2- Urea</t>
  </si>
  <si>
    <t>5%Ni/MCM-41</t>
  </si>
  <si>
    <t>2018-90</t>
  </si>
  <si>
    <t>2%Ga5%Ni/MCM-41</t>
  </si>
  <si>
    <t>2018-110</t>
  </si>
  <si>
    <t>Sn0.02 Ni/Al</t>
  </si>
  <si>
    <t>Sn0.04 Ni/Al</t>
  </si>
  <si>
    <t>Sn0.02 Ni/Ce-Al</t>
  </si>
  <si>
    <t>NAF</t>
  </si>
  <si>
    <t>2018-112</t>
  </si>
  <si>
    <t>NAW</t>
  </si>
  <si>
    <t>NAU</t>
  </si>
  <si>
    <t>UNAU</t>
  </si>
  <si>
    <t>10Ni/Al2O3</t>
  </si>
  <si>
    <t>2018-118</t>
  </si>
  <si>
    <t>0.5PAl-10Ni</t>
  </si>
  <si>
    <t>1PAl-10Ni</t>
  </si>
  <si>
    <t>2PAl-10Ni</t>
  </si>
  <si>
    <t>4PAl-10Ni</t>
  </si>
  <si>
    <t>6PAl-10Ni</t>
  </si>
  <si>
    <t>HNiZr3</t>
  </si>
  <si>
    <t>2018-119</t>
  </si>
  <si>
    <t>HNiZr5</t>
  </si>
  <si>
    <t>HNiZr10</t>
  </si>
  <si>
    <t>HNi</t>
  </si>
  <si>
    <t>10Ni/Ce0.95Mn0.05 O2</t>
  </si>
  <si>
    <t>2018-120</t>
  </si>
  <si>
    <t>10Ni/Ce0.85Mg0.10Mn0.05O2</t>
  </si>
  <si>
    <t>10Ni/Ce0.85Zr0.10Mn0.05O2</t>
  </si>
  <si>
    <t>10Ni/Ce0.85La0.10Mn0.05O2</t>
  </si>
  <si>
    <t>Ni@MA</t>
  </si>
  <si>
    <t>2018-121</t>
  </si>
  <si>
    <t>Mg@Ni@MA</t>
  </si>
  <si>
    <t>Ni@Mg@MA</t>
  </si>
  <si>
    <t>MgeNi@MA</t>
  </si>
  <si>
    <t>Ni10/SBA-15</t>
  </si>
  <si>
    <t>2018-122</t>
  </si>
  <si>
    <t>Ce(0)-NMA-COP</t>
  </si>
  <si>
    <t>2018-131</t>
  </si>
  <si>
    <t>Ce(1)-NMA-COP</t>
  </si>
  <si>
    <t>Ce(3)-NMA-COP</t>
  </si>
  <si>
    <t>Ce(5)-NMA-COP</t>
  </si>
  <si>
    <t>Ce(1)-NMA-IMP</t>
  </si>
  <si>
    <t>Ce(3)-NMA-IMP</t>
  </si>
  <si>
    <t>Ce(5)-NMA-IMP</t>
  </si>
  <si>
    <t>Ni5/MCFIWI</t>
  </si>
  <si>
    <t>2018-132</t>
  </si>
  <si>
    <t>Ni5/MCF-TS</t>
  </si>
  <si>
    <t>Ni5/MCF(N)-IWI</t>
  </si>
  <si>
    <t>Ni5/ MCF(N)-T</t>
  </si>
  <si>
    <t>Ni0.9-MCF-DS</t>
  </si>
  <si>
    <t>5Ni@SBA-15</t>
  </si>
  <si>
    <t>2018-147</t>
  </si>
  <si>
    <t>NiPS</t>
  </si>
  <si>
    <t>2018-150</t>
  </si>
  <si>
    <t>NiPS@silica-0.4</t>
  </si>
  <si>
    <t>NiPS@silica-0.6</t>
  </si>
  <si>
    <t>25%Ni/Al2O3</t>
  </si>
  <si>
    <t>2017-10</t>
  </si>
  <si>
    <t>25%Ni-5%CeO2-Al2O3</t>
  </si>
  <si>
    <t>25%Ni-5%La2O3-Al2O3</t>
  </si>
  <si>
    <t>25%Ni-5%ZrO2-Al2O3</t>
  </si>
  <si>
    <t>25%Ni-1%CeO2-Al2O1</t>
  </si>
  <si>
    <t>25%Ni-3%CeO2-Al2O2</t>
  </si>
  <si>
    <t>10%Ni/CeO2</t>
  </si>
  <si>
    <t>2017-25</t>
  </si>
  <si>
    <t>10%Ni/Ce0.95Mn0.05</t>
  </si>
  <si>
    <t>10%Ni/Ce0.75Mn0.25</t>
  </si>
  <si>
    <t>10%Ni/Ce0.50Mn0.50 34.</t>
  </si>
  <si>
    <t>10%Ni/Ce0.25Mn0.75</t>
  </si>
  <si>
    <t>10%Ni/MnOx</t>
  </si>
  <si>
    <t>12%Ni@Al2O3</t>
  </si>
  <si>
    <t>2017-26</t>
  </si>
  <si>
    <t>12%Ni/Al2O3</t>
  </si>
  <si>
    <t>Ni10CeAl</t>
  </si>
  <si>
    <t>2017-38</t>
  </si>
  <si>
    <t>Ni(12.5)/ZA</t>
  </si>
  <si>
    <t>Ni(12.5)/Ce(3)-ZA</t>
  </si>
  <si>
    <t>2017-43</t>
  </si>
  <si>
    <t>Ni(12.5)/Ce(5)-ZA</t>
  </si>
  <si>
    <t>Ni(12.5)/Ce(7)-ZA</t>
  </si>
  <si>
    <t>10Ni/SBA-15</t>
  </si>
  <si>
    <t>2017-47</t>
  </si>
  <si>
    <t>ZrO2/10Ni/SBA-15</t>
  </si>
  <si>
    <t>Y2O3/10Ni/SBA-15</t>
  </si>
  <si>
    <t>Sm2O3/10Ni/SBA-15</t>
  </si>
  <si>
    <t>HTNi25-Ce</t>
  </si>
  <si>
    <t>Ni/SBA-15(en)</t>
  </si>
  <si>
    <t>2017-53</t>
  </si>
  <si>
    <t>Ni/SBA-15(cit)</t>
  </si>
  <si>
    <t>Ni/SBA-15(ace)</t>
  </si>
  <si>
    <t>Ni/SBA-15(CM)</t>
  </si>
  <si>
    <t>NiAl2O4/g-Al2O3</t>
  </si>
  <si>
    <t>2017-63</t>
  </si>
  <si>
    <t>NiAl2O4/g-Al2O3-1La</t>
  </si>
  <si>
    <t>NiAl2O4/g-Al2O3-2La</t>
  </si>
  <si>
    <t>NiAl2O4/g-Al2O3-3La</t>
  </si>
  <si>
    <t>NiAl2O4/g-Al2O3-5La</t>
  </si>
  <si>
    <t>NiAl2O4/g-Al2O3-7La</t>
  </si>
  <si>
    <t>5Ni/La2O3-LOC</t>
  </si>
  <si>
    <t>2017-81</t>
  </si>
  <si>
    <t>5Ni/La2O3-C</t>
  </si>
  <si>
    <t>M-Ni@SiO2</t>
  </si>
  <si>
    <t>2017-94</t>
  </si>
  <si>
    <t>Mg0.83Ni0.17Al2O4</t>
  </si>
  <si>
    <t>2017-108</t>
  </si>
  <si>
    <t>2017-124</t>
  </si>
  <si>
    <t>Ni@SBA-15</t>
  </si>
  <si>
    <t>10Ni-SBA15</t>
  </si>
  <si>
    <t>2017-126</t>
  </si>
  <si>
    <t>3Sm-10Ni-SBA15</t>
  </si>
  <si>
    <t>750-NC</t>
  </si>
  <si>
    <t>850-NC</t>
  </si>
  <si>
    <t>2.5%Ni-MgO-Al2O3</t>
  </si>
  <si>
    <t>2017-147</t>
  </si>
  <si>
    <t>5%Ni-MgO-Al2O3</t>
  </si>
  <si>
    <t>7.5%Ni-MgO-Al2O3</t>
  </si>
  <si>
    <t>10%Ni-MgO-Al2O3</t>
  </si>
  <si>
    <t>12.5%Ni-MgO-Al2O3</t>
  </si>
  <si>
    <t>15%Ni-MgO-Al2O3</t>
  </si>
  <si>
    <t>12Ni/Al2O3-EISA</t>
  </si>
  <si>
    <t>2015-12</t>
  </si>
  <si>
    <t>12Ni/Al2O3-IMP</t>
  </si>
  <si>
    <t>Ni(10)/CZ</t>
  </si>
  <si>
    <t>2015-19</t>
  </si>
  <si>
    <t>Ni/La2Zr2O7–C</t>
  </si>
  <si>
    <t>2015-61</t>
  </si>
  <si>
    <t>Ni/La2Zr2O7–H2P–C</t>
  </si>
  <si>
    <t>Ni/La2Zr2O7–ArP–C</t>
  </si>
  <si>
    <t>Ni/La2Zr2O7–C–H2P</t>
  </si>
  <si>
    <t>Ni/La2Zr2O7–C–ArP</t>
  </si>
  <si>
    <t>Ni–ZrO2-CR-10</t>
  </si>
  <si>
    <t>2015-75</t>
  </si>
  <si>
    <t>Ni–ZrO2-CR-15</t>
  </si>
  <si>
    <t>Ni–ZrO2-CR-20</t>
  </si>
  <si>
    <t>Ni–ZrO2-CR-25</t>
  </si>
  <si>
    <t>Ni–ZrO2-C</t>
  </si>
  <si>
    <t>Ni–ZrO2-IMP</t>
  </si>
  <si>
    <t>CP</t>
  </si>
  <si>
    <t>2015-110</t>
  </si>
  <si>
    <t>WI</t>
  </si>
  <si>
    <t>CA</t>
  </si>
  <si>
    <t>5%Ni/0%KF–Al2O3</t>
  </si>
  <si>
    <t>2016-4</t>
  </si>
  <si>
    <t>5%Ni/1%KF–Al2O3</t>
  </si>
  <si>
    <t>5%Ni/5%KF–Al2O3</t>
  </si>
  <si>
    <t>5%Ni/10%KF–Al2O3</t>
  </si>
  <si>
    <t>2016-6</t>
  </si>
  <si>
    <t>Ni/MgO-Al2O3(8%)</t>
  </si>
  <si>
    <t>Ni/MgO-Al2O3(11%)</t>
  </si>
  <si>
    <t>Ni/MgO-Al2O3(15%)</t>
  </si>
  <si>
    <t>Ni/MgO-Al2O3(30%)</t>
  </si>
  <si>
    <t>Ni/MgO-Al2O3(45%)</t>
  </si>
  <si>
    <t>Ce0.8Pr0.2O2</t>
  </si>
  <si>
    <t>2016-22</t>
  </si>
  <si>
    <t>Ce0.5Pr0.5O2</t>
  </si>
  <si>
    <t>Ce0.35Pr0.65O2</t>
  </si>
  <si>
    <t>Ce0.2Pr0.8O2</t>
  </si>
  <si>
    <t>NiCu0-LDO</t>
  </si>
  <si>
    <t>2016-27</t>
  </si>
  <si>
    <t>Ni/Al2O3–F</t>
  </si>
  <si>
    <t>2016-35</t>
  </si>
  <si>
    <t>HMA@Ni/SBA-15</t>
  </si>
  <si>
    <t>2016-44</t>
  </si>
  <si>
    <t>Ni/MCeZrc</t>
  </si>
  <si>
    <t>2016-74</t>
  </si>
  <si>
    <t>Ni/Si-MCeZr−0.05c</t>
  </si>
  <si>
    <t>Ni/Si-MCeZr−0.15c</t>
  </si>
  <si>
    <t>Ni/Si-MCeZr−0.25c</t>
  </si>
  <si>
    <t>Ni/Si-MCeZr−0.40c</t>
  </si>
  <si>
    <t>0.05 g/g (5 mass %) Ni/Al2O3</t>
  </si>
  <si>
    <t>2016-76</t>
  </si>
  <si>
    <t>0.075 g/g (7.5 mass %) Ni/Al2O3</t>
  </si>
  <si>
    <t>0.1 g/g (10 mass %) Ni/Al2O3</t>
  </si>
  <si>
    <t>Nisingle bondCe/Al2O3-500</t>
  </si>
  <si>
    <t>2016-78</t>
  </si>
  <si>
    <t>Nisingle bondCe/Al2O3-600</t>
  </si>
  <si>
    <t>Nisingle bondCe/Al2O3-750</t>
  </si>
  <si>
    <t>Nisingle bondCe/Al2O3-900</t>
  </si>
  <si>
    <t>Nisingle bondCe/Al2O3-1000</t>
  </si>
  <si>
    <t>5 wt%Ni/Ce0.8Pr0.2O2</t>
  </si>
  <si>
    <t>2016-135</t>
  </si>
  <si>
    <t>5 wt%Ni/Ce0.8Zr0.2O2</t>
  </si>
  <si>
    <t>5 wt%Ni/Ce0.5Zr0.5O2</t>
  </si>
  <si>
    <t>5 wt% Ni/Ce0.8Pr0.2O2</t>
  </si>
  <si>
    <t>CB‐LDO</t>
  </si>
  <si>
    <t>2014-2</t>
  </si>
  <si>
    <t>Ni-Al Srf</t>
  </si>
  <si>
    <t>2014-10</t>
  </si>
  <si>
    <t>Ni-Al Pol</t>
  </si>
  <si>
    <t>Ni-Zr Srf</t>
  </si>
  <si>
    <t>Ni-Zr Pol</t>
  </si>
  <si>
    <t>Ni-Ce Srf</t>
  </si>
  <si>
    <t>Ni-Ce Pol</t>
  </si>
  <si>
    <t>5%Ni/Al2O3</t>
  </si>
  <si>
    <t>2014-12</t>
  </si>
  <si>
    <t>5%Ni–3%MgO/Al2O</t>
  </si>
  <si>
    <t>5%Ni–3%CaO/Al2O3</t>
  </si>
  <si>
    <t>5%Ni–3%BaO/Al2O3</t>
  </si>
  <si>
    <t>NiO/SBA-15</t>
  </si>
  <si>
    <t>2014-25</t>
  </si>
  <si>
    <t>3%Y-NiO/SBA-15</t>
  </si>
  <si>
    <t>6%Y-NiO/SBA-15</t>
  </si>
  <si>
    <t>9%Y-NiO/ SBA-15</t>
  </si>
  <si>
    <t>Ni-yolk@Ni@SiO2-8.6</t>
  </si>
  <si>
    <t>2014-33</t>
  </si>
  <si>
    <t>Ni-yolk@Ni@SiO2-11.2</t>
  </si>
  <si>
    <t>Ni-yolk@Ni@SiO2-15.1</t>
  </si>
  <si>
    <t>NiB(0.0)/Al</t>
  </si>
  <si>
    <t>2014-46</t>
  </si>
  <si>
    <t>NiB(0.1)/Al</t>
  </si>
  <si>
    <t>NiB(0.3)/Al</t>
  </si>
  <si>
    <t>NiB(0.5)/Al</t>
  </si>
  <si>
    <t>NiB(0.7)/Al</t>
  </si>
  <si>
    <t>6.7%Ni/meso-SiO2</t>
  </si>
  <si>
    <t>2014-81</t>
  </si>
  <si>
    <t>3.1%Ni-SiO2</t>
  </si>
  <si>
    <t>6.2%Ni-SiO2</t>
  </si>
  <si>
    <t>6.7%Ni-SiO2</t>
  </si>
  <si>
    <t>8.8%Ni-SiO2</t>
  </si>
  <si>
    <t>13.2%Ni-SiO2</t>
  </si>
  <si>
    <t>Ni0.03Mg0.97O</t>
  </si>
  <si>
    <t>2013-47</t>
  </si>
  <si>
    <t>Ni0.07Mg0.93O</t>
  </si>
  <si>
    <t>Ni0.10Mg0.90O</t>
  </si>
  <si>
    <t>Ni0.15Mg0.85O</t>
  </si>
  <si>
    <t>Ni0.25Mg0.75O</t>
  </si>
  <si>
    <t>Ni-Ce-Ar</t>
  </si>
  <si>
    <t>2013-60</t>
  </si>
  <si>
    <t>Ni-Ce-CO2</t>
  </si>
  <si>
    <t>Ni-Ce-O2</t>
  </si>
  <si>
    <t>Ni-Ce-H2</t>
  </si>
  <si>
    <t>2013-65</t>
  </si>
  <si>
    <t>Ni/3CS</t>
  </si>
  <si>
    <t>Ni/9CS</t>
  </si>
  <si>
    <t>Ni/18CS</t>
  </si>
  <si>
    <t>Ni/30CS</t>
  </si>
  <si>
    <t>Ni (7)-MAl</t>
  </si>
  <si>
    <t>2012-36</t>
  </si>
  <si>
    <t>Ni (10)-MAl</t>
  </si>
  <si>
    <t>Ni (15)-MAl</t>
  </si>
  <si>
    <t>2012-37</t>
  </si>
  <si>
    <t>Ni/Ce-SBA-15(R-0.04)</t>
  </si>
  <si>
    <t>Ni/Ce-SBA-15(R-0.06)</t>
  </si>
  <si>
    <t>Ni-MCM-41</t>
  </si>
  <si>
    <t>2011-28</t>
  </si>
  <si>
    <t>5Ni/MgO</t>
  </si>
  <si>
    <t>2011-30</t>
  </si>
  <si>
    <t>7Ni/MgO</t>
  </si>
  <si>
    <t>10Ni/MgO</t>
  </si>
  <si>
    <t>15Ni/MgO</t>
  </si>
  <si>
    <t>2004-25</t>
  </si>
  <si>
    <t>Ni/Mg0.2Al0.8Ox</t>
  </si>
  <si>
    <t>Ni/Mg0.3Al0.7Ox</t>
  </si>
  <si>
    <t>Ni/Mg0.4Al0.6Ox</t>
  </si>
  <si>
    <t>Ni/Mg0.5Al0.5Ox</t>
  </si>
  <si>
    <t>Ni/Mg0.8Al0.2Ox</t>
  </si>
  <si>
    <t>Ni/α-Al2O3 [8]</t>
  </si>
  <si>
    <t>10Ni/TS (50:50)</t>
  </si>
  <si>
    <t>2008-38</t>
  </si>
  <si>
    <t>5% Ni/ZrO2</t>
  </si>
  <si>
    <t>2008-46</t>
  </si>
  <si>
    <t>5% Ni–3% CeO2/ZrO2</t>
  </si>
  <si>
    <t>5% Ni–3% La2O3/ZrO2</t>
  </si>
  <si>
    <t>5% Ni–3% K2O/ZrO2</t>
  </si>
  <si>
    <t>2009-5</t>
  </si>
  <si>
    <t>5Ni/SBA-15</t>
  </si>
  <si>
    <t>5Ni-MCM-41</t>
  </si>
  <si>
    <t>5Ni/MCM-41</t>
  </si>
  <si>
    <t>5% Ni/MgO</t>
  </si>
  <si>
    <t>2010-6</t>
  </si>
  <si>
    <t>5% Ni–0.1% Pt/MgO</t>
  </si>
  <si>
    <t>5% Ni–0.3% Pt/MgO</t>
  </si>
  <si>
    <t>NCMZ (■)</t>
  </si>
  <si>
    <t>2010-7</t>
  </si>
  <si>
    <t>NMZ (▴)</t>
  </si>
  <si>
    <t>Ni-DHT</t>
  </si>
  <si>
    <t>2010-14</t>
  </si>
  <si>
    <t>Ni-GRF</t>
  </si>
  <si>
    <t>Ni/CZ100</t>
  </si>
  <si>
    <t>2010-17</t>
  </si>
  <si>
    <t>Ni/CZ75</t>
  </si>
  <si>
    <t>Ni/CZ44</t>
  </si>
  <si>
    <t>Ni/CZ28</t>
  </si>
  <si>
    <t>Collector</t>
  </si>
  <si>
    <t>Yifei</t>
  </si>
  <si>
    <t>5Ni/γ-Al2O3</t>
  </si>
  <si>
    <t>15Ni/γ-Al2O3</t>
  </si>
  <si>
    <t>5Ni/ITQ-2</t>
  </si>
  <si>
    <t>Reaction Temperature</t>
  </si>
  <si>
    <t>Ni Loading</t>
  </si>
  <si>
    <t>Reaction Time</t>
  </si>
  <si>
    <t>Pore Size</t>
  </si>
  <si>
    <t>Pore Volume</t>
  </si>
  <si>
    <t>Surface Area</t>
  </si>
  <si>
    <t>Ni Particle Size</t>
  </si>
  <si>
    <t>Ni Dispersion</t>
  </si>
  <si>
    <t>Modifier Electronegativity</t>
  </si>
  <si>
    <t>GHSV</t>
  </si>
  <si>
    <t>CH4 Conversion</t>
  </si>
  <si>
    <t>CO2 Conversion</t>
  </si>
  <si>
    <t>Syngas_Ratio</t>
  </si>
  <si>
    <t>Shuwen</t>
  </si>
  <si>
    <t>HTNi100-Ce</t>
  </si>
  <si>
    <t>2017-49</t>
  </si>
  <si>
    <t>Ni loading (%)</t>
  </si>
  <si>
    <t>H2-TPR Peak Temperature (degC)</t>
  </si>
  <si>
    <t>Ni particle size</t>
  </si>
  <si>
    <t>Ni dispersion</t>
  </si>
  <si>
    <t>Year</t>
  </si>
  <si>
    <t>label</t>
  </si>
  <si>
    <t>Keerthana</t>
  </si>
  <si>
    <t>Ni Dispersion (%)</t>
  </si>
  <si>
    <t>Catalyst name</t>
  </si>
  <si>
    <t>Nickel particle size(nm)</t>
  </si>
  <si>
    <t>Ni Dispersion(%)</t>
  </si>
  <si>
    <t>Label</t>
  </si>
  <si>
    <t>Keyu</t>
  </si>
  <si>
    <t>Collecter</t>
  </si>
  <si>
    <t>Status</t>
  </si>
  <si>
    <t>Total Papers</t>
  </si>
  <si>
    <t>Papers with Data</t>
  </si>
  <si>
    <t>Points</t>
  </si>
  <si>
    <t>Checked?</t>
  </si>
  <si>
    <t>Fully Complied</t>
  </si>
  <si>
    <t>Yes</t>
  </si>
  <si>
    <t>All papers are scanned and data is in spreadsheet</t>
  </si>
  <si>
    <t>Partially Complied</t>
  </si>
  <si>
    <t>Some papers are scanned and some data is in spreadsheet</t>
  </si>
  <si>
    <t>Not Complied</t>
  </si>
  <si>
    <t>Data completely not in spreadsheet</t>
  </si>
  <si>
    <t>KH/Yifei</t>
  </si>
  <si>
    <t>TianChang/Keyu</t>
  </si>
  <si>
    <t>Jiyang</t>
  </si>
  <si>
    <t>YIfei</t>
  </si>
  <si>
    <t>Total no. of Papers:</t>
  </si>
  <si>
    <t>Total no. of Papers with Data</t>
  </si>
  <si>
    <t>Total no. of Points</t>
  </si>
  <si>
    <t>Article No.</t>
  </si>
  <si>
    <t>Title</t>
  </si>
  <si>
    <t>Authour</t>
  </si>
  <si>
    <t>A highly efficient solar-driven CO2 reforming of methane on Ni/MgAlOx-LDH loaded Ni foam reactors with heat recovery: Experimental measurements and numerical simulations</t>
  </si>
  <si>
    <t>Mu, Z., Liu, X., Shi, H., (...), Wang, X., Xuan, Y.</t>
  </si>
  <si>
    <t>In situ study of low-temperature dry reforming of methane over La2Ce2O7 and LaNiO3 mixed oxides</t>
  </si>
  <si>
    <t>Ramon, A.P., Li, X., Clark, A.H., (...), Artiglia, L., Assaf, J.M.</t>
  </si>
  <si>
    <t>The tailored role of “defect” sites on γ-alumina: A key to yield an efficient methane dry reforming catalyst with superior nickel utilization</t>
  </si>
  <si>
    <t>Zhang, Y., Zu, Y., He, D., (...), Mei, Y., Luo, Y.</t>
  </si>
  <si>
    <t>Enhancement of surface morphology and catalytic kinetics of NiAl2O4 spinel-derived Ni catalyst to promote dry reforming of methane at low temperature for the direct application to a solid oxide fuel cell</t>
  </si>
  <si>
    <t>Bae, Y., Hong, J.</t>
  </si>
  <si>
    <t>Ethane formation via catalytic low-temperature steam reforming of C3+-alkanes</t>
  </si>
  <si>
    <t>Urlukov, A.S., Uskov, S.I., Sobyanin, V.A., Snytnikov, P.V., Potemkin, D.I.</t>
  </si>
  <si>
    <t>Engineering the oxygen vacancies enables Ni single-atom catalyst for stable and efficient C-H activation</t>
  </si>
  <si>
    <t>Wu, J., Gao, J., Lian, S., (...), Liu, Z., Peng, Z.</t>
  </si>
  <si>
    <t>Activity and stability of alloyed NiCo catalyst for the dry reforming of methane: A combined DFT and microkinetic modeling study</t>
  </si>
  <si>
    <t>Shuyue Chen</t>
  </si>
  <si>
    <t>CO2 utilization in methane reforming using La-doped SBA-16 catalysts prepared via pH adjustment method</t>
  </si>
  <si>
    <t>Kiani, P., Meshksar, M., Rahimpour, M.R., Iulianelli, A.</t>
  </si>
  <si>
    <t>Influence of particle size and metal-support interaction on the catalytic performance of Ni-Al2O3 catalysts for the dry and oxidative-dry reforming of methane</t>
  </si>
  <si>
    <t>Chaudhary, P.K., Deo, G.</t>
  </si>
  <si>
    <t>Strong coke-resistivity of spherical hollow Ni/SiO2 catalysts with shell-confined high-content Ni nanoparticles for methane dry reforming with CO2</t>
  </si>
  <si>
    <t>Kosari, M., Askari, S., Seayad, A.M., (...), Borgna, A., Zeng, H.C.</t>
  </si>
  <si>
    <t>Exsolution-like synthesis of Ni/(Nd2O3,CaO) nanocomposites from Nd2-xCaxNiO4 precursors for catalytic applications</t>
  </si>
  <si>
    <t>Malyshev, S.A., Shlyakhtin, O.A., Loktev, A.S., (...), Valeev, R.G., Dedov, A.G.</t>
  </si>
  <si>
    <t>Dry reforming of methane over Mn-Ni/attapulgite: Effect of Mn content on the active site distribution and catalytic performance</t>
  </si>
  <si>
    <t>Liang, D., Wang, Y., Chen, M., (...), Wang, J., Yuan, L.</t>
  </si>
  <si>
    <t>Shape-shifting nanoparticles on a perovskite oxide for highly stable and active heterogeneous catalysis</t>
  </si>
  <si>
    <t>Kim, Y.H., Kang, Y., Jo, S., (...), Neagu, D., Myung, J.-H.</t>
  </si>
  <si>
    <t>CO2 reforming of CH4 over Ni supported on SiO2 modified by TiO2 and ZrO2: Effect of the support synthesis procedure</t>
  </si>
  <si>
    <t>La Parola, V., Liotta, L.F., Pantaleo, G., Testa, M.L., Venezia, A.M.</t>
  </si>
  <si>
    <t>Sintering- and coking-resistant nickel catalysts embedded in boron nitride supported nickel aluminate spinels for dry reforming of methane</t>
  </si>
  <si>
    <t>Deng, J., Yang, B., Liu, Y., (...), Zheng, J., Zhang, D.</t>
  </si>
  <si>
    <t>B-Ni/MgAl2O4 catalyzed dry reforming of methane: The role of boron to resist the formation of graphitic carbon</t>
  </si>
  <si>
    <t>Shakir, M.D., Sengupta, S., Sinhamahapatra, A., Liu, S., Vuthaluru, H.</t>
  </si>
  <si>
    <t>Lanthanum–Cerium-Modified Nickel Catalysts for Dry Reforming of Methane</t>
  </si>
  <si>
    <t>Lanre, M.S., Abasaeed, A.E., Fakeeha, A.H., (...), Al-mubaddel, F.S., Al-fatesh, A.S.</t>
  </si>
  <si>
    <t>Controllable synthesis of xPt–yNiO/MgO–PWAC nanoparticles and high-efficiency conversion for CO2/CH4 reforming reaction</t>
  </si>
  <si>
    <t>Nasreldeen Siam</t>
  </si>
  <si>
    <t>Biomethane reforming over Ni catalysts supported on PrO2-ZrO2solid-solutions</t>
  </si>
  <si>
    <t>Asencios, Y.J.O., Rodella, C.B., Assaf,</t>
  </si>
  <si>
    <t>The kinetic and experimental study for the syngas production from ethanol dry reforming over a Ni-Cu/La2O3 catalyst</t>
  </si>
  <si>
    <t>Mosayebi, A.</t>
  </si>
  <si>
    <t>Sandwich Ni-phyllosilicate@doped-ceria for moderate-temperature chemical looping dry reforming of methane</t>
  </si>
  <si>
    <t>Wang, J., Li, K., Wang, H., Li, Z., Zhu, X.</t>
  </si>
  <si>
    <t>Screening of mono and bimetallic catalysts for the dry reforming of methane</t>
  </si>
  <si>
    <t>Romano, P.N., de Carvalho Filho, J.F.S., de Almeida, J.M.A.R., Sousa-Aguiar, E.F.</t>
  </si>
  <si>
    <t>Catalytic performance of Cu-Ni/La0.75Sr0.25Cr0.5Mn0.5O3-δ for dry methane reforming</t>
  </si>
  <si>
    <t>Liu, H., Yu, J.</t>
  </si>
  <si>
    <t>Comparative evaluation of Ni-based bimetallic catalysts for dry reforming of methane at low temperature: The effect of alloy itself on performance</t>
  </si>
  <si>
    <t>Lee, J., Bae, Y., Hong, K., Hong, J.</t>
  </si>
  <si>
    <t>Hydrogen-enriched natural gas in a decarbonization perspective</t>
  </si>
  <si>
    <t>Deng, Y., Dewil, R., Appels, L., (...), Yang, M., Baeyens, J.</t>
  </si>
  <si>
    <t>Evidence of new Ni-O-K catalytic sites with superior stability for methane dry reforming</t>
  </si>
  <si>
    <t>Lola Azancot a</t>
  </si>
  <si>
    <t>Ni supported on natural clay of palygorskite as catalyst for dry reforming of methane: Thermodynamic analysis and impacts of preparation methods</t>
  </si>
  <si>
    <t>Li, Y., Wang, Y., Zhang, X., (...), Wu, L., Zheng, L.</t>
  </si>
  <si>
    <t>Promotional effect of addition of ceria over yttria-zirconia supported Ni based catalyst system for hydrogen production through dry reforming of methane</t>
  </si>
  <si>
    <t>Chaudhary, M.L., Al-Fatesh, A.S., Kumar, R., (...), Abasaeed, A.E., Fakeeha, A.H.</t>
  </si>
  <si>
    <t>Dry reforming of methane over the Ni/Y2O3-ZrO2 catalysts: Effects of the tunable surface oxygen species by modulating the zirconium precursors</t>
  </si>
  <si>
    <t>Zhang, M., Zhang, J., Zhang, Q., Han, Y.</t>
  </si>
  <si>
    <t>The Effect of Preparation Method on the Activity of Bimetallic Ni-Fe Catalyst in Dry Reforming of Methane</t>
  </si>
  <si>
    <t>Moradi, G., Hemmati, H., Rezaei, H., Rafiee, S.</t>
  </si>
  <si>
    <t>Optimization of Dry Reforming of Methane over a Ni/MgO Catalyst Using Response Surface Methodology</t>
  </si>
  <si>
    <t>Gendy, T.S., El-Salamony, R.A., El-Temtamy, S.A., (...), Ebiad, M.A., Naggar, A.M.A.E.</t>
  </si>
  <si>
    <t>Highly dispersed Ni/MgO-mSiO2 catalysts with excellent activity and stability for dry reforming of methane</t>
  </si>
  <si>
    <t>Zeng, F., Zhang, J., Xu, R., Zhang, R., Ge, J.</t>
  </si>
  <si>
    <t>Methane dry reforming with CO2 over ceria supported Ni catalyst prepared by reverse microemulsion synthesis</t>
  </si>
  <si>
    <t>Rashid, M.U., Wan Daud, W.M.A., Mohidem, N.A., (...), Azam, M., Miran, W.</t>
  </si>
  <si>
    <t>Design of coke-free methane dry reforming catalysts by molecular tuning of nitrogen-rich combustion precursors</t>
  </si>
  <si>
    <t>Sorcar, S., Das, J., Komarala, E.P., (...), Rosen, B.A., Gozin, M.</t>
  </si>
  <si>
    <t xml:space="preserve">Engineering metal-oxide interface by depositing ZrO2 overcoating on Ni/ Al2O3 for dry reforming of methane </t>
  </si>
  <si>
    <t>Jin, B., Li, S., Liu, Y., Liang, X.</t>
  </si>
  <si>
    <t>Promoting Dry Reforming of Methane Catalysed by Atomically-Dispersed Ni over Ceria-Upgraded Boron Nitride</t>
  </si>
  <si>
    <t>Li, X., Phornphimon, M., Zhang, X., Deng, J., Zhang, D.</t>
  </si>
  <si>
    <t>Coke-Resistant Ni/CeZrO2 Catalysts for Dry Reforming of Methane to Produce Hydrogen-Rich Syngas</t>
  </si>
  <si>
    <t>Sophiana, I.C., Iskandar, F., Devianto, H., Nishiyama, N., Budhi, Y.W.</t>
  </si>
  <si>
    <t>Improving Anti-Coking Properties of Ni/Al2O3 Catalysts via Synergistic Effect of Metallic Nickel and Nickel Phosphides in Dry Methane Reforming</t>
  </si>
  <si>
    <t>Shi, Y., Wang, S., Li, Y., (...), Li, T., Yin, H.</t>
  </si>
  <si>
    <t>Novel High-Performance Catalysts for Partial Oxidation and Dry Reforming of Methane to Synthesis Gas</t>
  </si>
  <si>
    <t>Loktev, A.S., Mukhin, I.E., Bykov, M.A., (...), Osipov, A.K., Dedov, A.G.</t>
  </si>
  <si>
    <t>Ni-Co bimetallic catalysts on coconut shell activated carbon prepared using solid-phase method for highly efficient dry reforming of methane</t>
  </si>
  <si>
    <t>Li, L., Chen, J., Zhang, Y., Sun, J., Zou, G.</t>
  </si>
  <si>
    <t>Remarkable basic-metal oxides promoted confinement catalysts for CO2 reforming</t>
  </si>
  <si>
    <t>Wang, J., Mao, Y., Zhang, L., (...), Wu, D., Peng, H.</t>
  </si>
  <si>
    <t>Elucidating the role of La3+/Sm3+ in the carbon paths of dry reforming of methane over Ni/Ce-La(Sm)-Cu-O using transient kinetics and isotopic techniques</t>
  </si>
  <si>
    <t>Hussien, A.G.S., Damaskinos, C.M., Dabbawala, A., (...), Efstathiou, A.M., Polychronopoulou, K.</t>
  </si>
  <si>
    <t>Utilizing bimetallic catalysts to mitigate coke formation in dry reforming of methane</t>
  </si>
  <si>
    <t>Sasson Bitters, J., He, T., Nestler, E., (...), Chen, J.G., Zhang, C.</t>
  </si>
  <si>
    <t>Ni–Re alloy catalysts on Al2O3 for methane dry reforming</t>
  </si>
  <si>
    <t>Cichy, M., Pańczyk, M., Słowik, G., Zawadzki, W., Borowiecki, T.</t>
  </si>
  <si>
    <t>Effect of the Interaction Between Metal and Support on the Carbon Deposition Performance of Ni/NiAl2O4 Catalyst for Dry Reforming of Methane | [金属与载体相互作用对Ni/NiAl2O4催化剂甲烷干重整积炭性能的影响]</t>
  </si>
  <si>
    <t>Wang, H., Ning, Y., Qiu, L., Yan, X., Li, R.</t>
  </si>
  <si>
    <t>Dry reforming of methane on Ni(1 1 1) surface with different Mo doping ratio: DFT-assisted microkinetic study</t>
  </si>
  <si>
    <t>Wang, W.-Y., Liu, J.-H., Lv, C.-Q., Ren, R.-R., Wang, G.-C.</t>
  </si>
  <si>
    <t>Hydrogen production from CO2 reforming of methane using zirconia supported nickel catalyst</t>
  </si>
  <si>
    <t>Kurdi, A.N., Ibrahim, A.A., Al-Fatesh, A.S., (...), Abasaeed, A.E., Fakeeha, A.H.</t>
  </si>
  <si>
    <t>Mesoporous silica-encaged ultrafine ceria-nickel hydroxide nanocatalysts for solar thermochemical dry methane reforming</t>
  </si>
  <si>
    <t>Wells, V., Riaz, A., Sun, Q., (...), Wang, C.-H., Lipiński, W.</t>
  </si>
  <si>
    <t>Element segregation and thermal stability of Ni–Pd nanoparticles</t>
  </si>
  <si>
    <t>Xu, Y., Wang, G., Qian, P., Su, Y.</t>
  </si>
  <si>
    <t>Effect of B site substitution in Gd2B2-xNiyO7-δ (B= Ti, Zr) ternary metal oxide catalysts in dry reforming of methane</t>
  </si>
  <si>
    <t>Ghodke, S.R., Thundiyil, S., Dongapure, P., Nandini Devi, R.</t>
  </si>
  <si>
    <t>Nickel on two-dimensional ITQ-2 zeolite as a highly active catalyst for carbon dioxide reforming of methane</t>
  </si>
  <si>
    <t>Kweon, S., Kim, Y.W., Bae, J., (...), Park, M.B., Min, H.-K.</t>
  </si>
  <si>
    <t>Bimetallic (Pt-Ni) La-hexaaluminate catalysts obtained from aluminum saline slags for the dry reforming of methane</t>
  </si>
  <si>
    <t>Torrez-Herrera, J.J., Korili, S.A., Gil, A.</t>
  </si>
  <si>
    <t>Effects of calcination atmosphere on the performance of the co-precipitated Ni/ZrO2 catalyst in dry reforming of methane</t>
  </si>
  <si>
    <t>Zhang, M., Zhang, J., Zhou, Z., (...), Tan, Y., Han, Y.</t>
  </si>
  <si>
    <t>Harnessing Strong Metal-Support Interaction to Proliferate the Dry Reforming of Methane Performance by in Situ Reduction</t>
  </si>
  <si>
    <t>Jeon, O.S., Lee, H., Lee, K.-S., (...), Lee, S.-Y., Shul, Y.G.</t>
  </si>
  <si>
    <t>Effects of modifier (Gd, Sc, La) addition on the stability of low Ni content catalyst for dry reforming of model biogas</t>
  </si>
  <si>
    <t>Ha, Q.L.M., Atia, H., Kreyenschulte, C., (...), Wohlrab, S., Armbruster, U.</t>
  </si>
  <si>
    <t>Influence of Fe, La, Zr, Ce, and Ca on the catalytic performance and coke formation in dry reforming of methane over Ni/MgO.Al2O3 catalyst</t>
  </si>
  <si>
    <t>Hydrogen-rich syngas production from bi-reforming of greenhouse gases over zirconia modified Ni/MgO catalyst</t>
  </si>
  <si>
    <t>Farooqi, A.S., Yusuf, M., Zabidi, N.A.M., (...), Ayodele, B.V., Abdullah, B.</t>
  </si>
  <si>
    <t>Dry Reforming of Methane on NiCu and NiPd Model Systems: Optimization of Carbon Chemistry</t>
  </si>
  <si>
    <t>Zambaldi, P., Haug, L., Penner, S., Klötzer, B.</t>
  </si>
  <si>
    <t>Evidence for redispersion of Ni on LaMnO3 films following high-temperature oxidation</t>
  </si>
  <si>
    <t>Kwon, O., Foucher, A.C., Huang, R., (...), Vohs, J.M., Gorte, R.J.</t>
  </si>
  <si>
    <t>Ni/Ce0.9Eu0.1O1.95 with enhanced coke resistance for dry reforming of methane</t>
  </si>
  <si>
    <t>Wang, Y., Zhang, R., Yan, B.</t>
  </si>
  <si>
    <t>A Ni/perovskite catalyst with low metal content for CO2 reforming of methane</t>
  </si>
  <si>
    <t>Qi, R., Jin, R., An, L., Bai, X., Wang, Z.-J.</t>
  </si>
  <si>
    <t>Design of Ni-substituted La2(CeZrNi)2O7 Pyrochlore Catalysts for Methane Dry Reforming</t>
  </si>
  <si>
    <t>Bai, J., Fu, Y., Kong, W., (...), Zhang, J., Sun, Y.</t>
  </si>
  <si>
    <t>Hydrogen production from biomass through integration of anaerobic digestion and biogas dry reforming</t>
  </si>
  <si>
    <t>Hajizadeh, A., Mohamadi-Baghmolaei, M., Cata Saady, N.M., Zendehboudi, S.</t>
  </si>
  <si>
    <t>Role of Ca, Cr, Ga and Gd promotor over lanthana-zirconia–supported Ni catalyst towards H2-rich syngas production through dry reforming of methane</t>
  </si>
  <si>
    <t>Al-Fatesh, A.S., Khatri, J., Kumar, R., (...), Fakeeha, A.H., Rooney, D.W.</t>
  </si>
  <si>
    <t>Controlling carbon formation over Ni/CeO2 catalyst for dry reforming of CH4 by tuning Ni crystallite size and oxygen vacancies of the support</t>
  </si>
  <si>
    <t>da Fonseca, R.O., Ponseggi, A.R., Rabelo-Neto, R.C., (...), Mattos, L.V., Noronha, F.B.</t>
  </si>
  <si>
    <t>Boosting CO2 reforming of methane via the metal-support interaction in mesostructured SBA-16-derived Ni nanoparticles</t>
  </si>
  <si>
    <t>Sun, C., Summa, P., Wang, Y., (...), Rønning, M., Da Costa, P.</t>
  </si>
  <si>
    <t>Synergistic effect of freeze-drying and promoters on the catalytic performance of Ni/MgAl layered double hydroxide</t>
  </si>
  <si>
    <t>Taherian, Z., Shahed Gharahshiran, V., Khataee, A., Orooji, Y.</t>
  </si>
  <si>
    <t>Synthesis gas production by dry reforming of methane over Neodymium-modified hydrotalcite-derived nickel catalysts</t>
  </si>
  <si>
    <t>Yuan, X., Li, B., Wang, X., Li, B.</t>
  </si>
  <si>
    <t>Syngas production by bi-reforming of methane on a bimetallic Ni-ZnO doped zeolite 13X</t>
  </si>
  <si>
    <t>Cunha, A.F., Morales-Torres, S., Pastrana-Martínez, L.M., Maldonado-Hódar, F.J., Caetano, N.S.</t>
  </si>
  <si>
    <t>Nickel silicate beta zeolite prepared by interzeolite transformation: A highly active and stable catalyst for dry reforming of methane</t>
  </si>
  <si>
    <t>Kweon, S., Kim, Y.W., Shin, C.-H., Park, M.B., Min, H.-K.</t>
  </si>
  <si>
    <t>Interface-directed epitaxially growing nickle ensembles as efficient catalysts in dry reforming of methane</t>
  </si>
  <si>
    <t>Wang, P., Wei, S., Wang, S., (...), Mou, X., Ding, Y.</t>
  </si>
  <si>
    <t>Elucidating the role of earth alkaline doping in perovskite-based methane dry reforming catalysts</t>
  </si>
  <si>
    <t>Delir Kheyrollahi Nezhad, P., Bekheet, M.F., Bonmassar, N., (...), Farzi, A., Penner, S.</t>
  </si>
  <si>
    <t>Operando characterization of metallic and bimetallic electrocatalysts for SOFC fuel electrodes operating under internal methane reforming conditions</t>
  </si>
  <si>
    <t>Drasbæk, D.B., Welander, M.M., Traulsen, M.L., (...), Holtappels, P., Walker, R.A.</t>
  </si>
  <si>
    <t>NiO–MgAl2O4 systems for dry reforming of methane: Effect of the combustion synthesis route in the catalysts properties</t>
  </si>
  <si>
    <t>de Souza, M.G., Melo, D.M.A., Medeiros, R.L.B.A., (...), Oliveira, Â.A.S., Braga, R.M.</t>
  </si>
  <si>
    <t>Carbon deposition behaviors in dry reforming of CH4 at elevated pressures over Ni/MoCeZr/MgAl2O4-MgO catalysts</t>
  </si>
  <si>
    <t>Huang, Y., Li, X., Zhang, Q., Vinokurov, V.A., Huang, W.</t>
  </si>
  <si>
    <t>Synergy of macro-meso bimodal pore and Ni-Co alloy for enhanced stability in dry reforming of methane</t>
  </si>
  <si>
    <t>Lyu, L., Shengene, M., Ma, Q., (...), Zhang, J., Zhao, T.-S.</t>
  </si>
  <si>
    <t>Promotional effects of defects on Ni/HAP catalyst for carbon resistance and durability during dry reforming of methane</t>
  </si>
  <si>
    <t>Meng, J., Gu, T., Pan, W., (...), Xie, H., Piao, G.</t>
  </si>
  <si>
    <t>The effect of adsorbed oxygen species on carbon-resistance of Ni-Zr catalyst modified by Al and Mn for dry reforming of methane</t>
  </si>
  <si>
    <t>Wang, Y., Li, L., Cui, C., Da. Costa, P., Hu, C.</t>
  </si>
  <si>
    <t>A coupling bimetallic Ni-La/MCM-41 catalyst enhanced by radio frequency (RF) plasma for dry reforming</t>
  </si>
  <si>
    <t>Xu, J., Tian, H., Chen, K., (...), Cao, W., Guo, F.</t>
  </si>
  <si>
    <t>Defect-induced formation of nickel silicates on two-dimensional MWW-type catalysts promoting catalytic activity for dry reforming of methane</t>
  </si>
  <si>
    <t>Kweon, S., Kim, Y.W., Jo, D., (...), Park, M.B., Min, H.-K.</t>
  </si>
  <si>
    <t>Syngas production by methane tri-reforming: Effect of Ni/CeO2 synthesis method on oxygen vacancies and coke formation</t>
  </si>
  <si>
    <t>Anchieta, C.G., Assaf, E.M., Assaf, J.M.</t>
  </si>
  <si>
    <t>The effect of H2S on internal dry reforming in biogas fuelled solid oxide fuel cells</t>
  </si>
  <si>
    <t>Wasajja, H., Saadabadi, S.A., Illathukandy, B., (...), van Lier, J.B., Vellayani Aravind, P.</t>
  </si>
  <si>
    <t>Coke deposition over Ni-based catalysts for dry reforming of methane: effects of MgO-Al2O3 support and ceria, lanthana promoters</t>
  </si>
  <si>
    <t>Naidu, B.N., Kumar, K.D.P.L., Saini, H., (...), Kumar, T.N., Prasad, V.V.D.N.</t>
  </si>
  <si>
    <t>New simple La-Ni complexes as efficient precursors for functional LaNiO3-based ceramics</t>
  </si>
  <si>
    <t>Gavrikov, A.V., Ilyukhin, A.B., Belova, E.V., (...), Khrushcheva, A.V., Loktev, A.S.</t>
  </si>
  <si>
    <t>Plasma-assisted dry reforming of methane over Mo2C-Ni/Al2O3 catalysts: Effects of β-Mo2C promoter</t>
  </si>
  <si>
    <t>Diao, Y., Zhang, X., Liu, Y., (...), Wu, G., Shi, C.</t>
  </si>
  <si>
    <t>On the mechanism of visible-light accelerated methane dry reforming reaction over Ni/CeO2−x catalysts</t>
  </si>
  <si>
    <t>Lorber, K., Zavašnik, J., Sancho-Parramon, J., (...), Mazaj, M., Djinović, P.</t>
  </si>
  <si>
    <t>Enhanced photothermal catalytic performance of dry reforming of methane over Ni/mesoporous TiO2 composite catalyst</t>
  </si>
  <si>
    <t>Xie, T., Zhang, Z.-Y., Zheng, H.-Y., (...), Hu, Z., Lei, Y.</t>
  </si>
  <si>
    <t>Transient reaction phenomena of sorption-enhanced steam methane reforming in a fixed-bed reactor</t>
  </si>
  <si>
    <t>Sheu, W.-J., Chang, C.-Y., Chen, Y.-C.</t>
  </si>
  <si>
    <t>Highly stable and coke-resistant Zn-modified Ni-Mg-Al hydrotalcite derived catalyst for dry reforming of methane: Synergistic effect of Ni and Zn</t>
  </si>
  <si>
    <t>Chatla, A., Abu-Rub, F., Prakash, A.V., Ibrahim, G., Elbashir, N.O.</t>
  </si>
  <si>
    <t>Engineering of surface properties of Ni-CeZrAl catalysts for dry reforming of methane</t>
  </si>
  <si>
    <t>Wen, J., Xie, Y., Ma, Y., (...), Zhang, Q., Chen, J.</t>
  </si>
  <si>
    <t>Atomic-Scale Insights into Nickel Exsolution on LaNiO3 Catalysts via In Situ Electron Microscopy</t>
  </si>
  <si>
    <t>Cao, P., Tang, P., Bekheet, M.F., (...), Penner, S., Heggen, M.</t>
  </si>
  <si>
    <t>In Situ Fabrication of Ultrasmall Ni Nanoparticles from Ni(OH)2 Precursors for Efficient CO2 Reforming of Methane</t>
  </si>
  <si>
    <t>Qi, R., An, L., Guo, Y., Zhang, R., Wang, Z.-J.</t>
  </si>
  <si>
    <t>Effect of Cerium Promoters on an MCM-41-Supported Nickel Catalyst in Dry Reforming of Methane</t>
  </si>
  <si>
    <t>Al-Fatesh, A.S., Kumar, R., Kasim, S.O., (...), Almubaddel, F., Chowdhury, B.</t>
  </si>
  <si>
    <t>Insights into the Mechanism of Methanol Steam Reforming for Hydrogen Production over Ni–Cu-Based Catalysts</t>
  </si>
  <si>
    <t>Fajín, J.L.C., Cordeiro, M.N.D.S.</t>
  </si>
  <si>
    <t>Grafted nickel-promoter catalysts for dry reforming of methane identified through high-throughput experimentation</t>
  </si>
  <si>
    <t>Ferrandon, M.S., Byron, C., Celik, G., (...), Teplyakov, A.V., Delferro, M.</t>
  </si>
  <si>
    <t>Highly active Ni/CeO2 for the steam reforming of acetic acid using CTAB as surfactant template</t>
  </si>
  <si>
    <t>Wang, H., Zhu, H., Zhang, Y., Pu, J.</t>
  </si>
  <si>
    <t>Coke-resistant Ni-based bimetallic catalysts for the dry reforming of methane: effects of indium on the Ni/Al2O3 catalyst†</t>
  </si>
  <si>
    <t>Wang, C., Su, T., Qin, Z., Ji, H.</t>
  </si>
  <si>
    <t>Nickel‒cobalt bimetallic catalysts prepared from hydrotalcite-like compounds for dry reforming of methane</t>
  </si>
  <si>
    <t>Duan, X., Pan, J., Yang, X., (...), Li, D., Jiang, L.</t>
  </si>
  <si>
    <t>Sintering resistant cubic ceria yolk Ni phyllosilicate shell catalyst for methane dry reforming</t>
  </si>
  <si>
    <t>Li, M., Li, Z., Lin, Q., (...), Wai, M.H., Kawi, S.</t>
  </si>
  <si>
    <t>A density functional theory study of methane activation on MgO supported Ni9M1 cluster: role of M on C-H activation</t>
  </si>
  <si>
    <t>Niu, J., Liu, H., Jin, Y., (...), Qi, W., Ran, J.</t>
  </si>
  <si>
    <t>Efficient photothermochemical dry reforming of methane over Ni supported on ZrO2 with CeO2 incorporation</t>
  </si>
  <si>
    <t>Du, Z., Pan, F., Yang, X., (...), Hu, Y.H., Li, Y.</t>
  </si>
  <si>
    <t>Highly dispersed Ni-based catalysts derived from the LaNiO3 perovskite for dry methane reforming: promotional effect of the Ni0 –Ni2+ dipole inlaid on the support</t>
  </si>
  <si>
    <t>Luo, F., Yin, X., Wang, Z., (...), Lang, L., Li, X.</t>
  </si>
  <si>
    <t>Unraveling the promotional effects of NiCo catalysts over defective boron nitride nanosheets in dry reforming of methane</t>
  </si>
  <si>
    <t>Kuboon, S., Deng, J., Gao, M., (...), Shi, L., Zhang, D.</t>
  </si>
  <si>
    <t>Synthesis, morphology control, and application of hollow Al2O3 spheres in the steam methane reforming process</t>
  </si>
  <si>
    <t>Sequential separation-driven solar methane reforming for H2 derivation under mild conditions</t>
  </si>
  <si>
    <t>Ling, Y., Wang, H., Liu, M., (...), Hao, Y., Jin, H.</t>
  </si>
  <si>
    <t>The Ni Catalyst Supported on the FSP-made Transition Metal (Co, Mn, Cu or Zn) Doped La2O3 Material for the Dry Reforming of Methane</t>
  </si>
  <si>
    <t>Aunmunkong, P., Chaisuk, C</t>
  </si>
  <si>
    <t>One-Step Solvothermal Synthesis of Ni Nanoparticle Catalysts Embedded in ZrO2 Porous Spheres to Suppress Carbon Deposition in Low-Temperature Dry Reforming of Methane</t>
  </si>
  <si>
    <t>Meiliefiana, M., Nakayashiki, T., Yamamoto, E., (...), Ohtani, M., Kobiro, K.</t>
  </si>
  <si>
    <t>Defect-stabilized nickel on beta zeolite as a promising catalyst for dry reforming of methane†</t>
  </si>
  <si>
    <t>Kweon, S., Bae, J., Cho, Y., (...), Park, M.B., Min, H.-K.</t>
  </si>
  <si>
    <t>Optimization of boron dispersion on fibrous-silica-nickel catalyst for enhanced CO2 hydrogenation to methane</t>
  </si>
  <si>
    <t>Hassan, N.S., Jalil, A.A., Fatah, N.A.A., (...), Setiabudi, H.D., Cheng, C.K.</t>
  </si>
  <si>
    <t>Highly dispersed Ni/Al2O3 catalysts for dry reforming of methane prepared by alkaline-induced adsorption process</t>
  </si>
  <si>
    <t>Liu, X., Zhang, L., Zheng, X., (...), He, D., Luo, Y.</t>
  </si>
  <si>
    <t>Tri-reforming of methane for syngas production using Ni catalysts: Current status and future outlook</t>
  </si>
  <si>
    <t>Alli, R.D., de Souza, P.A.L., Mohamedali, M., Virla, L.D., Mahinpey, N.</t>
  </si>
  <si>
    <t>Promotional Effects of Nd2O3 Doped Ni/Al2O3–Y2O3 Catalysts on Oxygen Vacancy and Coking-Resistant in Dry Reforming of Methane</t>
  </si>
  <si>
    <t>Zhu, R., Ding, X., Liu, Z., (...), Zheng, L., Wang, Y.</t>
  </si>
  <si>
    <t>Dry Reforming of Methane with Ni Supported on Mechanically Mixed Yttria-Zirconia Support</t>
  </si>
  <si>
    <t>Ibrahim, A.A., Kasim, S.O., Fakeeha, A.H., (...), Abu-Dahrieh, J.K., Al-Fatesh, A.S.</t>
  </si>
  <si>
    <t>Resolving one of the holy grails of catalysis: Direct nonoxidative methane conversion to ethylene over plasma-assisted atomically dispersed Pt catalyst</t>
  </si>
  <si>
    <t>Ayodele, O.B.</t>
  </si>
  <si>
    <t>The Role of Strontium in CeNiO3 Nano-Crystalline Perovskites for Greenhouse Gas Mitigation to Produce Syngas</t>
  </si>
  <si>
    <t>Ahmad, N., Wahab, R., Manoharadas, S., (...), Alam, M., Alharthi, F.A.</t>
  </si>
  <si>
    <t>Plasma-assisted CO2 reforming of methane over Ni-based catalysts: Promoting role of Ag and Sn secondary metals</t>
  </si>
  <si>
    <t>Suttikul, T., Nuchdang, S., Rattanaphra, D., Photsathain, T., Phalakornkule, C.</t>
  </si>
  <si>
    <t>Enhancing resistance of carbon deposition and reaction stability over nickel loaded fibrous silica-alumina (Ni/FSA) for dry reforming of methane</t>
  </si>
  <si>
    <t>Owgi, A.H.K., Jalil, A.A., Hussain, I., Hambali, H.U., Nabgan, W.</t>
  </si>
  <si>
    <t>Looking inside a Ni-Fe/MgAl2O4 catalyst for methane dry reforming via Mössbauer spectroscopy and in situ QXAS</t>
  </si>
  <si>
    <t>De Coster, V., Srinath, N.V., Theofanidis, S.A., (...), Marin, G.B., Galvita, V.V.</t>
  </si>
  <si>
    <t>Stable NiO–CeO2 nanoparticles with improved carbon resistance for methane dry reforming☆</t>
  </si>
  <si>
    <t>Cárdenas-Arenas, A., Bailón-García, E., Lozano-Castelló, D., Da Costa, P., Bueno-López, A.</t>
  </si>
  <si>
    <t>Electrically driven SiC-based structured catalysts for intensified reforming processes</t>
  </si>
  <si>
    <t>Renda, S., Cortese, M., Iervolino, G., (...), Meloni, E., Palma, V.</t>
  </si>
  <si>
    <t>Honeycomb monolithic design to enhance the performance of Ni-based catalysts for dry reforming of methane</t>
  </si>
  <si>
    <t>Agueniou, F., Vidal, H., Yeste, M.P., (...), Calvino, J.J., Gatica, J.M.</t>
  </si>
  <si>
    <t>CO2 Reforming of CH4 over SiO2-Supported Ni Catalyst: Effect of Sn as Support and Metal Promoter</t>
  </si>
  <si>
    <t>Pantaleo G., Parola V.L., Testa M.L., Venezia A.M.</t>
  </si>
  <si>
    <t>Spherical Ni Nanoparticles Supported by Nanosheet-Assembled Al2O3 for Dry Reforming of CH4: Elucidating the Induction Period and Its Excellent Resistance to Coking</t>
  </si>
  <si>
    <t>Dang C., Luo J., Yang W., Li H., Cai W.</t>
  </si>
  <si>
    <t>Dry reforming of methane over Ni supported on LaMnO3 thin films</t>
  </si>
  <si>
    <t>Zhang S., Tang L., Yu J., Zhan W., Wang L., Guo Y., Guo Y.</t>
  </si>
  <si>
    <t>Design of Ni-based catalysts supported over binary La-Ce oxides: Influence of La/Ce ratio on the catalytic performances in DRM</t>
  </si>
  <si>
    <t>Kwon O., Huang R., Cao T., Vohs J.M., Gorte R.J.</t>
  </si>
  <si>
    <t>Efficient integration of CO2 capture and conversion over a Ni supported CeO2-modified CaO microsphere at moderate temperature</t>
  </si>
  <si>
    <t>Grabchenko M., Pantaleo G., Puleo F., Kharlamova T.S., Zaikovskii V.I., Vodyankina O., Liotta L.F.</t>
  </si>
  <si>
    <t>Simple mechanisms of CH4 reforming with CO2 and H2O on a supported Ni/ZrO2 catalyst†‡</t>
  </si>
  <si>
    <t>Hu J., Hongmanorom P., Chirawatkul P., Kawi S.</t>
  </si>
  <si>
    <t>Robust nanosheet-assembled Al2O3-supported Ni catalysts for the dry reforming of methane: The effect of nickel content on the catalytic performance and carbon formation</t>
  </si>
  <si>
    <t>Yang H., Wang H., Wei L., Yang Y., Li Y.-W., Wen X.-D., Jiao H.</t>
  </si>
  <si>
    <t>Significant Effect of Rh on the h-BN-Supported Ni Catalyst for Dry Reformation of CH4: Insights from Density Functional Theory and Microkinetic Analysis</t>
  </si>
  <si>
    <t>Zhang S., Yang T., Yu J., Zhan W., Wang L., Guo Y., Guo Y.</t>
  </si>
  <si>
    <t>Coke-Resistant Ni–Co/ZrO2–CaO-Based Microwave Catalyst for Highly Effective Dry Reforming of Methane by Microwave Catalysis</t>
  </si>
  <si>
    <t>Zhang Y., Wang G.-C.</t>
  </si>
  <si>
    <t>Structural insight into an atomic layer deposition (ALD) grown Al2O3 layer on Ni/SiO2: impact on catalytic activity and stability in dry reforming of methane†</t>
  </si>
  <si>
    <t>Li R., Xu W., Deng J., Zhou J.</t>
  </si>
  <si>
    <t>Impact of Promoter Addition on the Regeneration of Ni/Al2O3 Dry Reforming Catalysts</t>
  </si>
  <si>
    <t>Kim S.M., Armutlulu A., Liao W.-C., Hosseini D., Stoian D., Chen Z., Abdala P.M., Copéret C., Müller C.</t>
  </si>
  <si>
    <t>Atomically dispersed nickel species in a two-dimensional molecular sieve: Origin of high activity and stability in dry reforming of methane</t>
  </si>
  <si>
    <t>Franz R., Pinto D., Uslamin E.A., Urakawa A., Pidko E.A.</t>
  </si>
  <si>
    <t>One-Pot Synthesis of a Highly Active and Stable Ni-Embedded Hydroxyapatite Catalyst for Syngas Production via Dry Reforming of Methane</t>
  </si>
  <si>
    <t>Min H.-K., Kweon S., Kim Y.W., An H., Jo D., Park E.D., Shin C.-H., Park M.B.</t>
  </si>
  <si>
    <t>Dry reforming of methane over Ni-based catalysts: Effect of ZrO2 and MgO addition as support</t>
  </si>
  <si>
    <t>Meng J., Pan W., Gu T., Bu C., Zhang J., Wang X., Liu C., Xie H., Piao G.</t>
  </si>
  <si>
    <t>Catalysts Based on Strontium Titanate Doped with Ni/Co/Cu for Dry Reforming of Methane</t>
  </si>
  <si>
    <t>Rosdin R.D.B., Yusuf M., Abdullah B.</t>
  </si>
  <si>
    <t>Stabilizing Ni-Co Alloy on Bimodal Mesoporous Alumina to Enhance Carbon Resistance for Dry Reforming of Methane</t>
  </si>
  <si>
    <t>Mizera A., Kowalczyk A., Chmielarz L., Drożdż E.</t>
  </si>
  <si>
    <t>Ni/CeO2 prepared by improved polyol method for DRM with highly dispersed Ni</t>
  </si>
  <si>
    <t>Li B., Yuan X., Li L., Wang X., Li B.</t>
  </si>
  <si>
    <t>Synthesis of Co–Ni and Cu–Ni based-catalysts for dry reforming of methane as potential components for SOFC anodes</t>
  </si>
  <si>
    <t>Qin Z., Chen L., Chen J., Su T., Ji H.</t>
  </si>
  <si>
    <t>Effects of Ti and Al incorporation on the performance of FSM-16 supported nickel catalyst in dry reforming of methane</t>
  </si>
  <si>
    <t>Cesario M.R., Souza G.S., Loureiro F.J.A., Araújo A.J.M., Grilo J.P.F., Aouad S., Tidahy H.L., Macedo D.A., Fagg D.P., Gennequin C., Abi-Aad E.</t>
  </si>
  <si>
    <t>Nickel Catalysts for C1 Reactions: Recollections from a Career in Heterogeneous Catalysis</t>
  </si>
  <si>
    <t>Rafieenezhad R., Izadbakhsh A., Sanati A.M.</t>
  </si>
  <si>
    <t>Tri-Reforming of Methane over NdM0.25Ni0.75O3 (M = Cr, Fe) Catalysts and the Effect of CO2 Composition</t>
  </si>
  <si>
    <t>Ross J.R.H.</t>
  </si>
  <si>
    <t>Hierarchical Layered Porous SiO2 Supported Bimetallic NiM/EXVTM-SiO2 (M = Co, Cu, Fe) Catalysts Derived from Vermiculite for CO2 Reforming of Methane</t>
  </si>
  <si>
    <t>de C. Roseno K.T., Antunes R.A., Alves R.M.B., Schmal M.</t>
  </si>
  <si>
    <t>Oxy-CO2 reforming of CH4 on Ni-based catalysts: Evaluation of cerium and aluminum addition on the structure and properties of the reduced materials</t>
  </si>
  <si>
    <t>Meng Z., Wang Z., Li Y.</t>
  </si>
  <si>
    <t>Anti-coking freeze-dried NiMgAl catalysts for dry and steam reforming of methane</t>
  </si>
  <si>
    <t>da Silva B.C., Bastos P.H.C., Junior R.B.S., Checca N.R., Costa D.S., Fréty R., Brandão S.T.</t>
  </si>
  <si>
    <t>Coupling CO2 utilization and NO reduction in chemical looping manner by surface carbon</t>
  </si>
  <si>
    <t>Taherian Z., Shahed Gharahshiran V., Khataee A., Orooji Y.</t>
  </si>
  <si>
    <t>Ce-enhanced LaMnO3perovskite catalyst with exsolved Ni particles for H2production from CH4dry reforming</t>
  </si>
  <si>
    <t>Hu J., Galvita V.V., Poelman H., Wang Z., Marin G.B., Kawi S.</t>
  </si>
  <si>
    <t>Dry reforming of methane over Ni/Ce0.8Ti0.2O2-δ: The effect of Ni particle size on the carbon pathways studied by transient and isotopic techniques</t>
  </si>
  <si>
    <t>Wei T., Pan X., Wang S., Qiu P., Du X., Liu B., Wang Z., Jia L.</t>
  </si>
  <si>
    <t>Effect of Carburization Conditions on the Activity of Molybdenum Carbide-Supported Catalysts Promoted by Nickel for the Dry Reforming of Methane</t>
  </si>
  <si>
    <t>Damaskinos C.M., Zavašnik J., Djinović P., Efstathiou A.M.</t>
  </si>
  <si>
    <t>Study of Nickel Catalysts Supported on MnO x–CeO2 Mixed Oxides in Dry Reforming of Methane</t>
  </si>
  <si>
    <t>Silva C.G., Passos F.B., da Silva V.T.</t>
  </si>
  <si>
    <t>Contribution of Oxide Supports in Nickel-Based Catalytic Elimination of Greenhouse Gases and Generation of Syngas</t>
  </si>
  <si>
    <t>Grabchenko M.V., Dorofeeva N.V., Lapin I.N., La Parola V., Liotta L.F., Vodyankina O.V.</t>
  </si>
  <si>
    <t>Development of Silicalite-1-encapsulated Ni nanoparticle catalyst from amorphous silica-coated Ni for dry reforming of methane: Achieving coke formation suppression and high thermal stability</t>
  </si>
  <si>
    <t>Khan W.U., Khan M.R., Busquets R., Ahmad N.</t>
  </si>
  <si>
    <t>CO2utilization by dry reforming of CH4over mesoporous Ni/KIT-6 catalyst</t>
  </si>
  <si>
    <t>Fujitsuka H., Kobayashi T., Tago T.</t>
  </si>
  <si>
    <t>Syngas production with CO2 utilization through the oxidative reforming of methane in a new cermet-carbonate packed-bed membrane reactor</t>
  </si>
  <si>
    <t>Tang C., Huang J., Zhang D., Jiang Q., Zhou G.</t>
  </si>
  <si>
    <t>Structured catalysts with mesoporous nanocomposite active components for transformation of biogas/biofuels into syngas</t>
  </si>
  <si>
    <t>Fabián-Anguiano J.A., Ramírez-Moreno M.J., Balmori-Ramírez H., Romero-Serrano J.A., Romero-Ibarra I.C., Ma X., Ortiz-Landeros J.</t>
  </si>
  <si>
    <t>Flare gases processing over highly dispersed Ni/Ce0.75Zr0.25O2 catalysts for methanotroph-based biorefinery</t>
  </si>
  <si>
    <t>Sadykov V., Pavlova S., Fedorova J., Bobin A., Fedorova V., Simonov M., Ishchenko A., Krieger T., Melgunov M., Glazneva T., Larina T., Kaichev V., Roger A.-C.</t>
  </si>
  <si>
    <t>Hydroxyapatite Nanorods Rich in [Ca-O-P] Sites Stabilized Ni Species for Methane Dry Reforming</t>
  </si>
  <si>
    <t>Potemkin D.I., Uskov S.I., Brayko A.S., Pakharukova V.P., Snytnikov P.V., Kirillov V.A., Sobyanin V.A.</t>
  </si>
  <si>
    <t>Ceria promoted phosphate-zirconia supported Ni catalyst for hydrogen rich syngas production through dry reforming of methane</t>
  </si>
  <si>
    <t>Wang Y.-B., He L., Zhou B.-C., Tang F., Fan J., Wang D.-Q., Lu A.-H., Li W.-C.</t>
  </si>
  <si>
    <t>Novel synthesis of a NiMoP phosphide catalystviacarbothermal reduction for dry reforming of methane</t>
  </si>
  <si>
    <t>Khatri J., Fakeeha A.H., Kasim S.O., Lanre M.S., Abasaeed A.E., Ibrahim A.A., Kumar R., Al-Fatesh A.S.</t>
  </si>
  <si>
    <t>Methane Dry Reforming by Ni-Cu Nanoalloys Anchored on Periclase-Phase MgAlOxNanosheets for Enhanced Syngas Production</t>
  </si>
  <si>
    <t>Chen X., Ding W., Yao Z., Na S., Wang Z., Yan S., Wang L.</t>
  </si>
  <si>
    <t>Robust and Coke-free Ni Catalyst Stabilized by 1-2 nm-Thick Multielement Oxide for Methane Dry Reforming</t>
  </si>
  <si>
    <t>Xiao Z., Hou F., Zhang J., Zheng Q., Xu J., Pan L., Wang L., Zou J., Zhang X., Li G.</t>
  </si>
  <si>
    <t>Effect of the magnesia and alumina in the modified-supported perovskite-type catalysts for the dry reforming of methane</t>
  </si>
  <si>
    <t>He L., Li M., Li W.-C., Xu W., Wang Y., Wang Y.-B., Shen W., Lu A.-H.</t>
  </si>
  <si>
    <t>Dry Reforming of Methane on Cobalt Catalysts: DFT-Based Insights into Carbon Deposition Versus Removal</t>
  </si>
  <si>
    <t>Kumar Yadav P., Das T., Mondal P.</t>
  </si>
  <si>
    <t>Solution combustion synthesis of Ni/La2O3for dry reforming of methane: Tuning the basicity via alkali and alkaline earth metal oxide promoters</t>
  </si>
  <si>
    <t>Wong Y., Halim H.H., Khairudin N.F., Pham T.N., Putra S.E.M., Hamamoto Y., Inagaki K., Hamada I., Mohamed A.R., Morikawa Y.</t>
  </si>
  <si>
    <t>Optimizing mgo content for boosting γ-al2o3-supported ni catalyst in dry reforming of methane</t>
  </si>
  <si>
    <t>Ahmad Y.H., Mohamed A.T., Kumar A., Al-Qaradawi S.Y.</t>
  </si>
  <si>
    <t>Syngas production employing nickel on alumina-magnesia supported catalyst via dry methane reforming | [Synthesegasherstellung unter Verwendung von Nickel auf Aluminium-Magnesium unterstütztem Katalysator durch Trockenreformierung von Methan]</t>
  </si>
  <si>
    <t>Bagabas A., Al-Fatesh A.S., Kasim S.O., Arasheed R., Ibrahim A.A., Ashamari R., Anojaidi K., Fakeeha A.H., Abu-Dahrieh J.K., Abasaeed A.E.</t>
  </si>
  <si>
    <t>Direct reduction in greenhouse gases by continuous dry (Co2) reforming of methane over ni-containing shs catalysts</t>
  </si>
  <si>
    <t>Yusuf M., Farooqi A.S., Ying Y.X., Keong L.K., Alam M.A., Hellgardt K., Abdullah B.</t>
  </si>
  <si>
    <t>Pre-Coking Strategy Strengthening Stability Performance of Supported Nickel Catalysts in Chloronitrobenzene Hydrogenation</t>
  </si>
  <si>
    <t>Xanthopoulou G., Varitis S., Zhumabek M., Karanasios K., Vekinis G., Tungatarova S.A., Baizhumanova T.S.</t>
  </si>
  <si>
    <t>Catalytic performances of natural Ni-bearing clay minerals for production of syngas from dry reforming of methane</t>
  </si>
  <si>
    <t>Wang P., Wang S., Lin R., Mou X., Ding Y.</t>
  </si>
  <si>
    <t>Modeling of sorption enhanced steam methane reforming in an adiabatic packed bed reactor using various CO2 sorbents</t>
  </si>
  <si>
    <t>Baraka S., Bouearan K., Caner L., Fontaine C., Epron F., Brahmi R., Bion N.</t>
  </si>
  <si>
    <t>Ceria-modified nickel supported on porous silica as highly active and stable catalyst for dry reforming of methane</t>
  </si>
  <si>
    <t>Shahid M.M., Abbas S.Z., Maqbool F., Ramirez-Solis S., Dupont V., Mahmud T.</t>
  </si>
  <si>
    <t>Narrowing band gap energy of CeO2 in (Ni/CeO2)@SiO2 catalyst for photothermal methane dry reforming</t>
  </si>
  <si>
    <t>Li B., Yuan X., Li B., Wang X.</t>
  </si>
  <si>
    <t>CO2 reforming of methane over the growth of hierarchical Ni nanosheets/Al2O3-MgO synthesized via the ammonia vapour diffusion impregnation</t>
  </si>
  <si>
    <t>Han K., Wang Y., Wang S., Liu Q., Deng Z., Wang F.</t>
  </si>
  <si>
    <t>Enhanced hydrogen production by the catalytic alkaline thermal gasification of cellulose with Ni/Fe dual-functional CaO based catalysts</t>
  </si>
  <si>
    <t>Dharmasaroja N., Ratana T., Tungkamani S., Sornchamni T., Simakov D.S.A., Phongaksorn M.</t>
  </si>
  <si>
    <t>Confining Ni and ceria in silica shell as synergistic multifunctional catalyst for methane dry reforming reaction</t>
  </si>
  <si>
    <t>Zeng X., Fang M., Lv T., Tian J., Xia Z., Cen J., Wang Q.</t>
  </si>
  <si>
    <t>Lanthanide oxide modified nickel supported on mesoporous silica catalysts for dry reforming of methane</t>
  </si>
  <si>
    <t>Han K., Xu S., Wang Y., Wang S., Zhao L., Kambonde J., Yu H., Shi W., Wang F.</t>
  </si>
  <si>
    <t>Nickel/Molybdenum Bimetallic Alloy for Dry Reforming of Methane: A Coverage-Dependence Microkinetic Model Simulation Based on the First-Principles Calculation</t>
  </si>
  <si>
    <t>Li B., Yuan X., Li L., Li B., Wang X., Tomishige K.</t>
  </si>
  <si>
    <t>Production of High-Purity Hydrogen by Steam Reforming of Associated Petroleum Gas in Membrane Reactor with Industrial Nickel Catalyst</t>
  </si>
  <si>
    <t>Wang W.-Y., Wang G.-C.</t>
  </si>
  <si>
    <t>Nanoscale Ni enveloped in hydrochar prepared by one-step hydrothermal method for dry reforming of CH4 with CO2</t>
  </si>
  <si>
    <t>Didenko L.P., Babak V.N., Sementsova L.A., Dorofeeva T.V., Chizhov P.E., Gorbunov S.V.</t>
  </si>
  <si>
    <t>Insights into Ni and (Ce)SBA-15-CTA interaction and syngas formation rate</t>
  </si>
  <si>
    <t>Zhao B., Yang Q., Qin L., Shan W., Zhang Q., Chen W., Han J.</t>
  </si>
  <si>
    <t>Dry methane reforming with nickel–cobalt bimetallic catalysts based on halloysite nanoclay modified by alkaline melting method</t>
  </si>
  <si>
    <t>Li L., Liu D., Guo Z., Xi S., Chu W., Liu Y.</t>
  </si>
  <si>
    <t>Highly active and coke resistant Ni/CeZrO2 catalyst prepared by cold plasma decomposition for CO2 reforming of methane</t>
  </si>
  <si>
    <t>Bakhtiari K., Shahbazi Kootenaei A., Maghsoodi S., Azizi S., Tabatabaei Ghomsheh S.M.</t>
  </si>
  <si>
    <t>Effects of spatially confined nickel nanoparticles in surface-pretreated hydrophobic SBA-15 for dry reforming of CH4 with CO2</t>
  </si>
  <si>
    <t>Dai Y., Zou R., Ba T., Zhang J., Liu C.-J.</t>
  </si>
  <si>
    <t>Carbon dioxide reforming of methane over Ni-based catalysts: Modeling the effect of process parameters on greenhouse gasses conversion using supervised machine learning algorithms</t>
  </si>
  <si>
    <t>Park K.S., Goag T.Y., Kwon J.H., Park Y.M., Yu J.S., Jeong H.E., Choung J.W., Bae J.W.</t>
  </si>
  <si>
    <t>Conversion of methane in plasma of pulsed nanosecond discharges</t>
  </si>
  <si>
    <t>Ayodele B.V., Alsaffar M.A., Mustapa S.I., Kanthasamy R., Wongsakulphasatch S., Cheng C.K.</t>
  </si>
  <si>
    <t>A comprehensive review on improving the production of rich-hydrogen via combined steam and CO2 reforming of methane over Ni-based catalysts</t>
  </si>
  <si>
    <t>Kuznetsov D.L., Uvarin V.V., Filatov I.E.</t>
  </si>
  <si>
    <t>Dry reforming of methane on Ni/mesoporous-Al2O3 catalysts: Effect of calcination temperature</t>
  </si>
  <si>
    <t>Farooqi A.S., Yusuf M., Mohd Zabidi N.A., Saidur R., Sanaullah K., Farooqi A.S., Khan A., Abdullah B.</t>
  </si>
  <si>
    <t>Examination of the Deactivation Cycle of NiAl‑ and NiMgAl‑Hydrotalcite Derived Catalysts in the Dry Reforming of Methane</t>
  </si>
  <si>
    <t>Bian Z., Zhong W., Yu Y., Wang Z., Jiang B., Kawi S.</t>
  </si>
  <si>
    <t>Methane dry reforming over Ni/fibrous SBA-15 catalysts: Effects of support morphology (rod-liked F-SBA-15 and dendritic DFSBA-15)</t>
  </si>
  <si>
    <t>Abdelsadek Z., Holgado J.P., Halliche D., Caballero A., Cherifi O., Gonzalez-Cortes S., Masset P.J.</t>
  </si>
  <si>
    <t>Syngas Production via CO2 Reforming of Methane over AluminumPromoted NiO−10Al2O3−ZrO2 Catalyst</t>
  </si>
  <si>
    <t>Chong C.C., Cheng Y.W., Bukhari S.N., Setiabudi H.D., Jalil A.A.</t>
  </si>
  <si>
    <t>Exsolution of Embedded Ni-Fe-Co Nanoparticles: Implications for Dry Reforming of Methane</t>
  </si>
  <si>
    <t>Wang Y., Wang Y., Li L., Cui C., Liu X., Da. Costa P., Hu C.</t>
  </si>
  <si>
    <t>Nature of the Active Sites on Ni/CeO2 Catalysts for Methane Conversions</t>
  </si>
  <si>
    <t>Shah S., Xu M., Pan X., Gilliard-Abdulaziz K.L.</t>
  </si>
  <si>
    <t>Exploration of ceramic supports to be used in membrane reactors for hydrogen production and separation</t>
  </si>
  <si>
    <t>Lustemberg P.G., Mao Z., Salcedo A., Irigoyen B., Ganduglia-Pirovano M.V., Campbell C.T.</t>
  </si>
  <si>
    <t>Stabilized CO2 reforming of CH4 on modified Ni/Al2O3 catalysts via in-situ K2CO3-enabled dynamic coke elimination reaction</t>
  </si>
  <si>
    <t>Duran M., Tüzün F.N.</t>
  </si>
  <si>
    <t>NixAl1O2-δ mesoporous catalysts for dry reforming of methane: The special role of NiAl2O4 spinel phase and its reaction mechanism</t>
  </si>
  <si>
    <t>Cao P., Zhao H., Adegbite S., Yang B., Lester E., Wu T.</t>
  </si>
  <si>
    <t>Enhanced performance of xNi@yMo-HSS catalysts for DRM reaction via the formation of a novel SiMoOx species</t>
  </si>
  <si>
    <t>Zhang S., Ying M., Yu J., Zhan W., Wang L., Guo Y., Guo Y.</t>
  </si>
  <si>
    <t>Dry reforming of methane on bimetallic Pt-Ni@CeO2catalyst: A in situ DRIFTS-MS mechanistic study</t>
  </si>
  <si>
    <t>Lu Y., Guo D., Zhao Y., Zhao Y., Wang S., Ma X.</t>
  </si>
  <si>
    <t>Role of lattice oxygen in methane activation on Ni-phyllosilicate@Ce1-xZrxO2 core-shell catalyst for methane dry reforming: Zr doping effect, mechanism, and kinetic study</t>
  </si>
  <si>
    <t>Chen H., Chansai S., Xu S., Xu S., Mu Y., Hardacre C., Fan X.</t>
  </si>
  <si>
    <t>Exsolution of Ni Nanoparticles from A-Site-Deficient Layered Double Perovskites for Dry Reforming of Methane and as an Anode Material for a Solid Oxide Fuel Cell</t>
  </si>
  <si>
    <t>Das S., Jangam A., Jayaprakash S., Xi S., Hidajat K., Tomishige K., Kawi S.</t>
  </si>
  <si>
    <t>Experimental study on dry reforming of methane by a plasma catalytic hybrid system | [等离子体催化甲烷干重整实验研究]</t>
  </si>
  <si>
    <t>Managutti P.B., Tymen S., Liu X., Hernandez O., Prestipino C., Le Gal La Salle A., Paul S., Jalowiecki-Duhamel L., Dorcet V., Billard A., Briois P., Bahout M.</t>
  </si>
  <si>
    <t>Oxidative dry reforming of methane over a nickel–alumina catalyst for carbon free operation</t>
  </si>
  <si>
    <t>Li J.-Q., Xu B., Wang W.-B., Xie J.-J., Yin X.-L., Wu C.-Z., Xiao J.-B.</t>
  </si>
  <si>
    <t>The structural effect of Ni/ZrO2 on the formation and the reactivity of the carbon formed from methane decomposition</t>
  </si>
  <si>
    <t>Chaudhary P.K., Deo G.</t>
  </si>
  <si>
    <t>Insight into CO2 reforming of CH4 via NiO/dolomite catalysts for production of H2 rich syngas</t>
  </si>
  <si>
    <t>Hu X., Jia X., Liu C.-J.</t>
  </si>
  <si>
    <t>Promotional Effect of Ni−Sn Interaction over Ni Supported on Sn-incorporated MCM-41 Catalysts for CO2 Reforming of CH4</t>
  </si>
  <si>
    <t>Shamsuddin M.R., Mansir N., Anuar A., Saiman M.I., Marliza T.S., Yarmo M.A., Taufiq-Yap Y.H.</t>
  </si>
  <si>
    <t>Nickel-based nanocatalysts promoted over MgO-modified SBA-16 for dry reforming of methane for syngas production: Impact of support and promoters</t>
  </si>
  <si>
    <t>Zhao Y., Wang Z., Yang W., Gu S., Yang X., Kheradmand A., Zhang X., Luo Y., Huang J., Jiang Y.</t>
  </si>
  <si>
    <t>Effect of the synthesis method on the morphology, textural properties and catalytic performance of La-hexaaluminates in the dry reforming of methane</t>
  </si>
  <si>
    <t>Taherian Z., Khataee A., Orooji Y.</t>
  </si>
  <si>
    <t>Double-Site Doping of a v Promoter on Nix-V-MgAl Catalysts for the DRM Reaction: Simultaneous Effect on CH4and CO2Activation</t>
  </si>
  <si>
    <t>Torrez-Herrera J.J., Korili S.A., Gil A.</t>
  </si>
  <si>
    <t>Impact of ceria over WO3–ZrO2 supported Ni catalyst towards hydrogen production through dry reforming of methane</t>
  </si>
  <si>
    <t>Lu Y., Kang L., Guo D., Zhao Y., Zhao Y., Wang S., Ma X.</t>
  </si>
  <si>
    <t>Steam-promoted Methane-CO2 reforming by NiPdCeOx@SiO2 nanoparticle clusters for syngas production</t>
  </si>
  <si>
    <t>Patel R., Al-Fatesh A.S., Fakeeha A.H., Arafat Y., Kasim S.O., Ibrahim A.A., Al-Zahrani S.A., Abasaeed A.E., Srivastava V.K., Kumar R.</t>
  </si>
  <si>
    <t>High Catalytic Activity and Low Coke Formation of Ni/YxCeyRuzO4 Catalysts in the Methane Reforming Process in a Microstructure Reactor</t>
  </si>
  <si>
    <t>Lin Y.-S., Tu J.-Y., Tsai D.-H.</t>
  </si>
  <si>
    <t>Structural effect of Ni/SBA-15 by Zr promoter for H2 production via methane dry reforming</t>
  </si>
  <si>
    <t>Khani Y., Safari N., Bahadoran F., Soltanali S., Zamaniyan A.</t>
  </si>
  <si>
    <t>Low-temperature catalytic conversion of greenhouse gases (CO2 and CH4) to syngas over ceria-magnesia mixed oxide supported nickel catalysts</t>
  </si>
  <si>
    <t>Abdullah N., Ainirazali N., Ellapan H.</t>
  </si>
  <si>
    <t>Enhancing Thermocatalytic Activities by Upshifting the d-Band Center of Exsolved Co-Ni-Fe Ternary Alloy Nanoparticles for the Dry Reforming of Methane</t>
  </si>
  <si>
    <t>Al–Swai B.M., Osman N.B., Ramli A., Abdullah B., Farooqi A.S., Ayodele B.V., Patrick D.O.</t>
  </si>
  <si>
    <t>Production of clean hydrogen from methane decomposition over molten NiO-LiOH catalyst systems supported on CaO: Synergistic effect of molten LiOH on catalyst activity</t>
  </si>
  <si>
    <t>Joo S., Kim K., Kwon O., Oh J., Kim H.J., Zhang L., Zhou J., Wang J.-Q., Jeong H.Y., Han J.W., Kim G.</t>
  </si>
  <si>
    <t>Bi-Functional Catalyst/Sorbent for a H2-Rich Gas from Biomass Gasification</t>
  </si>
  <si>
    <t>Musamali R.W., Isa Y.M.</t>
  </si>
  <si>
    <t>The ‘green’ ni-ugso catalyst for hydrogen production under various reforming regimes</t>
  </si>
  <si>
    <t>Micheli F., Mattucci E., Courson C., Gallucci K.</t>
  </si>
  <si>
    <t>Analysis of the potential for biogas upgrading to syngas via catalytic reforming in the United Kingdom</t>
  </si>
  <si>
    <t>Chamoumi M., Abatzoglou N.</t>
  </si>
  <si>
    <t>Hierarchically porous alumina catalyst carrier with biomimetic vein structure prepared by direct ink writing</t>
  </si>
  <si>
    <t>Baena-Moreno F.M., Sebastia-Saez D., Pastor-Pérez L., Reina T.R.</t>
  </si>
  <si>
    <t>CeO2‑Promoted Ni/SiO2 Catalysts for Carbon Dioxide Reforming of Methane: The Efect of Introduction Methodologies</t>
  </si>
  <si>
    <t>Huo C., Tian X., Chen C., Zhang J., Nan Y., Zhong Q., Huang X., Hu J., Li D.</t>
  </si>
  <si>
    <t>Optimization of CO2 reforming of methane process for the syngas production over Ni–Ce/TiO2–ZrO2 catalyst using the Taguchi method</t>
  </si>
  <si>
    <t>Guo Y., Tian L., Yan W., Qi R., Tu W., Wang Z.-J.</t>
  </si>
  <si>
    <t>Short contact time CH4 partial oxidation over Ni based catalyst at 1.5MPa</t>
  </si>
  <si>
    <t>Shah M., Mondal P.</t>
  </si>
  <si>
    <t>Carbon resistance of xNi/HTASAO5 catalyst for the production of H2 via CO2 reforming of methane</t>
  </si>
  <si>
    <t>Pauletto G., Mendil M., Libretto N., Mocellin P., Miller J.T., Patience G.S.</t>
  </si>
  <si>
    <t>Optimizing yttria-zirconia proportions in Ni supported catalyst system for H2 production through dry reforming of methane</t>
  </si>
  <si>
    <t>Cui C., Wang Y., Du X., Li L., Song M., Zeng W., Li G., Hu C.</t>
  </si>
  <si>
    <t>CO2 valorization into synthetic natural gas (SNG) using a Co–Ni bimetallic Y2O3 based catalysts</t>
  </si>
  <si>
    <t>Patel R., Fakeeha A.H., Kasim S.O., Sofiu M.L., Ibrahim A.A., Abasaeed A.E., Kumar R., Al-Fatesh A.S.</t>
  </si>
  <si>
    <t>An investigation on the relationship between physicochemical characteristics of alumina-supported cobalt catalyst and its performance in dry reforming of methane</t>
  </si>
  <si>
    <t>El-Salamony R.A., El-Sharaky S.A., Al-Temtamy S.A., Al-Sabagh A.M., Killa H.M.</t>
  </si>
  <si>
    <t>Ni-containing CeO2 rods for dry reforming of methane: Activity tests and a multiscale lattice Boltzmann model analysis in two model geometries</t>
  </si>
  <si>
    <t>Khairudin N.F., Mohammadi M., Mohamed A.R.</t>
  </si>
  <si>
    <t>Nickel–Promoted Molybdenum or Tungsten Carbides as Catalysts in Dry Reforming of Methane: Effects of Variation in CH4/CO2 Molar Ratio</t>
  </si>
  <si>
    <t>Strniša F., Sagar V.T., Djinović P., Pintar A., Plazl I.</t>
  </si>
  <si>
    <t>Circumventing carbon formation in CO2 reforming of methane by an adiabatic post conversion reactor</t>
  </si>
  <si>
    <t>Barbosa R.D., Baldanza M.A.S., de Resende N.S., Passos F.B., da Silva V.L.S.T.</t>
  </si>
  <si>
    <t>Perovskite-type catalysts based on nickel applied in the Oxy-CO2 reforming of CH4: Effect of catalyst nature and operative conditions</t>
  </si>
  <si>
    <t>Mortensen P.M., Rautenbach M.</t>
  </si>
  <si>
    <t>Effect of Manganese and zeolite composition on zeolite-supported Ni-catalysts for dry reforming of methane</t>
  </si>
  <si>
    <t>Silva B.C.D., Bastos P.H.C., Junior R.B.S., Checca N.R., Fréty R., Brandão S.T.</t>
  </si>
  <si>
    <t>Optimizing the Ni/Cu Ratio in Ni−Cu Nanoparticle Catalysts for Methane Dry Reforming</t>
  </si>
  <si>
    <t>Najfach A.J., Almquist C.B., Edelmann R.E.</t>
  </si>
  <si>
    <t>Role of tin on the electronic properties of Ni/Al2O3 catalyst and its effect over the methane dry reforming reaction</t>
  </si>
  <si>
    <t>Han K., Wang S., Liu Q., Wang F.</t>
  </si>
  <si>
    <t>Inhibitor, co-catalyst, or intermetallic promoter? Probing the sulfur-tolerance of MoOx surface decoration on Ni/SiO2 during methane dry reforming</t>
  </si>
  <si>
    <t>da Silva F.D.A.R., dos Santos R.C.R., Nunes R.S., Valentini A.</t>
  </si>
  <si>
    <t>Ni@ZrO2 yolk-shell catalyst for CO2 methane reforming: Effect of Ni@SiO2 size as the hard-template</t>
  </si>
  <si>
    <t>Liu X., Yan J., Mao J., He D., Yang S., Mei Y., Luo Y.</t>
  </si>
  <si>
    <t>Nickel nanoparticles with interfacial confinement mimic noble metal catalyst in methane dry reforming</t>
  </si>
  <si>
    <t>Lim Z.-Y., Tu J., Xu Y., Chen B.</t>
  </si>
  <si>
    <t>IR spectroscopic insights into the coking-resistance effect of potassium on nickel-based catalyst during dry reforming of methane</t>
  </si>
  <si>
    <t>Kong W., Fu Y., Shi L., Li S., Vovk E., Zhou X., Si R., Pan B., Yuan C., Li S., Cai F., Zhu H., Zhang J., Yang Y., Sun Y.</t>
  </si>
  <si>
    <t>A highly active Ni catalyst supported on Mg-substituted LaAlO3 for carbon dioxide reforming of methane</t>
  </si>
  <si>
    <t>Azancot L., Bobadilla L.F., Centeno M.A., Odriozola J.A.</t>
  </si>
  <si>
    <t>High-Index (Ni,Mg)O Crystallization during Molten Salt Synthesis</t>
  </si>
  <si>
    <t>Bai X., Xie G., Guo Y., Tian L., El-Hosainy H.M., Awadallah A.E., Ji S., Wang Z.-J.</t>
  </si>
  <si>
    <t>Dry reforming of methane over Ni–ZrOx catalysts doped by manganese: On the effect of the stability of the structure during time on stream</t>
  </si>
  <si>
    <t>Susman M.D., Chinta S., Rimer J.D.</t>
  </si>
  <si>
    <t>The effect of non-uniform temperature on the sorption-enhanced steam methane reforming in a tubular fixed-bed reactor</t>
  </si>
  <si>
    <t>Wang Y., Zhao Q., Li L., Hu C., Da Costa P.</t>
  </si>
  <si>
    <t>Improvement of steam methane reforming via in-situ CO2 sorption over a nickel-calcium composite catalyst</t>
  </si>
  <si>
    <t>Huang W.-J., Yu C.-T., Sheu W.-J., Chen Y.-C.</t>
  </si>
  <si>
    <t>Kinetic regularities of methane dry reforming reaction on nickel‐containing modified ceria–zirconia</t>
  </si>
  <si>
    <t>Chen C.-H., Yu C.-T., Chen W.-H.</t>
  </si>
  <si>
    <t>Syngas production via co2 reforming of methane over srnio3 and cenio3 perovskites</t>
  </si>
  <si>
    <t>Fedorova V., Simonov M., Valeev K., Bespalko Y., Smal E., Eremeev N., Sadovskaya E., Krieger T., Ishchenko A., Sadykov V.</t>
  </si>
  <si>
    <t>Copper tricomponent catalysts application for hydrogen production from ethanol</t>
  </si>
  <si>
    <t>Ahmad N., Alharthi F., Alam M., Wahab R., Manoharadas S., Alrayes B.</t>
  </si>
  <si>
    <t>Simulation of Steam Methane Reforming in a Membrane Reactor with a Nickel Catalyst and a Palladium Alloy Foil</t>
  </si>
  <si>
    <t>Hamryszak Ł., Kulawska M., Madej-Lachowska M., Śliwa M., Samson K., Ruggiero-Mikołajczyk M.</t>
  </si>
  <si>
    <t>Evaluation of NiO/TALC Catalytic performance in carbon dioxide reforming of methane</t>
  </si>
  <si>
    <t>Babak V.N., Didenko L.P., Kvurt Y.P., Sementsova L.A., Zakiev S.E.</t>
  </si>
  <si>
    <t>Hydrogen yield from co2 reforming of methane: Impact of la2o3 doping on supported ni catalysts</t>
  </si>
  <si>
    <t>Shamsuddin M.R., Asikin-Mijan N., Saiman M.I., Marliza T.S., Yarmo M.A., Taufiq-Yap Y.H.</t>
  </si>
  <si>
    <t>Deactivating and Non-Deactivating Coking Found on Ni-Based Catalysts during Combined Steam-Dry Reforming of Methane</t>
  </si>
  <si>
    <t>Abasaeed A., Kasim S., Khan W., Sofiu M., Ibrahim A., Fakeeha A., Al-Fatesh A.</t>
  </si>
  <si>
    <t>A Novel Carbon-Resistant Perovskite Catalyst for Hydrogen Production Using Methane Dry Reforming</t>
  </si>
  <si>
    <t>Buasuk N., Saelee T., Rittiruam M., Phatanasri S., Praserthdam S., Praserthdam P.</t>
  </si>
  <si>
    <t>Effect of Modified Nanoclay Surface Supported Nickel Catalyst on Carbon Dioxide Reforming of Methane</t>
  </si>
  <si>
    <t>Alenazey F., AlOtaibi B., Otaibi R.A.L., Alyousef Y., Alqahtania S., Qazaq A., Zahid U., Vo D.-V.N., Adesina A.</t>
  </si>
  <si>
    <t>PET waste as organic linker source for the sustainable preparation of MOF-derived methane dry reforming catalysts</t>
  </si>
  <si>
    <t>Chaisamphao J., Kiatphuengporn S., Faungnawakij K., Donphai W., Chareonpanich M.</t>
  </si>
  <si>
    <t>Single-Step Flame Aerosol Synthesis of Active and Stable Nanocatalysts for the Dry Reforming of Methane</t>
  </si>
  <si>
    <t>Karam L., Miglio A., Specchia S., El Hassan N., Massiani P., Reboul J.</t>
  </si>
  <si>
    <t>Optimizing acido-basic profile of support in Ni supported La2O3+Al2O3 catalyst for dry reforming of methane</t>
  </si>
  <si>
    <t>Mohammadi M.M., Shah C., Dhandapani S.K., Chen J., Abraham S.R., Sullivan W., Buchner R.D., Kyriakidou E.A., Lin H., Lund C.R.F., Swihart M.T.</t>
  </si>
  <si>
    <t>Improved performance of Ni/Al2O3 catalyst deriving from the hydrotalcite precursor synthesized on Al2O3 support for dry reforming of methane</t>
  </si>
  <si>
    <t>Al-Mubaddel F.S., Kumar R., Sofiu M.L., Frusteri F., Ibrahim A.A., Srivastava V.K., Kasim S.O., Fakeeha A.H., Abasaeed A.E., Osman A.I., Al-Fatesh A.S.</t>
  </si>
  <si>
    <t>Insights into the Nonthermal Effects of Light in Dry Reforming of Methane to Enhance the H2/CO Ratio near Unity over Ni/Ga2O3</t>
  </si>
  <si>
    <t>Xu Y., Du X., Shi L., Chen T., Wan H., Wang P., Wei S., Yao B., Zhu J., Song M.</t>
  </si>
  <si>
    <t>Mono- and Bimetallic Ni−Co Catalysts in Dry Reforming of Methane</t>
  </si>
  <si>
    <t>Rao Z., Cao Y., Huang Z., Yin Z., Wan W., Ma M., Wu Y., Wang J., Yang G., Cui Y., Gong Z., Zhou Y.</t>
  </si>
  <si>
    <t>Thermodynamic assessment of the stability of bulk and nanoparticulate cobalt and nickel during dry and steam reforming of methane</t>
  </si>
  <si>
    <t>Zhang X., Vajglova Z., Mäki-Arvela P., Peurla M., Palonen H., Murzin D.Y., Tungatarova S.A., Baizhumanova T.S., Aubakirov Y.A.</t>
  </si>
  <si>
    <t>Activity and stability descriptors of Ni based alloy catalysts for dry reforming of methane: A density functional theory study</t>
  </si>
  <si>
    <t>Wolf M.</t>
  </si>
  <si>
    <t>Combined steam and dry reforming of methane for syngas production from biogas using bimodal pore catalysts</t>
  </si>
  <si>
    <t>Ray K., Sandupatla A.S., Deo G.</t>
  </si>
  <si>
    <t>Carbon-resistant NiO-Y2O3-nanostructured catalysts derived from double-layered hydroxides for dry reforming of methane</t>
  </si>
  <si>
    <t>Dan M., Mihet M., Borodi G., Lazar M.D.</t>
  </si>
  <si>
    <t>The dry reforming of methane over fly ash modified with different content levels of MgO</t>
  </si>
  <si>
    <t>Świrk K., Zhang H., Li S., Chen Y., Rønning M., Motak M., Grzybek T., Da Costa P.</t>
  </si>
  <si>
    <t>Tuning metal–support interactions on ni/al2 o3 catalysts to improve catalytic activity and stability for dry reforming of methane</t>
  </si>
  <si>
    <t>Huang Y., Li Q., Zhao T., Zhu X., Wang Z.</t>
  </si>
  <si>
    <t>Parametric and Reaction Kinetic Study of Syngas Production from Dry Methane Reforming over Improved Nickel Catalysts</t>
  </si>
  <si>
    <t>He L., Ren Y., Yue B., Tsang S.C.E., He H.</t>
  </si>
  <si>
    <t>Article nickel phosphide catalysts as efficient systems for co2 upgrading via dry reforming of methane</t>
  </si>
  <si>
    <t>Karemore A.L., Sinha R., Chugh P., Vaidya P.D.</t>
  </si>
  <si>
    <t>Plasma-catalytic dry reforming of methane over Ni-supported catalysts in a rotating gliding arc - Spouted bed reactor</t>
  </si>
  <si>
    <t>González‐castaño M., Saché E.L., Berry C., Pastor‐pérez L., Arellano‐garcía H., Wang Q., Reina T.R.</t>
  </si>
  <si>
    <t>Enhanced catalytic performance of Nix-V@HSS catalysts for the DRM reaction: The study of interfacial effects on Ni-VOx structure with a unique yolk-shell structure</t>
  </si>
  <si>
    <t>Martin-Del-Campo J., Uceda M., Coulombe S., Kopyscinski J.</t>
  </si>
  <si>
    <t>Dry Reforming of Methane over Ni/γ-MgO Catalysts in a Coaxial Dielectric Barrier Discharge Reactor</t>
  </si>
  <si>
    <t>Lu Y., Guo D., Zhao Y., Moyo P.S., Zhao Y., Wang S., Ma X.</t>
  </si>
  <si>
    <t>Nitrided Ni/N-zeolites as efficient catalysts for the dry reforming of methane</t>
  </si>
  <si>
    <t>Farshidrokh Z., Khani M.R., Khodadadi A., Gharibi M., Shokri B.</t>
  </si>
  <si>
    <t>Synthesis strategies of Zr- and Y-promoted mixed oxides derived from double-layered hydroxides for syngas production via dry reforming of methane</t>
  </si>
  <si>
    <t>Kweon S., An H., Shin C.-H., Park M.B., Min H.-K.</t>
  </si>
  <si>
    <t>Evaluating the drop of electrochemical performance of Ni/YSZ and Ni/ScSZ solid oxide fuel cells operated with dry biogas</t>
  </si>
  <si>
    <t>Świrk K., Rønning M., Motak M., Grzybek T., Da Costa P.</t>
  </si>
  <si>
    <t>Hydrogen production enhancement using hot gas cleaning system combined with prepared Ni-based catalyst in biomass gasification</t>
  </si>
  <si>
    <t>Arifin N.A., Shamsuddin A.H., Steinberger-Wilckens R.</t>
  </si>
  <si>
    <t>Structure and activity of nickel supported on hibonite-type La-hexaaluminates synthesized from aluminum saline slags for the dry reforming of methane</t>
  </si>
  <si>
    <t>Ngo T.N.L.T., Chiang K.-Y., Liu C.-F., Chang Y.-H., Wan H.-P.</t>
  </si>
  <si>
    <t>Ni-based catalysts supported on MgAl2O4 with different properties for combined steam and CO2 reforming of methane</t>
  </si>
  <si>
    <t>Valuation of catalytic activity of nickel–zirconia-based catalysts using lanthanum co-support for dry reforming of methane</t>
  </si>
  <si>
    <t>Yu S., Hu Y., Cui H., Cheng Z., Zhou Z.</t>
  </si>
  <si>
    <t>Ni/SiO2 catalyst prepared by strong electrostatic adsorption for a low-temperature methane dry reforming reaction</t>
  </si>
  <si>
    <t>El-Salamony R.A., El-Temtamy S.A., El Naggar A.M.A., Ghoneim S.A., Abd El-Hafiz D.R., Ebiad M.A., Gendy T., Al-Sabagh A.M.</t>
  </si>
  <si>
    <t>Ce promoted lanthana-zirconia supported Ni catalyst system: A ternary redox system for hydrogen production</t>
  </si>
  <si>
    <t>Wang F., Han K., Xu L., Yu H., Shi W.</t>
  </si>
  <si>
    <t>Improving the catalytic performance of LaNiO3perovskite by manganese substitution via ultrasonic spray pyrolysis for dry reforming of methane</t>
  </si>
  <si>
    <t>Khatri J., Al-Fatesh A.S., Fakeeha A.H., Ibrahim A.A., Abasaeed A.E., Kasim S.O., Osman A.I., Patel R., Kumar R.</t>
  </si>
  <si>
    <t>Catalytic performance of Ni/CaO-Ca12Al14O33 catalyst in the green synthesis gas production via CO2 reforming of CH4</t>
  </si>
  <si>
    <t>Shahnazi A., Firoozi S.</t>
  </si>
  <si>
    <t>One-pot microwave-assisted combustion synthesis of Ni-Al2O3 nanocatalysts for hydrogen production via dry reforming of methane</t>
  </si>
  <si>
    <t>Scaccia S., Della Seta L., Mirabile Gattia D., Vanga G.</t>
  </si>
  <si>
    <t>Highly stable low noble metal content rhodium-based catalyst for the dry reforming of methane</t>
  </si>
  <si>
    <t>Medeiros R.L.B.A., Figueredo G.P., Macedo H.P., A.S. Oliveira Â., Rabelo-Neto R.C., Melo D.M.A., Braga R.M., Melo M.A.F.</t>
  </si>
  <si>
    <t>Design of a carbon-resistant Ni@S-2 reforming catalyst: Controllable Ni nanoparticles sandwiched in a peasecod-like structure</t>
  </si>
  <si>
    <t>de Araújo Moreira T.G., de Carvalho Filho J.F.S., Carvalho Y., de Almeida J.M.A.R., Nothaft Romano P., Falabella Sousa-Aguiar E.</t>
  </si>
  <si>
    <t>Preliminary results on the role of the deposition of small amounts of ZrO2 on Al2O3 support on the partial oxidation of methane and ethane over Rh and Ni supported catalysts</t>
  </si>
  <si>
    <t>Wang J., Fu Y., Kong W., Jin F., Bai J., Zhang J., Sun Y.</t>
  </si>
  <si>
    <t>Novel nickel-based single-Atom alloy catalyst for co2 conversion reactions: Computational screening and reaction mechanism analysis</t>
  </si>
  <si>
    <t>Mateos Pedrero C., González Carrazán S., Ruiz P.</t>
  </si>
  <si>
    <t>Dry reforming of methane to test passivation stability of Ni/ Al2O3 catalysts</t>
  </si>
  <si>
    <t>Mohan O., Xu R., Mushrif S.H.</t>
  </si>
  <si>
    <t>Mechanistic in situ insights into the formation, structural and catalytic aspects of the La2NiO4 intermediate phase in the dry reforming of methane over Ni-based perovskite catalysts</t>
  </si>
  <si>
    <t>Franz R., Tichelaar F.D., Uslamin E.A., Pidko E.A.</t>
  </si>
  <si>
    <t>The first-principles-based microkinetic simulation of the dry reforming of methane over Ru(0001)</t>
  </si>
  <si>
    <t>Nezhad P.D.K., Bekheet M.F., Bonmassar N., Schlicker L., Gili A., Kamutzki F., Gurlo A., Doran A., Gao Y., Heggen M., Schwarz S., Bernardi J., Niaei A., Farzi A., Klötzer B., Penner S.</t>
  </si>
  <si>
    <t>Unraveling enhanced activity, selectivity, and coke resistance of Pt-Ni bimetallic clusters in dry reforming</t>
  </si>
  <si>
    <t>Regeneration process using CO2 in situ of Ni-Y2O3-Al2O3 aerogel spent catalysts from dry reforming with continuous syngas production</t>
  </si>
  <si>
    <t>Niu J., Wang Y., Liland S.E., Regli S.K., Yang J., Rout K.R., Luo J., Rønning M., Ran J., Chen D.</t>
  </si>
  <si>
    <t>CO2 reforming of methane over Ta-promoted Ni/ZSM-5 fibre-like catalyst: Insights on deactivation behavior and optimization using response surface methodology (RSM)</t>
  </si>
  <si>
    <t>Moura-Nickel C.D., Ortiz Florenciano J.T., Scaratti G., Moreira R.D.F.P.M., José H.J.</t>
  </si>
  <si>
    <t>Syngas production via microwave-assisted dry reforming of methane</t>
  </si>
  <si>
    <t>Hambali H.U., Jalil A.A., Abdulrasheed A.A., Siang T.J., Owgi A.H.K., Aziz F.F.A.</t>
  </si>
  <si>
    <t>Enhanced porosity of Ni@Hollow meso-SiO2 catalyst for CO2 reforming of methane</t>
  </si>
  <si>
    <t>de Dios García I., Stankiewicz A., Nigar H.</t>
  </si>
  <si>
    <t>Ni/La2O3 catalysts for dry reforming of methane: Effect of La2O3 synthesis conditions on the structural properties and catalytic performances</t>
  </si>
  <si>
    <t>Catalytic performance of Samarium-modified Ni catalysts over Al2O3–CaO support for dry reforming of methane</t>
  </si>
  <si>
    <t>Grabchenko M., Pantaleo G., Puleo F., Vodyankina O., Liotta L.F.</t>
  </si>
  <si>
    <t>Confined Ni-In intermetallic alloy nanocatalyst with excellent coking resistance for methane dry reforming</t>
  </si>
  <si>
    <t>Taherian Z., Gharahshiran V.S., Fazlikhani F., Yousefpour M.</t>
  </si>
  <si>
    <t>Study of the perovskite-type catalysts 40LaNi0.75Fe0.25−X MXO3/SiO2 (M=Ce, Zr) for the dry reforming of methane</t>
  </si>
  <si>
    <t>Liu W., Li L., Lin S., Luo Y., Bao Z., Mao Y., Li K., Wu D., Peng H.</t>
  </si>
  <si>
    <t>Nanowire-based materials as coke-resistant catalyst supports for dry methane reforming</t>
  </si>
  <si>
    <t>Yadav P.K., Das T.</t>
  </si>
  <si>
    <t>Molybdenum and nickel-molybdenum nitride catalysts supported on MgO-Al2O3for the dry reforming of methane</t>
  </si>
  <si>
    <t>Nambo A., Atla V., Vasireddy S., Kumar V., Jasinski J.B., Upadhyayula S., Sunkara M.</t>
  </si>
  <si>
    <t>Effect of different doping ratios of Cu on the carbon formation and the elimination on Ni (111) surface: A DFT study</t>
  </si>
  <si>
    <t>Abdel Karim Aramouni N., Zeaiter J., Kwapinski W., J. Leahy J., Ahmad M.N.</t>
  </si>
  <si>
    <t>CO2reforming of methane over Ni and/or Ru catalysts supported on mesoporous KIT-6: Effect of promotion with Ce</t>
  </si>
  <si>
    <t>Qiu H., Ran J., Niu J., Guo F., Ou Z.</t>
  </si>
  <si>
    <t>Numerical study of sorption-enhanced methane steam reforming over Ni/Al2O3 catalyst in a fixed-bed reactor</t>
  </si>
  <si>
    <t>Mahfouz R., Estephane J., Gennequin C., Tidahy L., Aouad S., Abi-Aad E.</t>
  </si>
  <si>
    <t>Monolithic SiC-foam supported Ni-La2O3 composites for dry reforming of methane with enhanced carbon resistance</t>
  </si>
  <si>
    <t>Neni A., Benguerba Y., Balsamo M., Erto A., Ernst B., Benachour D.</t>
  </si>
  <si>
    <t>A nanoscale Ni/ZrO2 catalyst coated with Al2O3 for carbon dioxide reforming of methane</t>
  </si>
  <si>
    <t>Zhang Z., Zhao G., Bi G., Guo Y., Xie J.</t>
  </si>
  <si>
    <t>Highly active and stable Ni dispersed on mesoporous CeO2-Al2O3 catalysts for production of syngas by dry reforming of methane</t>
  </si>
  <si>
    <t>Wang X., Bai X., Guo Y., Liu Q., Ji S., Wang Z.-J.</t>
  </si>
  <si>
    <t>Kinetic Modeling of Combined Steam and CO2 Reforming of Methane over the Ni–Pd/Al2O3 Catalyst Using Langmuir–Hinshelwood and Langmuir–Freundlich Isotherms</t>
  </si>
  <si>
    <t>Marinho A.L.A., Toniolo F.S., Noronha F.B., Epron F., Duprez D., Bion N.</t>
  </si>
  <si>
    <t>Elucidating the Promotional Effect of Cerium in the Dry Reforming of Methane</t>
  </si>
  <si>
    <t>Batebi D., Abedini R., Mosayebi A.</t>
  </si>
  <si>
    <t>Effect of small quantities of potassium promoter and steam on the catalytic properties of nickel catalysts in dry/combined methane reforming</t>
  </si>
  <si>
    <t>Rodriguez-Gomez A., Lopez-Martin A., Ramirez A., Gascon J., Caballero A.</t>
  </si>
  <si>
    <t>Ni supported on La2O3+ZrO2 for dry reforming of methane: The impact of surface adsorbed oxygen species</t>
  </si>
  <si>
    <t>Wysocka I., Mielewczyk-Gryń A., Łapiński M., Cieślik B., Rogala A.</t>
  </si>
  <si>
    <t>One-Pot Synthesis of Full-Featured Mesoporous Ni/Al2O3 Catalysts via a Spray Pyrolysis-Assisted Evaporation-Induced Self-Assembly Method for Dry Reforming of Methane</t>
  </si>
  <si>
    <t>Al-Fatesh A.S., Fakeeha A.H., Ibrahim A.A., Abasaeed A.E.</t>
  </si>
  <si>
    <t>Contemporary trends in composite Ni-based catalysts for CO2 reforming of methane</t>
  </si>
  <si>
    <t>Seo J.-C., Kim H., Lee Y.-L., Nam S., Roh H.-S., Lee K., Park S.B.</t>
  </si>
  <si>
    <t>Enhanced activity and stability of MgO-promoted Ni/Al2O3 catalyst for dry reforming of methane: Role of MgO</t>
  </si>
  <si>
    <t>Yusuf M., Farooqi A.S., Keong L.K., Hellgardt K., Abdullah B.</t>
  </si>
  <si>
    <t>Tailoring the stability of Ni-Fe/mayenite in methane – Carbon dioxide reforming</t>
  </si>
  <si>
    <t>Jin B., Li S., Liang X.</t>
  </si>
  <si>
    <t>Dry reforming of methane over Pt-Ni/CeO2 catalysts: Effect of the metal composition on the stability</t>
  </si>
  <si>
    <t>Peng R., Chen Y., Zhang B., Li Z., Cui X., Guo C., Zhao Y., Zhang J.</t>
  </si>
  <si>
    <t>3D-printing of metallic honeycomb monoliths as a doorway to a new generation of catalytic devices: the Ni-based catalysts in methane dry reforming showcase</t>
  </si>
  <si>
    <t>Araiza D.G., Arcos D.G., Gómez-Cortés A., Díaz G.</t>
  </si>
  <si>
    <t>Modelling of methane dry reforming over Ni/CaO-Al2O3 catalyst</t>
  </si>
  <si>
    <t>Agueniou F., Vidal H., de Dios López J., Hernández-Garrido J.C., Cauqui M.A., Botana F.J., Calvino J.J., Galvita V.V., Gatica J.M.</t>
  </si>
  <si>
    <t>Future Paradigm of 3D Printed Ni-Based Metal Organic Framework Catalysts for Dry Methane Reforming: Techno-economic and Environmental Analyses</t>
  </si>
  <si>
    <t>Cherbański R., Franczyk E., Lewak M., Machniewski P., Molga E.</t>
  </si>
  <si>
    <t>Dry reforming of methane: Effect of different calcination temperatures of Al2O3 and Mg-Al2O3 supports on Ni catalysts</t>
  </si>
  <si>
    <t>Ong J.L., Loy A.C.M., Teng S.Y., How B.S.</t>
  </si>
  <si>
    <t>A review on recent advances in dry reforming of methane over Ni- and Co-based nanocatalysts</t>
  </si>
  <si>
    <t>de Andrade Schaffner R., Schwengber C.A., Kowalski R.L., Gonçalves de Assis N.S., Pelissari Rizzo Domingues R.C., Yamamoto C.I., Alves H.J.</t>
  </si>
  <si>
    <t>High-Performance Catalytic Four-Channel Hollow Fibers with Highly Dispersed Nickel Nanoparticles Prepared by Atomic Layer Deposition for Dry Reforming of Methane</t>
  </si>
  <si>
    <t>Sharifianjazi F., Esmaeilkhanian A., Bazli L., Eskandarinezhad S., Khaksar S., Shafiee P., Yusuf M., Abdullah B., Salahshour P., Sadeghi F.</t>
  </si>
  <si>
    <t>The operation types and operation window for high-purity hydrogen production for the sorption enhanced steam methane reforming in a fixed-bed reactor</t>
  </si>
  <si>
    <t>Photo-thermo catalytic dry reforming of methane over Ni-Ir/SiO2 catalyst | [Ni-Ir/SiO</t>
  </si>
  <si>
    <t>Sheu W.-J., Chu C.-S., Chen Y.-C.</t>
  </si>
  <si>
    <t>Self-stabilization of Ni/Al2O3 Catalyst with a NiAl2O4 Isolation Layer in Dry Reforming of Methane</t>
  </si>
  <si>
    <t>Zhou R., Sun J., Zhang J., Wang L., Liu P., Zhu Y., Sun H., Jiang Y., Chen H.</t>
  </si>
  <si>
    <t>Li M., Fang S., Hu Y.H.</t>
  </si>
  <si>
    <t>Design of Ni/La2O3 catalysts for dry reforming of methane: Understanding the impact of synthesis methods</t>
  </si>
  <si>
    <t>Ahmad Y.H., Mohamed A.T., El-Sayed H.A., Kumar A., Al-Qaradawi S.Y.</t>
  </si>
  <si>
    <t>Promoted Nickel–Cobalt Bimetallic Catalysts for Biogas Reforming</t>
  </si>
  <si>
    <t>Meshksar M., Kiani M.R., Mozafari A., Makarem M.A., Rahimpour M.R.</t>
  </si>
  <si>
    <t>Synthesis of flowerlike ceria–zirconia solid solution for promoting dry reforming of methane</t>
  </si>
  <si>
    <t>Tu P.H., Sakamoto M., Sasaki K., Shiratori Y.</t>
  </si>
  <si>
    <t>Kinetic Assessment of the Dry Reforming of Methane over a Ni-La2O3Catalyst</t>
  </si>
  <si>
    <t>Sandoval-Bohórquez V.S., Morales-Valencia E.M., Castillo-Araiza C.O., Ballesteros-Rueda L.M., Baldovino-Medrano V.G.</t>
  </si>
  <si>
    <t>Exceptional stability of hydrotalcite derived spinel Mg(Ni)Al2O4 catalyst for dry reforming of methane</t>
  </si>
  <si>
    <t>Abbas M., Sikander U., Mehran M.T., Kim S.H.</t>
  </si>
  <si>
    <t>Performance of ni/si-mcm-41 catalysts in dry methane reforming for h2 generation: Analysis of teos and rice husk ash as sources of silica in the preparation of the catalytic support |</t>
  </si>
  <si>
    <t>Cazula B.B., da Fonseca R.O., Noronha F.B., Alves H.J.</t>
  </si>
  <si>
    <t>Effect of NH3Alkalization and MgO Promotion on the Performance of Ni/SBA-15 Catalyst in Combined Steam and Carbon Dioxide Reforming of Methane</t>
  </si>
  <si>
    <t>Phuong P.H., Loc L.C., Tri N., Anh N.P., Anh H.C.</t>
  </si>
  <si>
    <t>Role of mixed oxides in hydrogen production through the dry reforming of methane over nickel catalysts supported on modified γ-al2o3</t>
  </si>
  <si>
    <t>Al-Fatesh A.S., Chaudhary M.L., Fakeeha A.H., Ibrahim A.A., Al-Mubaddel F., Kasim S.O., Albaqmaa Y.A., Bagabas A.A., Patel R., Kumar R.</t>
  </si>
  <si>
    <t>Dry reforming of methane over Ɣ-Al2O3 supported NiCo and NiCoCu nano-catalysts</t>
  </si>
  <si>
    <t>Ghanbarabadi H., Khoshandam B.</t>
  </si>
  <si>
    <t>Optimization of synthesis conditions of Ni/SbA-15 catalysts: Confined nanoparticles and improved stability in dry reforming of methane</t>
  </si>
  <si>
    <t>Kaydouh M.-N., El Hassan N., Davidson A., Massiani P.</t>
  </si>
  <si>
    <t>Steering the Methane Dry Reforming Reactivity of Ni/La2O3Catalysts by Controlled in Situ Decomposition of Doped La2NiO4Precursor Structures</t>
  </si>
  <si>
    <t>Bekheet M.F., Delir Kheyrollahi Nezhad P., Bonmassar N., Schlicker L., Gili A., Praetz S., Gurlo A., Doran A., Gao Y., Heggen M., Niaei A., Farzi A., Schwarz S., Bernardi J., Klötzer B., Penner S.</t>
  </si>
  <si>
    <t>On the enhanced sulfur and coking tolerance of Ni-Co-rare earth oxide catalysts for the dry reforming of methane</t>
  </si>
  <si>
    <t>Jiang C., Loisel E., Cullen D.A., Dorman J.A., Dooley K.M.</t>
  </si>
  <si>
    <t>Confined high dispersion of Ni nanoparticles derived from nickel phyllosilicate structure in silicalite-2 shell for dry reforming of methane with enhanced performance</t>
  </si>
  <si>
    <t>Enhancing the catalytic performance of Co substituted NiAl2O4 spinel by ultrasonic spray pyrolysis method for steam and dry reforming of methane</t>
  </si>
  <si>
    <t>Aghaali M.H., Firoozi S.</t>
  </si>
  <si>
    <t>CO2 reforming of methane over activated carbon-Ni/MgO-Al2O3 composite catalysts for syngas production</t>
  </si>
  <si>
    <t>Khan M.M., Jin L., Khan M.M., Li Y., Saulat H., Zhang Y., Sarfraz M., Zhu J., Hu H.</t>
  </si>
  <si>
    <t>Performance and stability in CO2 reforming of methane over neodymium nickel oxide composite catalysts</t>
  </si>
  <si>
    <t>Yuan X., Li B., Li B., Wang X.</t>
  </si>
  <si>
    <t>Catalytic performance of cubic ordered mesoporous alumina supported nickel catalysts in dry reforming of methane</t>
  </si>
  <si>
    <t>Gholizadeh F., Izadbakhsh A., Huang J., Zi-Feng Y.</t>
  </si>
  <si>
    <t>Ultrasonic-Assisted Nano-Nickel Ferrite Spinel Synthesis for Natural Gas Reforming</t>
  </si>
  <si>
    <t>El-Hafiz D.R.A., Ebiad M.A., Sakr A.A.-E.</t>
  </si>
  <si>
    <t>Methane dry reforming over mesoporous La2O3 supported Ni catalyst for syngas production</t>
  </si>
  <si>
    <t>Song J., Duan X., Zhang W.</t>
  </si>
  <si>
    <t>One-pot prepared mesoporous silica SBA-15-like monoliths with embedded Ni particles as selective and stable catalysts for methane dry reforming</t>
  </si>
  <si>
    <t>Daoura O., Fornasieri G., Boutros M., El Hassan N., Beaunier P., Thomas C., Selmane M., Miche A., Sassoye C., Ersen O., Baaziz W., Massiani P., Bleuzen A., Launay F.</t>
  </si>
  <si>
    <t>CO2 reforming of methane over carbon fiber-lanthanum oxide supported bimetallic nickel-cobalt catalysts: Kinetic and mechanistic studies</t>
  </si>
  <si>
    <t>Wei Y., Song M., Yu L., Meng F.</t>
  </si>
  <si>
    <t>CO2 conversion through combined steam and CO2 reforming of methane reactions over Ni and Co catalysts</t>
  </si>
  <si>
    <t>Shakouri M., Hu Y., Lehoux R., Wang H.</t>
  </si>
  <si>
    <t>density functional theory and kinetic Monte Carlo simulation study the strong metal–support interaction of dry reforming of methane reaction over Ni based catalysts</t>
  </si>
  <si>
    <t>Zou X., Li X., Gao X., Gao Z., Zuo Z., Huang W.</t>
  </si>
  <si>
    <t>Dry reforming of methane over calcium-deficient hydroxyapatite supported cobalt and nickel catalysts</t>
  </si>
  <si>
    <t>Tran, T.Q., Pham Minh, D., Phan, T.S., Pham, Q.N., Nguyen Xuan, H.</t>
  </si>
  <si>
    <t>Ji Yang</t>
  </si>
  <si>
    <t>Al2O3-Coated Ni/CeO2nanoparticles as coke-resistant catalyst for dry reforming of methane</t>
  </si>
  <si>
    <t>Yang, E., Nam, E., Lee, J., Lee, H., Park, E.D., Lim, H., An, K.</t>
  </si>
  <si>
    <t>Adjusting process variables in methane tri-reforming to achieve suitable syngas quality and low coke deposition</t>
  </si>
  <si>
    <t>Paladino Lino, A.V., Assaf, E.M., Assaf, J.M.</t>
  </si>
  <si>
    <t>Carbon dioxide reforming of methane over mesoporous alumina supported Ni(Co), Ni(Rh) bimetallic, and Ni(CORh) trimetallic catalysts: Role of nanoalloying in improving the stability and nature of coking</t>
  </si>
  <si>
    <t>Mozammel, T., Dumbre, D., Hubesch, R., Yadav, G.D., Selvakannan, P.R., Bhargava, S.K.</t>
  </si>
  <si>
    <t>Hydrotalcite-derived Ni-Zn-Mg-Al catalyst for Tri-reforming of methane: Effect of divalent to trivalent metal ratio and Ni loading</t>
  </si>
  <si>
    <t>Kumar, R., Pant, K.K.</t>
  </si>
  <si>
    <t>Effect of Ni-Ta ratio on the catalytic selectivity of fibrous Ni-Ta/ZSM-5 for dry reforming of methane</t>
  </si>
  <si>
    <t>Hambali, H.U., Jalil, A.A., Abdulrasheed, A.A., Siang, T.J., Nyakuma, B.B., Nabgan, W., Abdullah, T.A.T.</t>
  </si>
  <si>
    <t>Catalytic performance of silica covered bimetallic nickel-iron encapsulated core-shell microspheres for hydrogen production</t>
  </si>
  <si>
    <t>Gunduz-Meric, G., Kaytakoglu, S., Degirmenci, L.</t>
  </si>
  <si>
    <t>Characterization of none and yttrium-modified Ni-based catalysts for dry reforming of methane</t>
  </si>
  <si>
    <t>Damyanova, S., Shtereva, I., Pawelec, B., Mihaylov, L., Fierro, J.L.G.</t>
  </si>
  <si>
    <t>High channel density ceramic microchannel reactor for syngas production</t>
  </si>
  <si>
    <t>Le Saché, E., Tsaousis, P., Reina, T.R., Ruiz-Trejo, E.</t>
  </si>
  <si>
    <t>Syngas production via methane dry reforming over La-Ni-Co and La-Ni-Cu catalysts with spinel and perovskite structures</t>
  </si>
  <si>
    <t>Messaoudi, H., Thomas, S., Slyemi, S., Djaidja, A., Barama, A.</t>
  </si>
  <si>
    <t>Effect of V2O5promoter on characteristics and performance of NiO/CeO2catalyst in methane bi-reforming</t>
  </si>
  <si>
    <t>Phuong, P.H., Cam Loc, L., Tri, N., Van, N.T.T., Anh, N.P., Duy, N.P.H., Cuong, H.T.</t>
  </si>
  <si>
    <t>The effects of stoichiometry on the properties of exsolved Ni-Fe alloy nanoparticles for dry methane reforming</t>
  </si>
  <si>
    <t>Shah, S., Sayono, S., Ynzunza, J., Pan, R., Xu, M., Pan, X., Gilliard-AbdulAziz, K.L.</t>
  </si>
  <si>
    <t>Comprehensive study on the effect of magnesium loading over nickel-ordered mesoporous alumina for dry reforming of methane</t>
  </si>
  <si>
    <t>Karam, L., Armandi, M., Casale, S., El Khoury, V., Bonelli, B., Massiani, P., El Hassan, N.</t>
  </si>
  <si>
    <t>Investigation on the increased stability of the Ni–Co bi-metallic catalysts for the carbon dioxide reforming of methane</t>
  </si>
  <si>
    <t>Liu, A., Praserthdam, S., Phatanasri, S.</t>
  </si>
  <si>
    <t>Understanding of tri-reforming of methane over Ni/Mg/Al hydrotalcite-derived catalyst for CO2utilization from flue gases from natural gas-fired power plants</t>
  </si>
  <si>
    <t>Świrk, K., Grams, J., Motak, M., Da Costa, P., Grzybek, T.</t>
  </si>
  <si>
    <t>Methane dry reforming over nickel-based catalysts: insight into the support effect and reaction kinetics</t>
  </si>
  <si>
    <t>Nguyen, T., Luu, C.L., Phan, H.P., Nguyen, P.A., Van Nguyen, T.T.</t>
  </si>
  <si>
    <t>The reconstruction of Ni particles on SBA-15 by thermal activation for dry reforming of methane with excellent resistant to carbon deposition</t>
  </si>
  <si>
    <t>Chen, X., Yin, L., Long, K., Sun, H., Sun, M., Wang, H., Zhang, Q., Ning, P.</t>
  </si>
  <si>
    <t>Facile synthesis of yttria-promoted nickel catalysts supported on MgO-MCM-41 for syngas production from greenhouse gases</t>
  </si>
  <si>
    <t>Taherian, Z., Khataee, A., Orooji, Y.</t>
  </si>
  <si>
    <t>Promotional effect of magnesium oxide for a stable nickel-based catalyst in dry reforming of methane</t>
  </si>
  <si>
    <t>Al-Fatesh, A.S., Kumar, R., Fakeeha, A.H., Kasim, S.O., Khatri, J., Ibrahim, A.A., Arasheed, R., Alabdulsalam, M., Lanre, M.S., Osman, A.I., Abasaeed, A.E., Bagabas, A.</t>
  </si>
  <si>
    <t>CO2 reforming of methane to syngas over multi-walled carbon nanotube supported Ni-Ce nanoparticles: effect of different synthesis methods</t>
  </si>
  <si>
    <t>Afandi, N.S., Mohammadi, M., Ichikawa, S., Mohamed, A.R.</t>
  </si>
  <si>
    <t>Influence of feed rate and testing variables for low-temperature tri-reforming of methane on the Ni@MWCNT/Ce catalyst</t>
  </si>
  <si>
    <t>Kozonoe, C.E., Brito Alves, R.M., Schmal, M.</t>
  </si>
  <si>
    <t>Impact of Ce-Loading on Ni-catalyst supported over La2O3+ZrO2 in methane reforming with CO2</t>
  </si>
  <si>
    <t>Kasim, S.O., Al-Fatesh, A.S., Ibrahim, A.A., Kumar, R., Abasaeed, A.E., Fakeeha, A.H.</t>
  </si>
  <si>
    <t>Ni–Fe/Mg(Al)O alloy catalyst for carbon dioxide reforming of methane: Influence of reduction temperature and Ni–Fe alloying on coking</t>
  </si>
  <si>
    <t>Wan, C., Song, K., Pan, J., Huang, M., Luo, R., Li, D., Jiang, L.</t>
  </si>
  <si>
    <t>Effects of extrinsic defects originating from the interfacial reaction of CeO2-x-nickel silicate on catalytic performance in methane dry reforming</t>
  </si>
  <si>
    <t>Guo, D., Lu, Y., Ruan, Y., Zhao, Y., Zhao, Y., Wang, S., Ma, X.</t>
  </si>
  <si>
    <t>Dually confined Ni nanoparticles by room-temperature degradation of AlN for dry reforming of methane</t>
  </si>
  <si>
    <t>Li, S., Fu, Y., Kong, W., Pan, B., Yuan, C., Cai, F., Zhu, H., Zhang, J., Sun, Y.</t>
  </si>
  <si>
    <t>Efficient dry reforming of methane with carbon dioxide reaction on Ni@Y2O3 nanofibers anti-carbon deposition catalyst prepared by electrospinning-hydrothermal method</t>
  </si>
  <si>
    <t>Xie, Y., Xie, F., Wang, L., Peng, Y., Ma, D., Zhu, L., Zhou, G., Wang, X., Zhang, G.</t>
  </si>
  <si>
    <t>Effect of Steric Confinement Dimension on Metal Site Anti-carbon Deposition Ability of Ni-SiO2 Catalysts in CH4-CO2 Reforming [Ni-SiO2催化剂空间限域维度对CH4-CO2重整反应金属抗积碳能力的影响]</t>
  </si>
  <si>
    <t>Wu, H., Wang, C., Qiu, Y., Tian, Y., Zhao, Y.</t>
  </si>
  <si>
    <t>Enhancement of the catalytic performance and coke resistance of alcohol-promoted Ni/MCM-41 catalysts for CH4/CO2 reforming</t>
  </si>
  <si>
    <t>Xu, J., Xia, P., Guo, F., Xie, J., Xia, Y., Tian, H.</t>
  </si>
  <si>
    <t>One-step synthesis of highly dispersed and stable ni nanoparticles confined by ceo2 on sio2 for dry reforming of methane</t>
  </si>
  <si>
    <t>Zhang, C., Zhang, R., Liu, H., Wei, Q., Gong, D., Mo, L., Tao, H., Cui, S., Wang, L.</t>
  </si>
  <si>
    <t>Catalytic performance of lanthanum promoted Ni/ZrO2 for carbon dioxide reforming of methane</t>
  </si>
  <si>
    <t>Lanre, M.S., Al-Fatesh, A.S., Fakeeha, A.H., Kasim, S.O., Ibrahim, A.A., Al-Awadi, A.S., Al-Zahrani, A.A., Abasaeed, A.E.</t>
  </si>
  <si>
    <t>Cellulose assisted combustion synthesis of high surface area Ni-MgO catalysts: Mechanistic studies</t>
  </si>
  <si>
    <t>Danghyan, V., Orlova, T., Roslyakov, S., Wolf, E.E., Mukasyan, A.S.</t>
  </si>
  <si>
    <t>Synthesis of highly efficient and stable Ni/CexZr1-xGdxO4 and Ni/X-Al2O3 (X = Ce, Zr, Gd, Ce-Zr-Gd) nanocatalysts applied in methane reforming reactions: Ni/CexZr1-xGdxO4 and Ni/X-Al2O3 nanocatalysts for methane reforming reactions</t>
  </si>
  <si>
    <t>Khani, Y., Bahadoran, F., Shariatinia, Z., Varmazyari, M., Safari, N.</t>
  </si>
  <si>
    <t>Sorption enhanced–chemical looping steam methane reforming: Optimizing the thermal coupling of regeneration in a fixed bed reactor</t>
  </si>
  <si>
    <t>Antzaras, A.N., Heracleous, E., Lemonidou, A.A.</t>
  </si>
  <si>
    <t>Effects of metal support interaction on dry reforming of methane over Ni/Ce-Al2O3 catalysts</t>
  </si>
  <si>
    <t>Adamu, S., Bawah, A.-R., Muraza, O., Malaibari, Z., Hossain, M.M.</t>
  </si>
  <si>
    <t>Dry reforming of methane by La0.5Sr0.5NiO3 perovskite oxides: influence of preparation method on performance and structural features of the catalysts</t>
  </si>
  <si>
    <t>Mousavi, M., Nakhaei Pour, A., Gholizadeh, M., Mohammadi, A., Kamali Shahri, S.M.</t>
  </si>
  <si>
    <t>Effect of Preparation Technique on the Performance of Ni and Ce Incorporated Modified Alumina Catalysts in CO2 Reforming of Methane</t>
  </si>
  <si>
    <t>Arbag, H., Tasdemir, H.M., Yagizatli, Y., Kucuker, M., Yasyerli, S.</t>
  </si>
  <si>
    <t>Visualizing the importance of oxide-metal phase transitions in the production of synthesis gas over Ni catalysts</t>
  </si>
  <si>
    <t>Sandoval-Diaz, L., Plodinec, M., Ivanov, D., Poitel, S., Hammud, A., Nerl, H.C., Schlögl, R., Lunkenbein, T.</t>
  </si>
  <si>
    <t>Phosphorus-tuned nickel as high coke-resistant catalyst with high reforming activity</t>
  </si>
  <si>
    <t>Wang, X., Liu, Y., Liu, K., Zhang, J., Wei, J.</t>
  </si>
  <si>
    <t>Investigation of new routes for the preparation of mesoporous calcium oxide supported nickel materials used as catalysts for the methane dry reforming reaction</t>
  </si>
  <si>
    <t>El Samrout, O., Karam, L., Jabbour, K., Massiani, P., Launay, F., El Hassan, N.</t>
  </si>
  <si>
    <t>Hierarchical Fe-modified MgAl2O4as a Ni-catalyst support for methane dry reforming</t>
  </si>
  <si>
    <t>Wang, H., Srinath, N.V., Poelman, H., Detavernier, C., Li, P., Marin, G.B., Galvita, V.V.</t>
  </si>
  <si>
    <t>Production of hydrogen over Ni/carbonaceous catalyst</t>
  </si>
  <si>
    <t>Lestinsky, P., Zikmund, Z., Grycova, B., Ryczkowski, R., Grams, J., Inayat, A.</t>
  </si>
  <si>
    <t>Methane conversion reactions over LaNi-YSZ and Ni-YSZ anodes of solid oxide fuel cell</t>
  </si>
  <si>
    <t>Tu, B., Su, X., Yin, Y., Zhang, F., Lv, X., Cheng, M.</t>
  </si>
  <si>
    <t>Investigating methane dry reforming on Ni and B promoted Ni surfaces: DFT assisted microkinetic analysis and addressing the coking problem</t>
  </si>
  <si>
    <t>Mohan, O., Shambhawi, Lapkin, A.A., Mushrif, S.H.</t>
  </si>
  <si>
    <t>Reaction-induced strong metal-support interactions between metals and inert boron nitride nanosheets</t>
  </si>
  <si>
    <t>Fu, Q., Dong, J., Li, H., Xiao, J., Yang, B., Zhang, B., Bai, Y., Song, T., Zhang, R., Gao, L., Cai, J., Zhang, H., Liu, Z., Bao, X.</t>
  </si>
  <si>
    <t>Ni-Based catalysts supported on natural clay of attapulgite applied in the dry reforming of methane reaction</t>
  </si>
  <si>
    <t>Dai, H., Yu, P., Liu, H., Xiong, S., Xiao, X., Deng, J., Huang, L.</t>
  </si>
  <si>
    <t>Nickel Speciation and Methane Dry Reforming Performance of Ni/CexZr1- xO2Prepared by Different Synthesis Methods</t>
  </si>
  <si>
    <t>Lyu, Y., Jocz, J., Xu, R., Stavitski, E., Sievers, C.</t>
  </si>
  <si>
    <t>Hydrogen and/or syngas production by combined steam and dry reforming of methane on nickel catalysts</t>
  </si>
  <si>
    <t>Dan, M., Mihet, M., Lazar, M.D.</t>
  </si>
  <si>
    <t>Fabrication of ni-based bimodal porous catalyst for dry reforming of methane</t>
  </si>
  <si>
    <t>Lyu, L., Han, Y., Ma, Q., Makpal, S., Sun, J., Gao, X., Zhang, J., Fan, H., Zhao, T.-S.</t>
  </si>
  <si>
    <t>High catalytic activity and stability of X/CoAl2O4 (X = Ni, Co, Rh, Ru) catalysts with no observable coke formation applied in the autothermal dry reforming of methane lined on cordierite monolith reactors</t>
  </si>
  <si>
    <t>Khalighi, R., Bahadoran, F., Panjeshahi, M.H., Zamaniyan, A., Tahouni, N.</t>
  </si>
  <si>
    <t>Comparative study of modified Ni catalysts over mesoporous CaO-Al2O3 support for CO2/methane reforming</t>
  </si>
  <si>
    <t>Taherian, Z., Shahed Gharahshiran, V., Khataee, A., Meshkani, F., Orooji, Y.</t>
  </si>
  <si>
    <t>Modeling of low temperature steam reforming of flare gas to methane-rich fuel gas on Ni catalyst in different types of reactors</t>
  </si>
  <si>
    <t>Shigarov, A.</t>
  </si>
  <si>
    <t>Carbon dioxide reforming of methane over MgO-promoted Ni/SiO2 catalysts with tunable Ni particle size</t>
  </si>
  <si>
    <t>Jing, J.-Y., Wei, Z.-H., Zhang, Y.-B., Bai, H.-C., Li, W.-Y.</t>
  </si>
  <si>
    <t>Hydrogen rich syngas production by bi-reforming of methane with CO2over Ni supported on CeO2-SrO mixed oxide catalysts</t>
  </si>
  <si>
    <t>Mallikarjun, G., Sagar, T.V., Swapna, S., Raju, N., Chandrashekar, P., Lingaiah, N.</t>
  </si>
  <si>
    <t>Green Synthesis of Highly Dispersed Ni/SiO2Catalysts Using Natural Biomass of Sesbania Powder</t>
  </si>
  <si>
    <t>Bai, Y., Qiu, X., Zhang, Q., Qiu, S., Qin, Y., Wang, T.</t>
  </si>
  <si>
    <t>Spherical Porous Nanoclusters of NiO and CeO2Nanoparticles as Catalysts for Syngas Production</t>
  </si>
  <si>
    <t>Liang, T.-Y., Low, P.Y., Lin, Y.-S., Tsai, D.-H.</t>
  </si>
  <si>
    <t>Investigation of dry reforming of methane over Mo-based catalysts</t>
  </si>
  <si>
    <t>Dehimi, L., Gaillard, M., Virginie, M., Erto, A., Benguerba, Y.</t>
  </si>
  <si>
    <t>Critical Raw Material-Free Catalysts and Electrocatalysts: Complementary Strategies to Activate Economic, Robust, and Ecofriendly SrTiO3</t>
  </si>
  <si>
    <t>Carollo, G., Garbujo, A., Mauvy, F., Glisenti, A.</t>
  </si>
  <si>
    <t>Dynamics and Mechanism of Carbon Filament Formation during Methane Reforming on Supported Nickel Clusters</t>
  </si>
  <si>
    <t>Leung, S.L., Wei, J., Holstein, W.L., Avalos-Borja, M., Iglesia, E.</t>
  </si>
  <si>
    <t>W–modified Ni/Al2O3 catalysts for the dry reforming of methane: Effect of W loading</t>
  </si>
  <si>
    <t>Vroulias, D., Gkoulemani, N., Papadopoulou, C., Matralis, H.</t>
  </si>
  <si>
    <t>The effect of Pt on the carbon pathways in the dry reforming of methane over Ni-Pt/Ce0.8Pr0.2O2-δ catalyst</t>
  </si>
  <si>
    <t>Vasiliades, M.A., Damaskinos, C.M., Kyprianou, K.K., Kollia, M., Efstathiou, A.M.</t>
  </si>
  <si>
    <t>Dry reforming of methane over nickel supported on Nd-ceria: enhancement of the catalytic properties and coke resistance</t>
  </si>
  <si>
    <t>Lara-García, H.A., Araiza, D.G., Méndez-Galván, M., Tehuacanero-Cuapa, S., Gómez-Cortés, A., Díaz, G.</t>
  </si>
  <si>
    <t>Catalytic CO2 reforming of CH4 over MgAl2O4 supported Ni-Co catalysts for the syngas production</t>
  </si>
  <si>
    <t>Kumari, R., Sengupta, S.</t>
  </si>
  <si>
    <t>CO2Reforming of Methane over a Highly Dispersed Ni/Mg-Al-O Catalyst Prepared by a Facile and Green Method</t>
  </si>
  <si>
    <t>Guo, Y., Li, Y., Ning, Y., Liu, Q., Tian, L., Zhang, R., Fu, Q., Wang, Z.-J.</t>
  </si>
  <si>
    <t>Enhanced near-zero-CO2-emission chemicals-oriented oil production from coal with inherent CO2 recycling: Part I—PRB coal fast pyrolysis coupled with CO2/CH4 reforming</t>
  </si>
  <si>
    <t>Wang, X., Wei, B., Huang, X., Fan, M., Wang, Y., Chen, X.</t>
  </si>
  <si>
    <t>Sorption enhanced steam methane reforming by Ni/CaO/mayenite combined systems: Overview of experimental results from European research project ASCENT</t>
  </si>
  <si>
    <t>Di Giuliano, A., Gallucci, K., Di Carlo, A., Stendardo, S., Courson, C., Foscolo, P.U.</t>
  </si>
  <si>
    <t>Highly Dispersed Ni/Silica by Carbonization-Calcination of a Chelated Precursor for Coke-Free Dry Reforming of Methane</t>
  </si>
  <si>
    <t>Das, S., Jangam, A., Xi, S., Borgna, A., Hidajat, K., Kawi, S.</t>
  </si>
  <si>
    <t>Production of hydrogen by methane dry reforming: A study on the effect of cerium and lanthanum on Ni/MgAl2O4 catalyst performance</t>
  </si>
  <si>
    <t>Akiki, E., Akiki, D., Italiano, C., Vita, A., Abbas-Ghaleb, R., Chlala, D., Drago Ferrante, G., Laganà, M., Pino, L., Specchia, S.</t>
  </si>
  <si>
    <t>Mesoporous LaAl0.25Ni0.75O3 perovskite catalyst using SBA-15 as templating agent for methane dry reforming</t>
  </si>
  <si>
    <t>Ruan, Y., Zhao, Y., Lu, Y., Guo, D., Zhao, Y., Wang, S., Ma, X.</t>
  </si>
  <si>
    <t>Insight into the role of CaO in coke-resistant over Ni-HMS catalysts for CO2 reforming of methane</t>
  </si>
  <si>
    <t>Sun, H., Zhang, Q., Wen, J., Tang, T., Wang, H., Liu, M., Ning, P., Deng, L., Shi, Y.</t>
  </si>
  <si>
    <t>Preparation of biomass-derived porous carbon supported Ni nanoparticles for CO2reforming of CH4</t>
  </si>
  <si>
    <t>Lv, P., Liu, D., Tian, B., Ma, X., Fan, M., Xu, L.</t>
  </si>
  <si>
    <t>Low Temperature CO2Reforming with Methane Reaction over CeO2-Modified Ni@SiO2Catalysts</t>
  </si>
  <si>
    <t>Wang, F., Han, K., Yu, W., Zhao, L., Wang, Y., Wang, X., Yu, H., Shi, W.</t>
  </si>
  <si>
    <t>Highly active dry methane reforming catalysts with boosted in situ grown Ni-Fe nanoparticles on perovskite via atomic layer deposition</t>
  </si>
  <si>
    <t>Joo, S., Seong, A., Kwon, O., Kim, K., Lee, J.H., Gorte, R.J., Vohs, J.M., Han, J.W., Kim, G.</t>
  </si>
  <si>
    <t>Nickel recycling through bioleaching of a Ni/Al2O3 commercial catalyst</t>
  </si>
  <si>
    <t>Tayar, S.P., Yeste, M.P., Ramírez, M., Cabrera, G., Bevilaqua, D., Gatica, J.M., Vidal, H., Cauqui, M.Á., Cantero, D.</t>
  </si>
  <si>
    <t>Thermal dry reforming of methane over La2O3 co-supported Ni/MgAl2O4 catalyst for hydrogen-rich syngas production</t>
  </si>
  <si>
    <t>Khoja, A.H., Anwar, M., Shakir, S., Mehran, M.T., Mazhar, A., Javed, A., Amin, N.A.S.</t>
  </si>
  <si>
    <t>Continuous supercritical solvothermal preparation of nanostructured ceria-zirconia as supports for dry methane reforming catalysts</t>
  </si>
  <si>
    <t>Auxéméry, A., Frias, B.B., Smal, E., Dziadek, K., Philippot, G., Legutko, P., Simonov, M., Thomas, S., Adamski, A., Sadykov, V., Parkhomenko, K., Roger, A.-C., Aymonier, C.</t>
  </si>
  <si>
    <t>Dry Reforming of Methane over Ni–Al2O3 and Ni–SiO2 Catalysts: Role of Preparation Methods</t>
  </si>
  <si>
    <t>Dekkar, S., Tezkratt, S., Sellam, D., Ikkour, K., Parkhomenko, K., Martinez-Martin, A., Roger, A.C.</t>
  </si>
  <si>
    <t>Enhanced dry reforming of methane over mesostructured fibrous Ni/MFI zeolite: Influence of preparation methods</t>
  </si>
  <si>
    <t>Hambali, H.U., Jalil, A.A., Abdulrasheed, A.A., Siang, T.J., Vo, D.-V.N.</t>
  </si>
  <si>
    <t>CO2 Reforming of Methane over Fe-Modified Ni-Based Catalyst for Syngas Production</t>
  </si>
  <si>
    <t>Wang, P., Jin, L., Hu, H.</t>
  </si>
  <si>
    <t>In situ X-ray emission and high-resolution X-ray absorption spectroscopy applied to Ni-based bimetallic dry methane reforming catalysts</t>
  </si>
  <si>
    <t>Beheshti Askari, A., Al Samarai, M., Hiraoka, N., Ishii, H., Tillmann, L., Muhler, M., Debeer, S.</t>
  </si>
  <si>
    <t>The effect of La substitution by Sr- and Ca- in Ni substituted Lanthanum Zirconate pyrochlore catalysts for dry reforming of methane</t>
  </si>
  <si>
    <t>Bhattar, S., Abedin, M.A., Shekhawat, D., Haynes, D.J., Spivey, J.J.</t>
  </si>
  <si>
    <t>An experimental and first principles DFT investigation on the effect of Cu addition to Ni/Al2O3 catalyst for the dry reforming of methane</t>
  </si>
  <si>
    <t>Chatla, A., Ghouri, M.M., El Hassan, O.W., Mohamed, N., Prakash, A.V., Elbashir, N.O.</t>
  </si>
  <si>
    <t>Ni catalysts for dry methane reforming prepared by A-site exsolution on mesoporous defect spinel magnesium aluminate</t>
  </si>
  <si>
    <t>Cho, E., Lee, Y.-H., Kim, H., Jang, E.J., Kwak, J.H., Lee, K., Ko, C.H., Yoon, W.L.</t>
  </si>
  <si>
    <t>Paper-structured catalyst containing CeO2–Ni flowers for dry reforming of methane</t>
  </si>
  <si>
    <t>Tu, P.H., Le, D.N., Dao, T.D., Tran, Q.-T., Doan, T.C.D., Shiratori, Y., Dang, C.M.</t>
  </si>
  <si>
    <t>Influence of impregnation assisted methods of Ni/SBA-15 for production of hydrogen via dry reforming of methane</t>
  </si>
  <si>
    <t>Abdullah, N., Ainirazali, N., Chong, C.C., Razak, H.A., Setiabudi, H.D., Jalil, A.A., Vo, D.-V.N.</t>
  </si>
  <si>
    <t>Highly-efficient hydroxyapatite-supported nickel catalysts for dry reforming of methane</t>
  </si>
  <si>
    <t>Rego de Vasconcelos, B., Pham Minh, D., Martins, E., Germeau, A., Sharrock, P., Nzihou, A.</t>
  </si>
  <si>
    <t>Dendritic fibrous SBA-15 supported nickel (Ni/DFSBA-15): A sustainable catalyst for hydrogen production</t>
  </si>
  <si>
    <t>Chong, C.C., Setiabudi, H.D., Jalil, A.A.</t>
  </si>
  <si>
    <t>Dry reforming of methane to hydrogen-rich syngas over robust fibrous KCC-1 stabilized nickel catalyst with high activity and coke resistance</t>
  </si>
  <si>
    <t>Abdulrasheed, A.A., Jalil, A.A., Hamid, M.Y.S., Siang, T.J., Fatah, N.A.A., Izan, S.M., Hassan, N.S.</t>
  </si>
  <si>
    <t>How the reflux treatment stabilizes the metastable structure of ZrO2 and improves the performance of Ni/ZrO2 catalyst for dry reforming of methane?</t>
  </si>
  <si>
    <t>Zhang, M., Zhang, J., Zhang, X., Zhou, Z., Song, F., Zhang, Q., Tan, Y., Han, Y.</t>
  </si>
  <si>
    <t>Eclectic trimetallic Ni–Co–Ru catalyst for the dry reforming of methane</t>
  </si>
  <si>
    <t>Aramouni, N.A.K., Zeaiter, J., Kwapinski, W., Leahy, J.J., Ahmad, M.N.</t>
  </si>
  <si>
    <t>Coking-resistant dry reforming of methane over BN-nanoceria interface-confined Ni catalysts</t>
  </si>
  <si>
    <t>Lu, M., Zhang, X., Deng, J., Kuboon, S., Faungnawakij, K., Xiao, S., Zhang, D.</t>
  </si>
  <si>
    <t>Embedded Ni nanoparticles in CeZrO2 as stable catalyst for dry reforming of methane</t>
  </si>
  <si>
    <t>Marinho, A.L.A., Rabelo-Neto, R.C., Epron, F., Bion, N., Toniolo, F.S., Noronha, F.B.</t>
  </si>
  <si>
    <t>Advanced titania composites for efficient CO2reforming with methane: Statistical method vs. experiment</t>
  </si>
  <si>
    <t>Shah, M., Mondal, P., Nayak, A.K., Bordoloi, A.</t>
  </si>
  <si>
    <t>Evaluation of nickel catalysts supported in dry methane reform aiming at hydrogen production/case of supports: Sio2, la2o3 mcm-41, and al2o3</t>
  </si>
  <si>
    <t>da Silva, P.R.N., Zanoteli, K.</t>
  </si>
  <si>
    <t>Carbon dioxide reforming of methane over ni supported sio2: Influence of the preparation method on the resulting structural properties and catalytic activity</t>
  </si>
  <si>
    <t>Ren, H.-P., Tian, S.-P., Ding, S.-Y., Huang, G.-Q., Zhu, M., Ma, Q., Song, W.-Q., Zhao, Y.-Z., Miao, Z., Wang, W.</t>
  </si>
  <si>
    <t>Methane reforming with carbon dioxide over the perovskite supported Ni catalysts [钙钛矿型氧化物负载Ni催化剂上甲烷二氧化碳重整反应研究]</t>
  </si>
  <si>
    <t>Zhou, Z.-L., Zhang, M., Zhang, J.-F., Song, F.-E., Zhang, Q.-D., Tan, Y.-S., Han, Y.-Z.</t>
  </si>
  <si>
    <t>Novel ni/ce(ti)zro2catalysts for methane dry reforming prepared in supercritical alcohol media</t>
  </si>
  <si>
    <t>Bespalko, Y., Smal, E., Simonov, M., Valeev, K., Fedorova, V., Krieger, T., Cherepanova, S., Ishchenko, A., Rogov, V., Sadykov, V.</t>
  </si>
  <si>
    <t>Structural, textural, and catalytic properties of Ni-CexZr1-xO2 catalysts for methane dry reforming prepared by continuous synthesis in supercritical isopropanol</t>
  </si>
  <si>
    <t>Pavlova, S., Smirnova, M., Bobin, A., Cherepanova, S., Kaichev, V., Ishchenko, A., Selivanova, A., Rogov, V., Roger, A.-C., Sadykov, V.</t>
  </si>
  <si>
    <t>Nickel‐containing ceria‐zirconia doped with Ti and Nb. Effect of support composition and preparation method on catalytic activity in methane dry reforming</t>
  </si>
  <si>
    <t>Simonov, M., Bespalko, Y., Smal, E., Valeev, K., Fedorova, V., Krieger, T., Sadykov, V.</t>
  </si>
  <si>
    <t>Rational design of nickel-based catalyst coupling with combined methane reforming to steadily produce syngas</t>
  </si>
  <si>
    <t>Wei, Q., Gao, X., Wang, L., Ma, Q.</t>
  </si>
  <si>
    <t>Thermo-catalytic conversion of greenhouse gases (CO2 and CH4) to CO-rich hydrogen by CeO2 modified calcium iron oxide supported nickel catalyst</t>
  </si>
  <si>
    <t>Hossain, M.A., Ayodele, B.V., Ong, H.R., Mustapa, S.I., Cheng, C.K., Khan, M.R.</t>
  </si>
  <si>
    <t>One-Step Synthesis of Highly Active and Stable Ni-ZrOxfor Dry Reforming of Methane</t>
  </si>
  <si>
    <t>Wang, Y., Zhao, Q., Wang, Y., Hu, C., Da Costa, P.</t>
  </si>
  <si>
    <t>Promotional effects of Cu and Zn in hydrotalcite-derived methane tri-reforming catalyst</t>
  </si>
  <si>
    <t>Fabrication of highly dispersed nickel in nanoconfined spaces of as-made SBA-15 for dry reforming of methane with carbon dioxide</t>
  </si>
  <si>
    <t>Shi, L.-Y., Li, Y.-X., Xue, D.-M., Tan, P., Jiang, Y., Liu, X.-Q., Sun, L.-B.</t>
  </si>
  <si>
    <t>Effect of Rh in Ni-based catalysts on sulfur impurities during methane reforming</t>
  </si>
  <si>
    <t>Theofanidis, S.-A., Pieterse, J.A.Z., Poelman, H., Longo, A., Sabbe, M.K., Virginie, M., Detavernier, C., Marin, G.B., Galvita, V.V.</t>
  </si>
  <si>
    <t>Promotional effects of B-terminated defective edges of Ni/boron nitride catalysts for coking- and sintering-resistant dry reforming of methane</t>
  </si>
  <si>
    <t>Bu, K., Deng, J., Zhang, X., Kuboon, S., Yan, T., Li, H., Shi, L., Zhang, D.</t>
  </si>
  <si>
    <t>Highly efficient Pt/Mo-Fe/Ni-based Al2O3-CeO2 catalysts for dry reforming of methane</t>
  </si>
  <si>
    <t>Jawad, A., Rezaei, F., Rownaghi, A.A.</t>
  </si>
  <si>
    <t>Anti-sintering mesoporous Ni–Pd bimetallic catalysts for hydrogen production via dry reforming of methane</t>
  </si>
  <si>
    <t>Pan, C., Guo, Z., Dai, H., Ren, R., Chu, W.</t>
  </si>
  <si>
    <t>Fibrous spherical Ni-M/ZSM-5 (M: Mg, Ca, Ta, Ga) catalysts for methane dry reforming: The interplay between surface acidity-basicity and coking resistance</t>
  </si>
  <si>
    <t>Hambali, H.U., Jalil, A.A., Abdulrasheed, A.A., Siang, T.J., Abdullah, T.A.T., Ahmad, A., Vo, D.-V.N.</t>
  </si>
  <si>
    <t>In Situ X-ray Microscopy Reveals Particle Dynamics in a NiCo Dry Methane Reforming Catalyst under Operating Conditions</t>
  </si>
  <si>
    <t>Beheshti Askari, A., Al Samarai, M., Morana, B., Tillmann, L., Pfänder, N., Wandzilak, A., Watts, B., Belkhou, R., Muhler, M., Debeer, S.</t>
  </si>
  <si>
    <t>Enhanced surface properties of CeO2 by MnOx doping and their role in mechanism of methane dry reforming deduced by means of in-situ DRIFTS</t>
  </si>
  <si>
    <t>Sagar, V.T., Pintar, A.</t>
  </si>
  <si>
    <t>Syngas production by bi-reforming methane on an Ni-K-promoted catalyst using hydrotalcites and filamentous carbon as a support material</t>
  </si>
  <si>
    <t>Cunha, A.F., Morales-Torres, S., Pastrana-Martínez, L.M., Martins, A.A., Mata, T.M., Caetano, N.S., Loureiro, J.M.</t>
  </si>
  <si>
    <t>Highly active and carbon-resistant nickel single-atom catalysts for methane dry reforming</t>
  </si>
  <si>
    <t>Akri, M., El Kasmi, A., Batiot-Dupeyrat, C., Qiao, B.</t>
  </si>
  <si>
    <t>Methane dry reforming in a coking- And sintering-free liquid alloy-salt catalytic system</t>
  </si>
  <si>
    <t>Yang, Q., Zhou, C., Ni, J., Guan, X.</t>
  </si>
  <si>
    <t>A study on CO2 methanation and steam methane reforming over commercial Ni/calcium aluminate catalysts</t>
  </si>
  <si>
    <t>Garbarino, G., Pugliese, F., Cavattoni, T., Busca, G., Costamagna, P.</t>
  </si>
  <si>
    <t>Deactivation control in CO2 reforming of methane over Ni–Mg–Al catalyst</t>
  </si>
  <si>
    <t>Calgaro, C.O., Rocha, A.L., Perez-Lopez, O.W.</t>
  </si>
  <si>
    <t>Intertwined Nickel and Magnesium Oxide Rival Precious Metals for Catalytic Reforming of Greenhouse Gases</t>
  </si>
  <si>
    <t>Nishiguchi, H., Najib, A.S.B.M., Peng, X., Cho, Y., Hashimoto, A., Ueda, S., Fujita, T., Miyauchi, M., Abe, H.</t>
  </si>
  <si>
    <t>Impact of pore structure on hydroxyapatite supported nickel catalysts (Ni/HAP) for dry reforming of methane</t>
  </si>
  <si>
    <t>Li, B., Yuan, X., Li, B., Wang, X.</t>
  </si>
  <si>
    <t>Understanding the mechanism of CO2 reforming of methane to syngas on Ni@Pt surface compared with Ni(1 1 1) and Pt(1 1 1)</t>
  </si>
  <si>
    <t>Niu, J., Ran, J., Chen, D.</t>
  </si>
  <si>
    <t>Reforming of methane with carbon dioxide over cerium oxide promoted nickel nanoparticles deposited on 4-channel hollow fibers by atomic layer deposition</t>
  </si>
  <si>
    <t>Jin, B., Shang, Z., Li, S., Jiang, Y.-B., Gu, X., Liang, X.</t>
  </si>
  <si>
    <t>Dry reforming of methane over nanostructured nickel – Actinide (Th, U) bimetallic oxides</t>
  </si>
  <si>
    <t>Ferreira, A.C., Branco, J.B.</t>
  </si>
  <si>
    <t>Combined steam and CO2 reforming of methane (CSCRM) over Ni–Pd/Al2O3 catalyst for syngas formation</t>
  </si>
  <si>
    <t>Batebi, D., Abedini, R., Mosayebi, A.</t>
  </si>
  <si>
    <t>Bi-reforming of methane for hydrogen production using LaNiO3/CexZr1-xO2 as precursor material</t>
  </si>
  <si>
    <t>Santos, D.B.L., Noronha, F.B., Hori, C.E.</t>
  </si>
  <si>
    <t>Catalytic activity of SBA-15 supported Ni catalyst in CH4 dry reforming: Effect of Al, Zr, and Ti co-impregnation and Al incorporation to SBA-15</t>
  </si>
  <si>
    <t>Okutan, C., Arbag, H., Yasyerli, N., Yasyerli, S.</t>
  </si>
  <si>
    <t>Comment on “Dry reforming of methane by stable Ni–Mo nanocatalysts on single-crystalline MgO”</t>
  </si>
  <si>
    <t>Hu, Y.H., Ruckenstein, E.</t>
  </si>
  <si>
    <t>The effect of modifier identity on the performance of Ni-based catalyst supported on γ-Al2O3 in dry reforming of methane</t>
  </si>
  <si>
    <t>Al-Fatesh, A.S., Kumar, R., Kasim, S.O., Ibrahim, A.A., Fakeeha, A.H., Abasaeed, A.E., Alrasheed, R., Bagabas, A., Chaudhary, M.L., Frusteri, F., Chowdhury, B.</t>
  </si>
  <si>
    <t>Dry reforming of methane on Ni-Fe-MgO catalysts: Influence of Fe on carbon-resistant property and kinetics</t>
  </si>
  <si>
    <t>Zhang, T., Liu, Z., Zhu, Y.-A., Liu, Z., Sui, Z., Zhu, K., Zhou, X.</t>
  </si>
  <si>
    <t>Dry reforming of methane over La2O2CO3-modified Ni/Al2O3 catalysts with moderate metal support interaction</t>
  </si>
  <si>
    <t>Li, K., Pei, C., Li, X., Chen, S., Zhang, X., Liu, R., Gong, J.</t>
  </si>
  <si>
    <t>Catalytic performance of metal oxides promoted nickel catalysts supported on mesoporous γ-Alumina in dry reforming of methane</t>
  </si>
  <si>
    <t>Fakeeha, A.H., Bagabas, A.A., Lanre, M.S., Osman, A.I., Kasim, S.O., Ibrahim, A.A., Arasheed, R., Alkhalifa, A., Elnour, A.Y., Abasaeed, A.E., Al-Fatesh, A.S.</t>
  </si>
  <si>
    <t>A facile and scalable approach to ultrathin NixMg1-xO solid solution nanoplates and their performance for carbon dioxide reforming of methane</t>
  </si>
  <si>
    <t>Zhang, G., Zhang, Z., Wang, Y., Liu, Y., Kang, Q.</t>
  </si>
  <si>
    <t>Nickel-based structured catalysts for indirect internal reforming of methane</t>
  </si>
  <si>
    <t>Santoro, M., Luisetto, I., Tuti, S., Licoccia, S., Romano, C., Notargiacomo, A., Di Bartolomeo, E.</t>
  </si>
  <si>
    <t>CO2 reforming of methane to produce syngas using anti-sintering carbon-resistant Ni/CeO2 fibers produced by solution blow spinning</t>
  </si>
  <si>
    <t>Herminio, T., Cesário, M.R., Silva, V.D., Simões, T.A., Medeiros, E.S., Macedo, D.A., Tidahy, H.L., Gennequin, C., Abi-Aad, E.</t>
  </si>
  <si>
    <t>Nickel hybrid nanoparticle decorating on alumina nanoparticle cluster for synergistic catalysis of methane dry reforming</t>
  </si>
  <si>
    <t>Liang, T.-Y., Chen, H.-H., Tsai, D.-H.</t>
  </si>
  <si>
    <t>Visible-light-driven dry reforming of methane using a semiconductor-supported catalyst</t>
  </si>
  <si>
    <t>Cho, Y., Shoji, S., Yamaguchi, A., Hoshina, T., Fujita, T., Abe, H., Miyauchi, M.</t>
  </si>
  <si>
    <t>Kinetic study of the methane dry (CO2) reforming reaction over the Ce0.70La0.20Ni0.10O2-: δ catalyst</t>
  </si>
  <si>
    <t>Pino, L., Italiano, C., Laganà, M., Vita, A., Recupero, V.</t>
  </si>
  <si>
    <t>Kinetic study of dry reforming of methane using hybrid DBD plasma reactor over La2O3 co-supported Ni/MgAl2O4 catalyst</t>
  </si>
  <si>
    <t>Khoja, A.H., Tahir, M., Amin, N.A.S., Javed, A., Mehran, M.T.</t>
  </si>
  <si>
    <t>Hierarchical layered porous SiO2 supported Ni-based catalyst for methane reforming reaction [分层状多孔SiO2负载Ni基催化剂用于甲烷二氧化碳重整反应的研究]</t>
  </si>
  <si>
    <t>Meng, Z.-J., Wang, Z.-J.</t>
  </si>
  <si>
    <t>Bi-reforming of Methane with Carbon Dioxide and Steam on Nickel-Supported Binary Mg-Al Metal Oxide Catalysts</t>
  </si>
  <si>
    <t>He, D., Zhang, Y., Wang, Z., Mei, Y., Jiang, Y.</t>
  </si>
  <si>
    <t>Computational Study of the Evolution of Ni-Based Catalysts during the Dry Reforming of Methane</t>
  </si>
  <si>
    <t>Praserthdam, S., Somdee, S., Rittiruam, M., Balbuena, P.B.</t>
  </si>
  <si>
    <t>MnOx-Promoted, Coking-Resistant Nickel-Based Catalysts for Microwave-Initiated CO2 Utilization</t>
  </si>
  <si>
    <t>Li, W., Jie, X., Wang, C., Dilworth, J.R., Xu, C., Xiao, T., Edwards, P.P.</t>
  </si>
  <si>
    <t>Aqueous nickel(II) hydroxycarbonate instead of nickel(0) colloids as precursors of stable Ni-silica based catalysts for the dry reforming of methane</t>
  </si>
  <si>
    <t>Daoura, O., El Chawich, G., Boutros, M., El Hassan, N., Massiani, P., Ersen, O., Baaziz, W., Launay, F.</t>
  </si>
  <si>
    <t>Coke-free methane dry reforming over nano-sized NiO-CeO2 solid solution after exsolution</t>
  </si>
  <si>
    <t>Padi, S.P., Shelly, L., Komarala, E.P., Schweke, D., Hayun, S., Rosen, B.A.</t>
  </si>
  <si>
    <t>Integrated coal pyrolysis with dry reforming of low carbon alkane over Ni/La2O3 to improve tar yield</t>
  </si>
  <si>
    <t>Lv, J., Wang, D., Wang, M., Li, Y., Jin, L., Hu, H.</t>
  </si>
  <si>
    <t>Enhancing Ce xZr1- xO2 Activity for Methane Dry Reforming Using Subsurface Ni Dopants</t>
  </si>
  <si>
    <t>Safavinia, B., Wang, Y., Jiang, C., Roman, C., Darapaneni, P., Larriviere, J., Cullen, D.A., Dooley, K.M., Dorman, J.A.</t>
  </si>
  <si>
    <t>Enhanced Long-term stability and carbon resistance of Ni/MnxOy-Al2O3Catalyst in Near-equilibrium CO2reforming of methane for syngas production</t>
  </si>
  <si>
    <t>Djebarri, B., Touahra, F., Aider, N., Bali, F., Sehailia, M., Chebout, R., Bachari, K., Halliche, D.</t>
  </si>
  <si>
    <t>Binary and ternary transition metal phosphides for dry reforming of methane</t>
  </si>
  <si>
    <t>Wu, W., Liu, Q., Shi, Y., Yao, Z., Ding, W., Dou, B.</t>
  </si>
  <si>
    <t>Non-thermal plasma-enhanced dry reforming of methane and CO2 over Ce-promoted Ni/C catalysts</t>
  </si>
  <si>
    <t>Wang, H., Zhao, B., Qin, L., Wang, Y., Yu, F., Han, J.</t>
  </si>
  <si>
    <t>A Comparative Study of Hydroxyapatite- and Alumina-Based Catalysts in Dry Reforming of Methane</t>
  </si>
  <si>
    <t>High catalytic performance of the Al-promoted Ni/Palygorskite catalysts for dry reforming of methane</t>
  </si>
  <si>
    <t>Chen, Y., Chen, T., Liu, H., Zhang, P., Wang, C., Dong, S., Chen, D., Xie, J., Zou, X., Suib, S.L., Li, C.</t>
  </si>
  <si>
    <t>Effect of spinel inversion and metal-support interaction on the site activity of Mg-Al-Ox supported Co catalyst for CO2 reforming of CH4</t>
  </si>
  <si>
    <t>Alabi, W.O., Sulaiman, K.O., Wang, H., Hu, Y., Patzig, C.</t>
  </si>
  <si>
    <t>Preparation of Ni/MeAl2O4-MgAl2O4 (Me=Fe, Co, Ni, Cu, Zn, Mg) nanocatalysts for the syngas production via combined dry reforming and partial oxidation of methane</t>
  </si>
  <si>
    <t>Jalali, R., Rezaei, M., Nematollahi, B., Baghalha, M.</t>
  </si>
  <si>
    <t>The reactivity and initial carbonization of an Unsupported Nickel catalyst in dry reforming of methane</t>
  </si>
  <si>
    <t>Kennema, M., Rowntree, P.A.</t>
  </si>
  <si>
    <t>Deactivation of Ni-SiO2 catalysts that are synthetized via a modified direct synthesis method during the dry reforming of methane</t>
  </si>
  <si>
    <t>de la Cruz-Flores, V.G., Martinez-Hernandez, A., Gracia-Pinilla, M.A.</t>
  </si>
  <si>
    <t>Novel LaNi intercalated Egyptian bentonite clay for direct conversion of methane using CO2 as soft oxidant</t>
  </si>
  <si>
    <t>Abd El-Hafiz, D.R., El-Temtamy, S.A., Ebiad, M.A., El-Salamony, R.A., Ghoniem, S.A., El Naggar, A.M.A., Gendy, T.S.</t>
  </si>
  <si>
    <t>Development of Highly Stable Low Ni Content Catalyst for Dry Reforming of CH4-Rich Feedstocks</t>
  </si>
  <si>
    <t>Ha, Q.L.M., Lund, H., Kreyenschulte, C., Bartling, S., Atia, H., Vuong, T.H., Wohlrab, S., Armbruster, U.</t>
  </si>
  <si>
    <t>Methane tri-reforming for synthesis gas production using Ni/CeZrO2/MgAl2O4 catalysts: Effect of Zr/Ce molar ratio</t>
  </si>
  <si>
    <t>Paladino Lino, A.V., Rodella, C.B., Assaf, E.M., Assaf, J.M.</t>
  </si>
  <si>
    <t>CO2 dry reforming of CH4 with Sr and Ni co-doped LaCrO3 perovskite catalysts</t>
  </si>
  <si>
    <t>Wei, T., Jia, L., Luo, J.-L., Chi, B., Pu, J., Li, J.</t>
  </si>
  <si>
    <t>Descriptor Design in the Computational Screening of Ni-Based Catalysts with Balanced Activity and Stability for Dry Reforming of Methane Reaction</t>
  </si>
  <si>
    <t>Chen, S., Zaffran, J., Yang, B.</t>
  </si>
  <si>
    <t>Effects of Zr Doping into Ceria for the Dry Reforming of Methane over Ni/CeZrO2 Catalysts: In Situ Studies with XRD, XAFS, and AP-XPS</t>
  </si>
  <si>
    <t>Zhang, F., Liu, Z., Chen, X., Rui, N., Betancourt, L.E., Lin, L., Xu, W., Sun, C.-J., Abeykoon, A.M.M., Rodriguez, J.A., Teržan, J., Lorber, K., Djinović, P., Senanayake, S.D.</t>
  </si>
  <si>
    <t>Critical Role of Interfacial Sites between Nickel and CeO2 Support in Dry Reforming of Methane: Revisit of Reaction Mechanism and Origin of Stability</t>
  </si>
  <si>
    <t>Lian, Z., Olanrele, S.O., Si, C., Yang, M., Li, B.</t>
  </si>
  <si>
    <t>Ultrathin washcoat and very low loading monolithic catalyst with outstanding activity and stability in dry reforming of methane</t>
  </si>
  <si>
    <t>Agueniou, F., Vidal, H., Yeste, M.P., Hernández-Garrido, J.C., Cauqui, M.A., Rodríguez-Izquierdo, J.M., Calvino, J.J., Gatica, J.M.</t>
  </si>
  <si>
    <t>Syngas production from methane steam reforming and dry reforming reactions over sintering-resistant Ni@SiO2 catalyst</t>
  </si>
  <si>
    <t>Han, B., Wang, F., Zhang, L., Wang, Y., Fan, W., Xu, L., Yu, H., Li, Z.</t>
  </si>
  <si>
    <t>Ni-based nano-catalysts for the dry reforming of methane</t>
  </si>
  <si>
    <t>Ali, S., Khader, M.M., Almarri, M.J., Abdelmoneim, A.G.</t>
  </si>
  <si>
    <t>Ni-alumina dry reforming catalysts: Atomic layer deposition and the issue of Ni aluminate</t>
  </si>
  <si>
    <t>Littlewood, P., Liu, S., Weitz, E., Marks, T.J., Stair, P.C.</t>
  </si>
  <si>
    <t>Co–Ni alloy supported on CeO2 as a bimetallic catalyst for dry reforming of methane</t>
  </si>
  <si>
    <t>Turap, Y., Wang, I., Fu, T., Wu, Y., Wang, Y., Wang, W.</t>
  </si>
  <si>
    <t>Inducing Ni phyllosilicate formation over a carbon fiber support as a catalyst for the CO2 reforming of methane</t>
  </si>
  <si>
    <t>Wei, Y., Horlyck, J., Song, M., Scott, J., Amal, R., Cao, Q.</t>
  </si>
  <si>
    <t>Promoting Effect of KIT-6 to Support Ni-Ce0.8Gd0.2O2-δ as Efficient Coke-Resistant Catalysts for Carbon Dioxide Reforming of Methane</t>
  </si>
  <si>
    <t>Xiang, X., Zhao, H., Yang, J., Zhao, J., Yan, L., Song, H., Chou, L.</t>
  </si>
  <si>
    <t>Porous nickel-based catalysts for tri-reforming of methane to synthesis gas: Catalytic activity</t>
  </si>
  <si>
    <t>Fedorova, Z.A., Danilova, M.M., Zaikovskii, V.I.</t>
  </si>
  <si>
    <t>Dry reforming of methane by stable Ni–Mo nanocatalysts on single-crystalline MgO</t>
  </si>
  <si>
    <t>Song, Y., Ozdemir, E., Ramesh, S., Adishev, A., Subramanian, S., Harale, A., Albuali, M., Fadhel, B.A., Jamal, A., Moon, D., Choi, S.H., Yavuz, C.T.</t>
  </si>
  <si>
    <t>Effect of O2 and temperature on the catalytic performance of Ni/Al2O3 and Ni/MgAl2O4 for the dry reforming of methane (DRM)</t>
  </si>
  <si>
    <t>Chaudhary, P.K., Koshta, N., Deo, G.</t>
  </si>
  <si>
    <t>Determining most effective structural form of nickel-cobalt catalysts for dry reforming of methane</t>
  </si>
  <si>
    <t>Leba, A., Yıldırım, R.</t>
  </si>
  <si>
    <t>Nickel Supported on Alkaline Earth Metal–Doped γ-Al2O3–La2O3 as Catalysts for Dry Reforming of Methane</t>
  </si>
  <si>
    <t>Fertout, R.I., Ghelamallah, M., Helamallah, M., Kacimi, S., López, P.N., Corberán, V.C.</t>
  </si>
  <si>
    <t>Catalytic Materials Based on Hydrotalcite-Like Aluminum, Magnesium, Nickel, and Cobalt Hydroxides: Effect of the Nickel/Cobalt Ratio on the Results of Partial Oxidation and Dry Reforming of Methane to Synthesis Gas</t>
  </si>
  <si>
    <t>Dedov, A.G., Loktev, A.S., Danilov, V.P., Krasnobaeva, O.N., Nosova, T.A., Mukhin, I.E., Baranchikov, A.E., Yorov, K.E., Bykov, M.A., Moiseev, I.I.</t>
  </si>
  <si>
    <t>Dry reforming of methane using ce-modified ni supported on 8%PO4 + ZrO2 catalysts</t>
  </si>
  <si>
    <t>Ibrahim, A.A., Al-Fatesh, A.S., Kumar, N.S., Abasaeed, A.E., Kasim, S.O., Fakeeha, A.H.</t>
  </si>
  <si>
    <t>Ni,Co/SiO2 and Ni/SiO2,Co bimetallic microsphere catalysts indicating high activity and stability in the dry reforming of methane</t>
  </si>
  <si>
    <t>Ni-based catalysts prepared for CO2 reforming and decomposition of methane</t>
  </si>
  <si>
    <t>Zhang, J., Ren, M., Li, X., Hao, Q., Chen, H., Ma, X.</t>
  </si>
  <si>
    <t>Comparison of carbon deposition features between Ni/ZrO2 and Ni/SBA-15 for the dry reforming of methane</t>
  </si>
  <si>
    <t>Zhang, X., Wang, F., Song, Z., Zhang, S.</t>
  </si>
  <si>
    <t>Renewable hydrogen-rich syngas from CO2 reforming of CH4 with steam over Ni/MgAl2O4 and its process optimization</t>
  </si>
  <si>
    <t>Rahmat, N., Yaakob, Z., Rahman, N.A., Jahaya, S.S.</t>
  </si>
  <si>
    <t>Influence of metakaolinization temperature on the structure and activity of metakaolin supported Ni catalyst in dry methane reforming</t>
  </si>
  <si>
    <t>Ayodele, O.B., Sulaimon, A.A., Alaba, P.A., Tian, Z.-Y.</t>
  </si>
  <si>
    <t>Boron-doped Ni/SBA-15 catalysts with enhanced coke resistance and catalytic performance for dry reforming of methane</t>
  </si>
  <si>
    <t>Singh, S., Nguyen, T.D., Siang, T.J., Phuong, P.T.T., Huy Phuc, N.H., Truong, Q.D., Lam, S.S., Vo, D.-V.N.</t>
  </si>
  <si>
    <t>Influence of reduction temperature on Ni particle size and catalytic performance of Ni/Mg(Al)O catalyst for CO2 reforming of CH4</t>
  </si>
  <si>
    <t>Zhan, Y., Song, K., Shi, Z., Wan, C., Pan, J., Li, D., Au, C., Jiang, L.</t>
  </si>
  <si>
    <t>Effect of La-promoting on performance of NiMgAl catalyst in dry reforming of methane [La改性NiMgAl催化剂对甲烷干气重整反应的影响]</t>
  </si>
  <si>
    <t>Fang, Q., Wu, D., Shen, W.-H., Zhu, Z.-Q., Fang, Y.-J.</t>
  </si>
  <si>
    <t>Structure Sensitivity in Steam and Dry Methane Reforming over Nickel: Activity and Carbon Formation</t>
  </si>
  <si>
    <t>Vogt, C., Kranenborg, J., Monai, M., Weckhuysen, B.M.</t>
  </si>
  <si>
    <t>In Situ-Determined Catalytically Active State of LaNiO3 in Methane Dry Reforming</t>
  </si>
  <si>
    <t>Bonmassar, N., Bekheet, M.F., Schlicker, L., Gili, A., Gurlo, A., Doran, A., Gao, Y., Heggen, M., Bernardi, J., Klötzer, B., Penner, S.</t>
  </si>
  <si>
    <t>Self-Confinement Created for a Uniform Ir-Ni/SiO2 Catalyst with Enhanced Performances on CO2 Reforming of Methane</t>
  </si>
  <si>
    <t>Wang, L., Zhang, J., Huang, J., Cui, Q., Zhu, Y., Chen, H.</t>
  </si>
  <si>
    <t>The intrinsic kinetics of methane steam reforming over a nickel-based catalyst in a micro fluidized bed reaction system</t>
  </si>
  <si>
    <t>Chen, K., Zhao, Y., Zhang, W., Feng, D., Sun, S.</t>
  </si>
  <si>
    <t>Porous Nickel-Alumina Derived from Metal-Organic Framework (MIL-53): A New Approach to Achieve Active and Stable Catalysts in Methane Dry Reforming</t>
  </si>
  <si>
    <t>Karam, L., Reboul, J., Casale, S., Massiani, P., El Hassan, N.</t>
  </si>
  <si>
    <t>Ni-Fe Bimetallic Nanocatalysts Produced by Topotactic Exsolution in Fe deposited PrBaMn1.7Ni0.3O5+δ for Dry Reforming of Methane</t>
  </si>
  <si>
    <t>Joo, S., Kwon, O., Kim, S., Jeong, H.Y., Kim, G.</t>
  </si>
  <si>
    <t>Robust Ruthenium-Saving Catalyst for High-Temperature Carbon Dioxide Reforming of Methane</t>
  </si>
  <si>
    <t>Zhang, J.-C., Ge, B.-H., Liu, T.-F., Yang, Y.-Z., Li, B., Li, W.-Z.</t>
  </si>
  <si>
    <t>Nickel nanoparticles loaded on ceria oxide spheres as catalyst for dry reforming of methane</t>
  </si>
  <si>
    <t>Le, D.N., Tu, P.H., Dao, D.T., Doan, T.C.D., Dang, C.M.</t>
  </si>
  <si>
    <t>Effect of cobalt oxide content on the activity of nio-co2 o3 /γ-al2 o3 catalyst in the reaction of dry reforming of methane to synthesis gas</t>
  </si>
  <si>
    <t>Myltykbayeva, L.K., Ergazieva, G.E., Telbayeva, M.M., Ismagilov, Z.R., Dossumov, K., Popova, А.N., Sozynov, S.А., Turgumbayeva, R.H., Hitsova, L.M.</t>
  </si>
  <si>
    <t>An overview of reforming technologies and the effect of parameters on the catalytic performance of mesoporous silica/alumina supported nickel catalysts for syngas production by methane dry reforming</t>
  </si>
  <si>
    <t>Saad, M.A., Abdurahman, N.H., Yunus, R.M., Kamil, M., Awad, O.I.</t>
  </si>
  <si>
    <t>Enhanced porosity of Ni@HSZ for dry reforming of methane</t>
  </si>
  <si>
    <t>Lim, Z.-Y., Ma, X., Chen, B.</t>
  </si>
  <si>
    <t>Effects of alumina morphology on dry reforming of methane over Ni/Al2O3 catalysts</t>
  </si>
  <si>
    <t>Shen, D., Huo, M., Li, L., Lyu, S., Wang, J., Wang, X., Zhang, Y., Li, J.</t>
  </si>
  <si>
    <t>Relationship between the pore structure of mesoporous silica supports and the activity of nickel nanocatalysts in the co2 reforming of methane</t>
  </si>
  <si>
    <t>Amin, M.H.</t>
  </si>
  <si>
    <t>Effect of fe and mn substitution in LaNiO3 on exsolution, activity, and stability for methane dry reforming</t>
  </si>
  <si>
    <t>Komarala, E.P., Komissarov, I., Rosen, B.A.</t>
  </si>
  <si>
    <t>Stabilizing Ni on bimodal mesoporous-macroporous alumina with enhanced coke tolerance in dry reforming of methane to syngas</t>
  </si>
  <si>
    <t>Ma, Q., Han, Y., Wei, Q., Makpal, S., Gao, X., Zhang, J., Zhao, T.-S.</t>
  </si>
  <si>
    <t>Changes in Ni-NiO equilibrium due to LaFeO3 and the effect on dry reforming of CH4</t>
  </si>
  <si>
    <t>Mao, X., Foucher, A.C., Stach, E.A., Gorte, R.J.</t>
  </si>
  <si>
    <t>Production of syngas via CO2 methane reforming process: Effect of cerium and calcium promoters on the performance of Ni-MSC catalysts</t>
  </si>
  <si>
    <t>Sun, Y., Zhang, G., Liu, J., Xu, Y., Lv, Y.</t>
  </si>
  <si>
    <t>An analysis of electroless deposition derived Ni-Pt catalysts for the dry reforming of methane</t>
  </si>
  <si>
    <t>Egelske, B.T., Keels, J.M., Monnier, J.R., Regalbuto, J.R.</t>
  </si>
  <si>
    <t>Functional nanostructured materials: Aerosol, aerogel, and de novo synthesis to emerging energy and environmental applications</t>
  </si>
  <si>
    <t>Wang, H.-L., Hsu, C.-Y., Wu, K.C.W., Lin, Y.-F., Tsai, D.-H.</t>
  </si>
  <si>
    <t>Biomass-Derived Nickel Phosphide Nanoparticles as a Robust Catalyst for Hydrogen Production by Catalytic Decomposition of C2H2 or Dry Reforming of CH4</t>
  </si>
  <si>
    <t>Kim, H., Robertson, A.W., Kwon, G.-H., Jang-Won, O., Warner, J.H., Kim, J.M.</t>
  </si>
  <si>
    <t>Luiz</t>
  </si>
  <si>
    <t>Ordered mesoporous Ni/La2O3 catalysts with interfacial synergism towards CO2 activation in dry reforming of methane</t>
  </si>
  <si>
    <t>Li, K., Chang, X., Pei, C., Li, X., Chen, S., Zhang, X., Assabumrungrat, S., Zhao, Z.-J., Zeng, L., Gong, J.</t>
  </si>
  <si>
    <t>Activity and stability of NiCe@SiO2 multi–yolk–shell nanotube catalyst for tri-reforming of methane</t>
  </si>
  <si>
    <t>Kim, S., Crandall, B.S., Lance, M.J., Cordonnier, N., Lauterbach, J., Sasmaz, E.</t>
  </si>
  <si>
    <t>Si-MCM-41 obtained from different sources of silica and its application as support for nickel catalysts used in dry reforming of methane</t>
  </si>
  <si>
    <t>Aguiar, M., Cazula, B.B., Saragiotto Colpini, L.M., Borba, C.E., Alves da Silva, F., Noronha, F.B., Alves, H.J.</t>
  </si>
  <si>
    <t>New Approaches to the Design of Nickel, Cobalt, and Nickel–Cobalt Catalysts for Partial Oxidation and Dry Reforming of Methane to Synthesis Gas</t>
  </si>
  <si>
    <t>Moiseev, I.I., Loktev, A.S., Shlyakhtin, O.A., Mazo, G.N., Dedov, A.G.</t>
  </si>
  <si>
    <t>Novel nickel- and magnesium-modified cenospheres as catalysts for dry reforming of methane at moderate temperatures</t>
  </si>
  <si>
    <t>Samojeden, B., Kamienowska, M., Izquierdo Colorado, A., Galvez, M.E., Kolebuk, I., Motak, M., Da Costa, P.</t>
  </si>
  <si>
    <t>Atomically dispersed nickel as coke-resistant active sites for methane dry reforming</t>
  </si>
  <si>
    <t>Akri, M., Zhao, S., Li, X., Zang, K., Lee, A.F., Isaacs, M.A., Xi, W., Gangarajula, Y., Luo, J., Ren, Y., Cui, Y.-T., Li, L., Su, Y., Pan, X., Wen, W., Pan, Y., Wilson, K., Li, L., Qiao, B., Ishii, H., Liao, Y.-F., Wang, A., Wang, X., Zhang, T.</t>
  </si>
  <si>
    <t>Thermally Intensification of Steam Reforming Process by Use of Methane Tri-Reforming: A Review</t>
  </si>
  <si>
    <t>Arab Aboosadi, Z., Farhadi Yadecoury, M.</t>
  </si>
  <si>
    <t>Design and optimization of NiMg/ceria-zirconia catalyst pellets</t>
  </si>
  <si>
    <t>Zhao, X., Stachurski, P., Shah, S., Maiti, D., Ramani, S., Wright, A., Walker, D.M., Joseph, B., Kuhn, J.N.</t>
  </si>
  <si>
    <t>Nickel catalysts supported on La2O3-modified KIT-6 for the methane dry reforming reaction</t>
  </si>
  <si>
    <t>Hu, D., Shan, J., Li, L., Zhang, Y.-H., Li, J.-L.</t>
  </si>
  <si>
    <t>Effect of oxide additives on the hydrotalcite derived Ni catalysts for CO2 reforming of methane</t>
  </si>
  <si>
    <t>Niu, J., Liland, S.E., Yang, J., Rout, K.R., Ran, J., Chen, D.</t>
  </si>
  <si>
    <t>CO2 Reforming of Methane Over Ni/Carbon Fibers-La2O3 Catalyst: Effects of Ultrasound-Assisted Method and La2O3 Doping on Catalytic Properties and Activity</t>
  </si>
  <si>
    <t>Gao, R., Song, M., Wei, Y., Yu, L., Meng, F.</t>
  </si>
  <si>
    <t>Evaluating the Performance of a Ni Catalyst Supported on La2O3-MgAl2O4 for Dry Reforming of Methane in a Packed Bed Dielectric Barrier Discharge Plasma Reactor</t>
  </si>
  <si>
    <t>Khoja, A.H., Tahir, M., Saidina Amin, N.A.</t>
  </si>
  <si>
    <t>CO2 reforming with methane reaction over Ni@SiO2 catalysts coupled by size effect and metal-support interaction</t>
  </si>
  <si>
    <t>Zhang, L., Wang, F., Zhu, J., Han, B., Fan, W., Zhao, L., Cai, W., Li, Z., Xu, L., Yu, H., Shi, W.</t>
  </si>
  <si>
    <t>Kinetic monte-carlo simulation of methane steam reforming over a nickel surface</t>
  </si>
  <si>
    <t>Unruean, P., Plianwong, T., Pruksawan, S., Kitiyanan, B., Ziff, R.M.</t>
  </si>
  <si>
    <t>Cooperation of Ni and CaO at Interface for CO2 Reforming of CH4: A Combined Theoretical and Experimental Study</t>
  </si>
  <si>
    <t>Wu, P., Tao, Y., Ling, H., Chen, Z., Ding, J., Zeng, X., Liao, X., Stampfl, C., Huang, J.</t>
  </si>
  <si>
    <t>Synthesis of nanostructured fcc/hcp hollow Ni particles by ultrasonic spray pyrolysis and its dry reforming catalytic properties</t>
  </si>
  <si>
    <t>Aghaali, M.H., Firoozi, S.</t>
  </si>
  <si>
    <t>Facile template-free synthesis of Ni-SiO2 catalyst with excellent sintering- and coking-resistance for dry reforming of methane</t>
  </si>
  <si>
    <t>Zhang, Q., Tang, T., Wang, J., Sun, M., Wang, H., Sun, H., Ning, P.</t>
  </si>
  <si>
    <t>Ni@HC Core–Shell Structured Catalysts for Dry Reforming of Methane and Carbon Dioxide</t>
  </si>
  <si>
    <t>Han, J., Liang, Y., Qin, L., Zhao, B., Wang, H., Wang, Y.</t>
  </si>
  <si>
    <t>Nickel based catalysts for methane dry reforming: Effect of supports on catalytic activity and stability</t>
  </si>
  <si>
    <t>Pizzolitto, C., Pupulin, E., Menegazzo, F., Ghedini, E., Di Michele, A., Mattarelli, M., Cruciani, G., Signoretto, M.</t>
  </si>
  <si>
    <t>110th Anniversary: Dry Reforming of Methane over Ni-and Sr-Substituted Lanthanum Zirconate Pyrochlore Catalysts: Effect of Ni Loading</t>
  </si>
  <si>
    <t>Bhattar, S., Krishnakumar, A., Kanitkar, S., Abedin, A., Shekhawat, D., Haynes, D.J., Spivey, J.J.</t>
  </si>
  <si>
    <t>Enhanced coke suppression by using phosphate-zirconia supported nickel catalysts under dry methane reforming conditions</t>
  </si>
  <si>
    <t>Ibrahim, A.A., Al-Fatesh, A.S., Khan, W.U., Kasim, S.O., Abasaeed, A.E., Fakeeha, A.H., Bonura, G., Frusteri, F.</t>
  </si>
  <si>
    <t>Preparation and characterization of Ni catalysts supported on pillared nanoporous bentonite powders for dry reforming reaction</t>
  </si>
  <si>
    <t>Daroughegi Mofrad, B., Rezaei, M., Hayati-Ashtiani, M.</t>
  </si>
  <si>
    <t>Hexamethylenetetramine-assisted hydrothermal synthesis of efficient and stable Ni-MoCeZr-MgAl(O) catalysts for dry reforming of CH4: Effect of Ni content</t>
  </si>
  <si>
    <t>Li, X., Huang, Y., Zhang, Q., Zuo, Z., Wang, X., Vinokurov, V.A., Wang, Z., Huang, W.</t>
  </si>
  <si>
    <t>Sandwiched SiO2@Ni@ZrO2 as a coke resistant nanocatalyst for dry reforming of methane</t>
  </si>
  <si>
    <t>Dou, J., Zhang, R., Hao, X., Bao, Z., Wu, T., Wang, B., Yu, F.</t>
  </si>
  <si>
    <t>Catalysts in Coronas: A Surface Spatial Confinement Strategy for High-Performance Catalysts in Methane Dry Reforming</t>
  </si>
  <si>
    <t>Peng, H., Zhang, X., Han, X., You, X., Lin, S., Chen, H., Liu, W., Wang, X., Zhang, N., Wang, Z., Wu, P., Zhu, H., Dai, S.</t>
  </si>
  <si>
    <t>Production of hydrogen by methane dry reforming over ruthenium-nickel based catalysts deposited on Al2O3, MgAl2O4, and YSZ</t>
  </si>
  <si>
    <t>Andraos, S., Abbas-Ghaleb, R., Chlala, D., Vita, A., Italiano, C., Laganà, M., Pino, L., Nakhl, M., Specchia, S.</t>
  </si>
  <si>
    <t>Ni/Al2O3-La2O3 catalysts synthesized by a one-step polymerization method applied to the dry reforming of methane: effect of precursor structures of nickel, perovskite and spinel</t>
  </si>
  <si>
    <t>Silva, C.K.S., Baston, E.P., Melgar, L.Z., Bellido, J.D.A.</t>
  </si>
  <si>
    <t>Heat Exchangeability of a Catalytic Plate Reactor and Analysis of the Reactivity of Steam and CO2 in Methane Reforming</t>
  </si>
  <si>
    <t>Fukuda, T., Harada, M.R., Miyazawa, A.</t>
  </si>
  <si>
    <t>Non-thermal plasma enhanced dry reforming of CH4 with CO2 over activated carbon supported Ni catalysts</t>
  </si>
  <si>
    <t>Wang, H., Han, J., Bo, Z., Qin, L., Wang, Y., Yu, F.</t>
  </si>
  <si>
    <t>Biogas reforming on hydrotalcite-derived Ni-Mg-Al catalysts: The effect of Ni loading and Ce promotion</t>
  </si>
  <si>
    <t>Kalai, D.Y., Stangeland, K., Tucho, W.M., Jin, Y., Yu, Z.</t>
  </si>
  <si>
    <t>Catalytic performance of iron-promoted nickel-based ordered mesoporous alumina FeNiAl catalysts in dry reforming of methane</t>
  </si>
  <si>
    <t>Li, B., Luo, Y., Li, B., Yuan, X., Wang, X.</t>
  </si>
  <si>
    <t>Dry reforming of methane using modified sodium and protonated titanate nanotube catalysts</t>
  </si>
  <si>
    <t>Monteiro, W.F., Vieira, M.O., Calgaro, C.O., Perez-Lopez, O.W., Ligabue, R.A.</t>
  </si>
  <si>
    <t>Composite Assisted Approach for the Synthesis of Ni@SiO2-ZrO2 Catalysts and Their Performance Evaluation in Methane Dry Reforming</t>
  </si>
  <si>
    <t>Warwar Damouny, C., Hayek, N., Khoury, C., Gazit, O.M.</t>
  </si>
  <si>
    <t>Syngas production by dry reforming of methane using lyophilized nickel catalysts</t>
  </si>
  <si>
    <t>Moura-Nickel, C.D., Tachinski, C.G., Landers, R., De Noni, A., Virmond, E., Peterson, M., Moreira, R.D.F.P.M., José, H.J.</t>
  </si>
  <si>
    <t>Methane dry reforming over boron nitride interface-confined and LDHs-derived Ni catalysts</t>
  </si>
  <si>
    <t>Bu, K., Kuboon, S., Deng, J., Li, H., Yan, T., Chen, G., Shi, L., Zhang, D.</t>
  </si>
  <si>
    <t>Facile immobilization of Ni nanoparticles into mesoporous MCM-41 channels for efficient methane dry reforming</t>
  </si>
  <si>
    <t>Tian, J., Li, H., Zeng, X., Wang, Z., Huang, J., Zhao, C.</t>
  </si>
  <si>
    <t>Rapid screening of ternary rare-earth – Transition metal catalysts for dry reforming of methane and characterization of final structures</t>
  </si>
  <si>
    <t>Jiang, C., Akkullu, M.R., Li, B., Davila, J.C., Janik, M.J., Dooley, K.M.</t>
  </si>
  <si>
    <t>Facile Synthesis of Highly Coking-Resistant and Active Nickel-Based Catalyst for Low-Temperature CO2 Reforming of Methane</t>
  </si>
  <si>
    <t>Kong, W., Fu, Y., Guan, C., Pan, B., Yuan, C., Li, S., Cai, F., Zhang, J., Sun, Y.</t>
  </si>
  <si>
    <t>Production of methane from biomass glycerol through coupling of steam reforming and methanation on Ni-Mn/Al2O3</t>
  </si>
  <si>
    <t>Zhao, H., Xu, C., Wang, T.</t>
  </si>
  <si>
    <t>Influence of Solid Solution Formation on the Activity of CeO2 Supported Ni–Cu Mixed Oxide Catalysts in Dry Reforming of Methane</t>
  </si>
  <si>
    <t>Sagar, T.V., Padmakar, D., Lingaiah, N., Sai Prasad, P.S.</t>
  </si>
  <si>
    <t>Effect of Ti/Al ratio on the performance of Ni/TiO2-Al2O3 catalyst for methane reforming with CO2</t>
  </si>
  <si>
    <t>Shah, M., Bordoloi, A., Nayak, A.K., Mondal, P.</t>
  </si>
  <si>
    <t>CO2 reforming of CH4: Effect of Gd as promoter for Ni supported over MCM-41 as catalyst</t>
  </si>
  <si>
    <t>Al-Fatesh, A.S., Hanan atia, Ibrahim, A.A., Fakeeha, A.H., Singh, S.K., Labhsetwar, N.K., Shaikh, H., Qasim, S.O.</t>
  </si>
  <si>
    <t>Robust Ni/Dendritic fibrous SBA-15 (Ni/DFSBA-15) for methane dry reforming: Effect of Ni loadings</t>
  </si>
  <si>
    <t>Chong, C.C., Bukhari, S.N., Cheng, Y.W., Setiabudi, H.D., Jalil, A.A., Phalakornkule, C.</t>
  </si>
  <si>
    <t>A Study on the Effect of pH Value of Impregnation Solution in Nickel Catalyst Preparation for Methane Dry Reforming Reaction</t>
  </si>
  <si>
    <t>Li, H., Cheng, S., He, Y., Javed, M., Yang, G., Yang, R., Tsubaki, N.</t>
  </si>
  <si>
    <t>Developing Ni-based honeycomb-type catalysts using different binary oxide-supported species for synergistically enhanced CO2 methanation activity</t>
  </si>
  <si>
    <t>Ahn, J.Y., Chang, S.W., Lee, S.M., Kim, S.S., Chung, W.J., Lee, J.C., Cho, Y.J., Shin, K.S., Moon, D.H., Nguyen, D.D.</t>
  </si>
  <si>
    <t>In-situ catalytic upgrading of coal pyrolysis tar over activated carbon supported nickel in CO2 reforming of methane</t>
  </si>
  <si>
    <t>Wang, M., Jin, L., Zhao, H., Yang, X., Li, Y., Hu, H., Bai, Z.</t>
  </si>
  <si>
    <t>Stabilization of low nickel content catalysts with lanthanum and by citric acid assisted preparation to suppress deactivation in dry reforming of methane</t>
  </si>
  <si>
    <t>Ha, Q.L.M., Armbruster, U., Kreyenschulte, C., Atia, H., Lund, H., Vuong, H.T., Wohlrab, S.</t>
  </si>
  <si>
    <t>Hydrogen production by steam reforming of methane over nickel based structured catalysts supported on calcium aluminate modified SiC</t>
  </si>
  <si>
    <t>Noh, Y.S., Lee, K.-Y., Moon, D.J.</t>
  </si>
  <si>
    <t>Dry reforming of methane powered by magnetic induction</t>
  </si>
  <si>
    <t>Varsano, F., Bellusci, M., La Barbera, A., Petrecca, M., Albino, M., Sangregorio, C.</t>
  </si>
  <si>
    <t>Revealing the Mechanism of Multiwalled Carbon Nanotube Growth on Supported Nickel Nanoparticles by in Situ Synchrotron X-ray Diffraction, Density Functional Theory, and Molecular Dynamics Simulations</t>
  </si>
  <si>
    <t>Gili, A., Schlicker, L., Bekheet, M.F., Görke, O., Kober, D., Simon, U., Littlewood, P., Schomäcker, R., Doran, A., Gaissmaier, D., Jacob, T., Selve, S., Gurlo, A.</t>
  </si>
  <si>
    <t>Enhanced dry reforming toward hydrogen production over Ni/CeO2[sbnd]SiO2 via different catalyst synthesis routes</t>
  </si>
  <si>
    <t>Sudarno, Razali, S.M., Asikin-Mijan, N., Sivasangar, S., Taufiq-Yap, Y.H.</t>
  </si>
  <si>
    <t>Hydrogen production from CH4 dry reforming over Sc promoted Ni / MCM-41</t>
  </si>
  <si>
    <t>Al-Fatesh, A.S., Atia, H., Abu-Dahrieh, J.K., Ibrahim, A.A., Eckelt, R., Armbruster, U., Abasaeed, A.E., Fakeeha, A.H.</t>
  </si>
  <si>
    <t>Methane bi-reforming over boron-doped Ni/SBA-15 catalyst: Longevity evaluation</t>
  </si>
  <si>
    <t>Siang, T.J., Bach, L.G., Singh, S., Truong, Q.D., Ho, V.T.T., Huy Phuc, N.H., Alenazey, F., Vo, D.-V.N.</t>
  </si>
  <si>
    <t>Highly coke-resistant ordered mesoporous Ni/SiC with large surface areas in CO2 reforming of CH4 [高比表面积有序介孔Ni/SiC催化CH4-CO2重整反应]</t>
  </si>
  <si>
    <t>Zhan, H.-J., Shi, X.-Y., Huang, X., Zhao, N.</t>
  </si>
  <si>
    <t>Improvement in the activity of Ni/ZrO2 by cold plasma decomposition for dry reforming of methane</t>
  </si>
  <si>
    <t>Hu, X., Jia, X., Zhang, X., Liu, Y., Liu, C.-J.</t>
  </si>
  <si>
    <t>Autothermal dry reforming of methane with a nickel spinellized catalyst prepared from a negative value metallurgical residue</t>
  </si>
  <si>
    <t>Dega, F.B., Chamoumi, M., Braidy, N., Abatzoglou, N.</t>
  </si>
  <si>
    <t>Hydroxyl-promoter on hydrated Ni-(Mg, Si) attapulgite with high metal sintering resistance for biomass derived gas reforming</t>
  </si>
  <si>
    <t>Wei, Y., Song, M., Yu, L., Meng, F., Xiao, J.</t>
  </si>
  <si>
    <t>Asymmetrical Double Flame Spray Pyrolysis-Designed SiO2/Ce0.7Zr0.3O2 for the Dry Reforming of Methane</t>
  </si>
  <si>
    <t>Lovell, E.C., Großman, H., Horlyck, J., Scott, J., Mädler, L., Amal, R.</t>
  </si>
  <si>
    <t>Production and purification of hydrogen by biogas combined reforming and steam-iron process</t>
  </si>
  <si>
    <t>Lachén, J., Herguido, J., Peña, J.A.</t>
  </si>
  <si>
    <t>Low-temperature steam conversion of flare gases for various applications</t>
  </si>
  <si>
    <t>Uskov, S.I., Potemkin, D.I., Shigarov, A.B., Snytnikov, P.V., Kirillov, V.A., Sobyanin, V.A.</t>
  </si>
  <si>
    <t>Mediating interaction strength between nickel and zirconia using a mixed oxide nanosheets interlayer for methane dry reforming</t>
  </si>
  <si>
    <t>Tathod, A.P., Hayek, N., Shpasser, D., Simakov, D.S.A., Gazit, O.M.</t>
  </si>
  <si>
    <t>NixCoy Nanocatalyst Supported by ZrO2 Hollow Sphere for Dry Reforming of Methane: Synergetic Catalysis by Ni and Co in Alloy</t>
  </si>
  <si>
    <t>Sheng, K., Luan, D., Jiang, H., Zeng, F., Wei, B., Pang, F., Ge, J.</t>
  </si>
  <si>
    <t>Methane decomposition and carbon deposition over Ni/ZrO2 catalysts: Comparison of amorphous, tetragonal, and monoclinic zirconia phase</t>
  </si>
  <si>
    <t>Zhang, X., Zhang, M., Zhang, J., Zhang, Q., Tsubaki, N., Tan, Y., Han, Y.</t>
  </si>
  <si>
    <t>A mechanistic study of the interactions between methane and nickel supported on doped ceria</t>
  </si>
  <si>
    <t>Ouyang, M., Boldrin, P., Maher, R.C., Chen, X., Liu, X., Cohen, L.F., Brandon, N.P.</t>
  </si>
  <si>
    <t>Dry reforming of methane on supported catalysts based on nickel as an example of technology limiting emission level of greenhouse gases [Suchy reforming metanu na katalizatorach nośnikowych zawierających nikiel jako przykład technologii ograniczającej poziom emisji gazów cieplarnianych]</t>
  </si>
  <si>
    <t>Adamski, A., Legutko, P., Dziadek, K., Michalik, M., Sadykov, V.A.</t>
  </si>
  <si>
    <t>Influence of the support on the activity of a supported nickel-promoted molybdenum carbide catalyst for dry reforming of methane</t>
  </si>
  <si>
    <t>Silva, C.G., Passos, F.B., da Silva, V.T.</t>
  </si>
  <si>
    <t>Noble-metal-free and Pt nanoparticles-loaded, mesoporous oxides as efficient catalysts for CO 2 hydrogenation and dry reforming with methane</t>
  </si>
  <si>
    <t>Sápi, A., Rajkumar, T., Ábel, M., Efremova, A., Grósz, A., Gyuris, A., Ábrahámné, K.B., Szenti, I., Kiss, J., Varga, T., Kukovecz, Á., Kónya, Z.</t>
  </si>
  <si>
    <t>Plasma-catalysis chemical looping CH4 reforming with water splitting using ceria supported Ni based La-perovskite nano-catalyst</t>
  </si>
  <si>
    <t>Ranganathan, R.V., Jony, B., Fondriest, S.M., Liu, Z., Wang, R., Uddi, M.</t>
  </si>
  <si>
    <t>Dry reforming over mesoporous nanocrystalline 5% Ni/M-MgAl2O4 (M: CeO2, ZrO2, La2O3) catalysts</t>
  </si>
  <si>
    <t>Rezaei, M., Alavi, S.M.</t>
  </si>
  <si>
    <t>Ni/La2O3 Catalysts for Dry Reforming of Methane: Insights into the Factors Improving the Catalytic Performance</t>
  </si>
  <si>
    <t>Xu, L., Liu, W., Zhang, X., Tao, L., Xia, L., Xu, X., Song, J., Zhou, W., Fang, X., Wang, X.</t>
  </si>
  <si>
    <t>Ordered mesoporous Fe-Al2O3 based-catalysts synthesized via a direct “one-pot” method for the dry reforming of a model biogas mixture</t>
  </si>
  <si>
    <t>Jabbour, K., Saad, A., Inaty, L., Davidson, A., Massiani, P., El Hassan, N.</t>
  </si>
  <si>
    <t>The effect of Ti4+ dopant in the 5 wt% Ni/Ce1-xTixO2-Δ catalyst on the carbon pathways of dry reforming of methane studied by various transient and isotopic techniques</t>
  </si>
  <si>
    <t>Damaskinos, C.M., Vasiliades, M.A., Efstathiou, A.M.</t>
  </si>
  <si>
    <t>Highly efficient and stable Ni/CeO2-SiO2 catalyst for dry reforming of methane: Effect of interfacial structure of Ni/CeO2 on SiO2</t>
  </si>
  <si>
    <t>Yan, X., Hu, T., Liu, P., Li, S., Zhao, B., Zhang, Q., Jiao, W., Chen, S., Wang, P., Lu, J., Fan, L., Deng, X., Pan, Y.-X.</t>
  </si>
  <si>
    <t>Catalytic activity of nickel and ruthenium–nickel catalysts supported on SiO2, ZrO2, Al2 O3, and MgAl2 O4 in a dry reforming process</t>
  </si>
  <si>
    <t>Wysocka, I., Hupka, J., Rogala, A.</t>
  </si>
  <si>
    <t>Dry and steam reforming of methane. Comparison and analysis of recently investigated catalytic materials. A short review</t>
  </si>
  <si>
    <t>Summa, P., Samojeden, B., Motak, M.</t>
  </si>
  <si>
    <t>Influence of nature support on methane and CO2 conversion in a dry reforming reaction over nickel-supported catalysts</t>
  </si>
  <si>
    <t>Fakeeha, A.H., Kasim, S.O., Ibrahim, A.A., Abasaeed, A.E., Al-Fatesh, A.S.</t>
  </si>
  <si>
    <t>Enhancement of catalytic performance of porous membrane reactor with Ni catalyst for combined steam and carbon dioxide reforming of methane reaction</t>
  </si>
  <si>
    <t>Lee, S.M., Hwang, I.H., Kim, S.S.</t>
  </si>
  <si>
    <t>Combined methane dry reforming and methane partial oxidization for syngas production over high dispersion Ni based mesoporous catalyst</t>
  </si>
  <si>
    <t>Ma, Q., Guo, L., Fang, Y., Li, H., Zhang, J., Zhao, T.-S., Yang, G., Yoneyama, Y., Tsubaki, N.</t>
  </si>
  <si>
    <t>Syngas production via dry reforming of methane over CeO2 modified Ni/Al2O3 catalysts</t>
  </si>
  <si>
    <t>Chein, R.-Y., Fung, W.-Y.</t>
  </si>
  <si>
    <t>Controlling the Reduction Extent for Metal Catalysts</t>
  </si>
  <si>
    <t>Li, M., Cheng, K., Ren, J., Chen, Y.</t>
  </si>
  <si>
    <t>Dry reforming of methane over bimetallic Ni-Co catalyst prepared from La(CoxNi1-x)0.5Fe0.5O3 perovskite precursor: Catalytic activity and coking resistance</t>
  </si>
  <si>
    <t>Wang, H., Dong, X., Zhao, T., Yu, H., Li, M.</t>
  </si>
  <si>
    <t>Insight into the effects of the oxygen species over Ni/ZrO2 catalyst surface on methane reforming with carbon dioxide</t>
  </si>
  <si>
    <t>Zhang, M., Zhang, J., Wu, Y., Pan, J., Zhang, Q., Tan, Y., Han, Y.</t>
  </si>
  <si>
    <t>Nickel catalyst with atomically-thin meshed cobalt coating for improved durability in dry reforming of methane</t>
  </si>
  <si>
    <t>Cao, K., Gong, M., Yang, J., Cai, J., Chu, S., Chen, Z., Shan, B., Chen, R.</t>
  </si>
  <si>
    <t>Synergy of single-atom Ni1 and Ru1 sites on CeO2 for dry reforming of CH4</t>
  </si>
  <si>
    <t>Tang, Y., Wei, Y., Wang, Z., Zhang, S., Li, Y., Nguyen, L., Li, Y., Zhou, Y., Shen, W., Tao, F.F., Hu, P.</t>
  </si>
  <si>
    <t>Exploring kaolinite as dry methane reforming catalyst support: Influences of chemical activation, organic ligand functionalization and calcination temperature</t>
  </si>
  <si>
    <t>Ayodele, O.B., Abdullah, A.Z.</t>
  </si>
  <si>
    <t>Mesoporous nanostructured Ni/MgAl2O4 catalysts: Highly active and stable catalysts for syngas production in combined dry reforming and partial oxidation</t>
  </si>
  <si>
    <t>Jalali, R., Nematollahi, B., Rezaei, M., Baghalha, M.</t>
  </si>
  <si>
    <t>Ni and Ni3C catalysts supported on mesoporous silica for dry reforming of methane</t>
  </si>
  <si>
    <t>Roblero, J.G., Pola-Albores, F., Valenzuela, M.A., Rojas-García, E., Ríos-Valdovinos, E., Valverde-Aguilar, G.</t>
  </si>
  <si>
    <t>Fabrication of nano-catalyst ceria flower and catalyst characterization</t>
  </si>
  <si>
    <t>Tu, P.H., Le, D.N., Dao, D.T., Doan, T.C.D., Dang, C.M.</t>
  </si>
  <si>
    <t>Novel synthesis of combined CaO-Ca 12 Al 14 O 33 -Ni sorbent-catalyst material for sorption enhanced steam reforming processes</t>
  </si>
  <si>
    <t>Vanga, G., Gattia, D.M., Stendardo, S., Scaccia, S.</t>
  </si>
  <si>
    <t>Effect of low loading of yttrium on Ni-based layered double hydroxides in CO2 reforming of CH4</t>
  </si>
  <si>
    <t>Świrk, K., Motak, M., Grzybek, T., Rønning, M., Da Costa, P.</t>
  </si>
  <si>
    <t>Theoretical Insights of Ni2P (0001) Surface toward Its Potential Applicability in CO2 Conversion via Dry Reforming of Methane</t>
  </si>
  <si>
    <t>Guharoy, U., Ramirez Reina, T., Olsson, E., Gu, S., Cai, Q.</t>
  </si>
  <si>
    <t>Lattice Strained Ni-Co alloy as a High-Performance Catalyst for Catalytic Dry Reforming of Methane</t>
  </si>
  <si>
    <t>Wu, Z., Yang, B., Miao, S., Liu, W., Xie, J., Lee, S., Pellin, M.J., Xiao, D., Su, D., Ma, D.</t>
  </si>
  <si>
    <t>Gas reforming and tar decomposition performance of nickel oxide (NiO)/SBA-15 catalyst in gasification of woody biomass</t>
  </si>
  <si>
    <t>Inoue, N., Tada, T., Kawamoto, K.</t>
  </si>
  <si>
    <t>Steam Reforming of Methane and Its Mixtures with Propane in a Membrane Reactor with Industrial Nickel Catalyst and Palladium–Ruthenium Foil</t>
  </si>
  <si>
    <t>Didenko, L.P., Sementsova, L.A., Chizhov, P.E., Dorofeeva, T.V.</t>
  </si>
  <si>
    <t>Effect of the Support Nature on Stability of Nickel and Nickel–Cobalt Catalysts for Partial Oxidation and Dry Reforming of Methane to Synthesis Gas</t>
  </si>
  <si>
    <t>Dedov, A.G., Loktev, A.S., Mukhin, I.E., Baranchikov, A.E., Ivanov, V.K., Bykov, M.A., Solodova, E.V., Moiseev, I.I.</t>
  </si>
  <si>
    <t>Effect of Ni Content of Ni/γ-Al 2 O 3 Catalysts Prepared by the Atomic Layer Deposition Method on CO 2 Reforming of Methane</t>
  </si>
  <si>
    <t>Wang, G., Luo, F., Cao, K., Zhang, Y., Li, J., Zhao, F., Chen, R., Hong, J.</t>
  </si>
  <si>
    <t>Dry Reforming of Methane in DBD Plasma over Ni-Based Catalysts: Influence of Process Conditions and Support on Performance and Durability</t>
  </si>
  <si>
    <t>Ray, D., Nepak, D., Janampelli, S., Goshal, P., Subrahmanyam, C.</t>
  </si>
  <si>
    <t>Spatial Confinement Effects of Microcapsule Catalyst for Improved Coking- and Sintering-Resistant Behaviors Toward CO 2 Reforming of Methane Reaction</t>
  </si>
  <si>
    <t>Han, B., Amoo, C.C., Zhang, G., Cheng, S., Mazonde, B., Javed, M., Gai, X., Lu, C., Yang, R., Xing, C.</t>
  </si>
  <si>
    <t>Experimental investigation of the Ca-Cu process for H2 production: Evaluation of reduction/calcination strategies</t>
  </si>
  <si>
    <t>Díez-Martín, L., López, J.M., Martínez, I., Grasa, G., Murillo, R., Fernández, J.R.</t>
  </si>
  <si>
    <t>Catalytic performance of Ni supported on ZnO-Al 2 O 3 composites with different Zn content in methane dry reforming</t>
  </si>
  <si>
    <t>Masoom Nataj, S.M., Alavi, S.M., Mazloom, G.</t>
  </si>
  <si>
    <t>Role of Electric Field and Surface Protonics on Low-Temperature Catalytic Dry Reforming of Methane</t>
  </si>
  <si>
    <t>Yabe, T., Yamada, K., Murakami, K., Toko, K., Ito, K., Higo, T., Ogo, S., Sekine, Y.</t>
  </si>
  <si>
    <t>Development of calcium silicate–based catalytic filters for biomass fuel gas reforming</t>
  </si>
  <si>
    <t>Turan, A.Z., Çetin, Y., Tuna, Ö., Sarıoğlan, A.</t>
  </si>
  <si>
    <t>Enhanced photocatalytic carbon dioxide reforming of methane to fuels over nickel and montmorillonite supported TiO 2 nanocomposite under UV-light using monolith photoreactor</t>
  </si>
  <si>
    <t>Tahir, M., Tahir, B., Zakaria, Z.Y., Muhammad, A.</t>
  </si>
  <si>
    <t>CNT and H2 production during CH4 decomposition over Ni/CeZrO2. I. A mechanistic study</t>
  </si>
  <si>
    <t>Łamacz, A.</t>
  </si>
  <si>
    <t>Atomic layer deposition for preparation of highly efficient catalysts for dry reforming of methane</t>
  </si>
  <si>
    <t>Kim, S.Y., Cha, B.J., Saqlain, S., Seo, H.O., Kim, Y.D.</t>
  </si>
  <si>
    <t>Dry reforming of methane over Ni supported on doped CeO 2 : New insight on the role of dopants for CO 2 activation</t>
  </si>
  <si>
    <t>Luisetto, I., Tuti, S., Romano, C., Boaro, M., Di Bartolomeo, E.</t>
  </si>
  <si>
    <t>Synthesis of mesoporous Ni–La–Si mixed oxides for CO2 reforming of CH4 with a high H2 selectivity</t>
  </si>
  <si>
    <t>Chen, C., Wang, X., Huang, H., Zou, X., Gu, F., Su, F., Lu, X.</t>
  </si>
  <si>
    <t>Sol-gel synthesis of Co-W promoted NiAl2O4 spinel nanocatalyst used in combined reforming of methane: Influence of tungsten content on catalytic activity and stability</t>
  </si>
  <si>
    <t>Eshghi, J., Haghighi, M., Sajjadi, S.M.</t>
  </si>
  <si>
    <t>Enhanced ceria nanoflakes using graphene oxide as a sacrificial template for CO oxidation and dry reforming of methane</t>
  </si>
  <si>
    <t>Rood, S.C., Ahmet, H.B., Gomez-Ramon, A., Torrente-Murciano, L., Reina, T.R., Eslava, S.</t>
  </si>
  <si>
    <t>Ni/MgAl2O4 catalyst for low-temperature oxidative dry methane reforming with CO2</t>
  </si>
  <si>
    <t>Shen, J., Reule, A.A.C., Semagina, N.</t>
  </si>
  <si>
    <t>Combined steam and CO2 reforming of methane over one-pot prepared Ni/La-Si catalysts</t>
  </si>
  <si>
    <t>Chen, C., Wang, X., Chen, X., Liang, X., Zou, X., Lu, X.</t>
  </si>
  <si>
    <t>Ordered mesoporous Ni/Silica-carbon as an efficient and stable catalyst for CO2 reforming of methane</t>
  </si>
  <si>
    <t>Zhang, G., Liu, J., Xu, Y., Sun, Y.</t>
  </si>
  <si>
    <t>Dry reforming of methane with isotopic gas mixture over Ni-based pyrochlore catalyst</t>
  </si>
  <si>
    <t>Kumar, N., Kanitkar, S., Wang, Z., Haynes, D., Shekhawat, D., Spivey, J.J.</t>
  </si>
  <si>
    <t>A comparison of Al2O3 and SiO2 supported Ni-based catalysts in their performance for the dry reforming of methane [SiO2和Al2O3负载的Ni基催化剂在甲烷干重整中的催化性能差异]</t>
  </si>
  <si>
    <t>Xu, Y., Du, X.-H., Li, J., Wang, P., Zhu, J., Ge, F.-J., Zhou, J., Song, M., Zhu, W.-Y.</t>
  </si>
  <si>
    <t>Combined magnesia, ceria and nickel catalyst supported over γ-alumina doped with titania for dry reforming of methane</t>
  </si>
  <si>
    <t>Al-Fatesh, A.S., Kasim, S.O., Ibrahim, A.A., Fakeeha, A.H., Abasaeed, A.E., Alrasheed, R., Ashamari, R., Bagabas, A.</t>
  </si>
  <si>
    <t>Gas Switching Reforming (GSR) for syngas production with integrated CO2 capture using iron-based oxygen carriers</t>
  </si>
  <si>
    <t>Zaabout, A., Dahl, P.I., Ugwu, A., Tolchard, J.R., Cloete, S., Amini, S.</t>
  </si>
  <si>
    <t>Dry reforming of methane over Ni-substituted CaZrNiOx catalyst prepared by the homogeneous deposition method</t>
  </si>
  <si>
    <t>Park, J.-H., Heo, I., Chang, T.-S.</t>
  </si>
  <si>
    <t>Optimization of renewable hydrogen-rich syngas production from catalytic reforming of greenhouse gases (CH4 and CO2) over calcium iron oxide supported nickel catalyst</t>
  </si>
  <si>
    <t>Hossain, M.A., Ayodele, B.V., Cheng, C.K., Khan, M.R.</t>
  </si>
  <si>
    <t>Highly coke resistant Mg-Ni/Al 2 O 3 catalyst prepared: Via a novel magnesiothermic reduction for methane reforming catalysis with CO 2 : The unique role of Al-Ni intermetallics</t>
  </si>
  <si>
    <t>Feng, X., Liu, J., Zhang, P., Zhang, Q., Xu, L., Zhao, L., Song, X., Gao, L.</t>
  </si>
  <si>
    <t>Syngas Production via Methane Dry Reforming over Ceria-Magnesia Mixed Oxide-Supported Nickel Catalysts</t>
  </si>
  <si>
    <t>Al-Swai, B.M., Osman, N., Alnarabiji, M.S., Adesina, A.A., Abdullah, B.</t>
  </si>
  <si>
    <t>Production of syngas from carbon dioxide reforming of methane by using LaNixFe1−xO3 perovskite type catalysts</t>
  </si>
  <si>
    <t>Yadav, P.K., Das, T.</t>
  </si>
  <si>
    <t>Dry reforming of methane over CeO2-ZnAl2O4 supported Ni and Ni-Co nano-catalysts</t>
  </si>
  <si>
    <t>Movasati, A., Alavi, S.M., Mazloom, G.</t>
  </si>
  <si>
    <t>The impact of components of synthesis gas from coal gasification on conversion of model tar compounds over Ni/CeZrO2 catalyst</t>
  </si>
  <si>
    <t>Łamacz, A., Babiński, P., Łabojko, G.</t>
  </si>
  <si>
    <t>Unexpected coke-resistant stability in steam-CO2 dual reforming of methane over the robust Mo2C-Ni/ZrO2 catalyst</t>
  </si>
  <si>
    <t>Ren, P., Zhao, Z.</t>
  </si>
  <si>
    <t>Hindered methane decomposition on a coke-resistant Ni-In/SiO2 dry reforming catalyst</t>
  </si>
  <si>
    <t>Németh, M., Sáfrán, G., Horváth, A., Somodi, F.</t>
  </si>
  <si>
    <t>Preparation of metal organic framework (MOF) derived bimetallic catalyst for dry reforming of methane</t>
  </si>
  <si>
    <t>Chin, K.C., Leong, L.K., Lu, S.-Y., Tsai, D.-H., a/p Sethupathi, S.</t>
  </si>
  <si>
    <t>Mechanisms of alumina growth: Via atomic layer deposition on nickel oxide and metallic nickel surfaces</t>
  </si>
  <si>
    <t>Ospina-Acevedo, F.A., Perez Beltran, S., Balbuena, P.B.</t>
  </si>
  <si>
    <t>Interaction between CO and a Coke-Resistant NiIn/SiO2 Methane Dry Reforming Catalyst: A DRIFTS and CO Pulse Study</t>
  </si>
  <si>
    <t>Németh, M., Somodi, F., Horváth, A.</t>
  </si>
  <si>
    <t>Bi-functional Ru/Ca3Al2O6-CaO catalyst-CO2 sorbent for the production of high purity hydrogen: Via sorption-enhanced steam methane reforming</t>
  </si>
  <si>
    <t>Kim, S.M., Abdala, P.M., Hosseini, D., Armutlulu, A., Margossian, T., Copéret, C., Müller, C.</t>
  </si>
  <si>
    <t>Low temperature dry reforming of methane over plasmonic Ni photocatalysts under visible light irradiation</t>
  </si>
  <si>
    <t>Takami, D., Ito, Y., Kawaharasaki, S., Yamamoto, A., Yoshida, H.</t>
  </si>
  <si>
    <t>CO2 reforming of methane over LaNiO3 perovskite supported catalysts: Influence of silica support</t>
  </si>
  <si>
    <t>Sellam, D., Ikkour, K., Dekkar, S., Messaoudi, H., Belaid, T., Roger, A.C.</t>
  </si>
  <si>
    <t>The effect of different operation conditions on the ratio of Co to H2 produced in steam reforming process</t>
  </si>
  <si>
    <t>Ahmadpanah, S.J., Shokri, S., Nonahal, B.</t>
  </si>
  <si>
    <t>A highly efficient 2D siloxene coated Ni foam catalyst for methane dry reforming and an effective approach to recycle the spent catalyst for energy storage applications</t>
  </si>
  <si>
    <t>Krishnamoorthy, K., Sudhakaran, M.S.P., Pazhamalai, P., Mariappan, V.K., Mok, Y.S., Kim, S.-J.</t>
  </si>
  <si>
    <t>Facile one-step preparation of ordered mesoporous Ni-M-Al (M = K, Mg, Y, and Ce) oxide catalysts for methane dry reforming</t>
  </si>
  <si>
    <t>Zhan, H., Shi, X., Ma, B., Liu, W., Jiao, X., Huang, X.</t>
  </si>
  <si>
    <t>Highly Dispersed Ni Nanoparticles on Anhydrous Calcium Silicate (ACS) Nanosheets for Catalytic Dry Reforming of Methane: Tuning the Activity by Different Ways of Ni Introduction</t>
  </si>
  <si>
    <t>Sheng, K., Zeng, F., Pang, F., Ge, J.</t>
  </si>
  <si>
    <t>Three-step macrokinetic model of butane and propane steam conversion to methane-rich gas</t>
  </si>
  <si>
    <t>Uskov, S.I., Shigarov, A.B., Potemkin, D.I., Snytnikov, P.V., Kirillov, V.A., Sobyanin, V.A.</t>
  </si>
  <si>
    <t>Evaluation of a catalyst durability in absence and presence of toluene impurity: Case of the material Co2NvMg2Al2 mixed oxide prepared by hydrotalcite route in methane dry reforming to produce energy</t>
  </si>
  <si>
    <t>Tanios, C., Gennequin, C., Labaki, M., Tidahy, H.L., Aboukaïs, A., Abi-Aad, E.</t>
  </si>
  <si>
    <t>Calcium-looping reforming of methane realizes in situ CO2 utilization with improved energy efficiency</t>
  </si>
  <si>
    <t>Tian, S., Yan, F., Zhang, Z., Jiang, J.</t>
  </si>
  <si>
    <t>H 2 S Poisoning and Regeneration of a Nickel Spinellized Catalyst Prepared from Waste Metallurgical Residues, During Dry Autothermal Methane Reforming</t>
  </si>
  <si>
    <t>Dega, F.B., Abatzoglou, N.</t>
  </si>
  <si>
    <t>Dry reforming of methane over nila-based catalysts: Influence of synthesis method and ba addition on catalytic properties and stability</t>
  </si>
  <si>
    <t>Gomes, R., Costa, D., Junior, R., Santos, M., Rodella, C., Fréty, R., Beretta, A., Brandão, S.</t>
  </si>
  <si>
    <t>Kaolin-supported Ni catalysts for dry methane reforming: Effect of Cs and mixed K-Na promoters</t>
  </si>
  <si>
    <t>Ibrahim, A.A., Al-Fatesh, A.S., Khan, W.U., Kasim, S.O., Abasaeed, A.E., Fakeeha, A.H.</t>
  </si>
  <si>
    <t>Conversion of landfill gas to liquid fuels through a TriFTS (tri-reforming and Fischer-Tropsch synthesis) process: A feasibility study</t>
  </si>
  <si>
    <t>Zhao, X., Naqi, A., Walker, D.M., Roberge, T., Kastelic, M., Joseph, B., Kuhn, J.N.</t>
  </si>
  <si>
    <t>Ce-and Y-modified double-layered hydroxides as catalysts for dry reforming of methane: On the effect of yttrium promotion</t>
  </si>
  <si>
    <t>Świrk, K., Rønning, M., Motak, M., Beaunier, P., Da Costa, P., Grzybek, T.</t>
  </si>
  <si>
    <t>Combined sorbent and catalyst material for sorption enhanced reforming of methane under cyclic regeneration in presence of H2O and CO2</t>
  </si>
  <si>
    <t>Di Felice, L., Kazi, S.S., Sørby, M.H., Martinez, I., Grasa, G., Maury, D., Meyer, J.</t>
  </si>
  <si>
    <t>Highly stable and anti-coking Ni/MoCeZr/MgAl2O4-MgO complex support catalysts for CO2 reforming of CH4: Effect of the calcination temperature</t>
  </si>
  <si>
    <t>Li, X., Huang, Y., Zhang, Q., Luan, C., Vinokurov, V.A., Huang, W.</t>
  </si>
  <si>
    <t>Hydrogen production from glycerol dry reforming over Ag-promoted Ni/Al 2 O 3</t>
  </si>
  <si>
    <t>Harun, N., Abidin, S.Z., Osazuwa, O.U., Taufiq-Yap, Y.H., Azizan, M.T.</t>
  </si>
  <si>
    <t>Natural clay based nickel catalysts for dry reforming of methane: On the effect of support promotion (La, Al, Mn)</t>
  </si>
  <si>
    <t>Liu, H., Hadjltaief, H.B., Benzina, M., Gálvez, M.E., Da Costa, P.</t>
  </si>
  <si>
    <t>Syngas production from dry methane reforming over yttrium-promoted nickel-KIT-6 catalysts</t>
  </si>
  <si>
    <t>Świrk, K., Gálvez, M.E., Motak, M., Grzybek, T., Rønning, M., Da Costa, P.</t>
  </si>
  <si>
    <t>Parametric study of hydrogen production via sorption enhanced steam methane reforming in a circulating fluidized bed riser</t>
  </si>
  <si>
    <t>Phuakpunk, K., Chalermsinsuwan, B., Putivisutisak, S., Assabumrungrat, S.</t>
  </si>
  <si>
    <t>Tiang Chang</t>
  </si>
  <si>
    <t>Effect of alloy composition on catalytic performance and coke-resistance property of Ni-Cu/Mg(Al)O catalysts for dry reforming of methane</t>
  </si>
  <si>
    <t>Song, K., Lu, M., Xu, S., Chen, C., Zhan, Y., Li, D., Au, C., Jiang, L., Tomishige, K.</t>
  </si>
  <si>
    <t>Effect of Gd Promoter on the Structure and Catalytic Performance of Mesoporous Ni/Al 2 O 3 -CeO 2 in Dry Reforming of Methane</t>
  </si>
  <si>
    <t>Zhang, G., Wang, Y., Li, X., Bai, Y., Zheng, L., Wu, L., Han, X.</t>
  </si>
  <si>
    <t>Development of a Ni-CaO-mayenite combined sorbent-catalyst material for multicycle sorption enhanced steam methane reforming</t>
  </si>
  <si>
    <t>Di Giuliano, A., Giancaterino, F., Courson, C., Foscolo, P.U., Gallucci, K.</t>
  </si>
  <si>
    <t>Defect-induced efficient dry reforming of methane over two-dimensional Ni/h-boron nitride nanosheet catalysts</t>
  </si>
  <si>
    <t>Cao, Y., Maitarad, P., Gao, M., Taketsugu, T., Li, H., Yan, T., Shi, L., Zhang, D.</t>
  </si>
  <si>
    <t>Synthesis Gas Production via Dry Reforming of Methane over Manganese Promoted Nickel/Cerium-Zirconium Oxide Catalyst</t>
  </si>
  <si>
    <t>Yao, L., Galvez, M.E., Hu, C., Da Costa, P.</t>
  </si>
  <si>
    <t>Promotional effect of Mg in trimetallic nickel-manganese-magnesium nanocrystalline catalysts in CO2 reforming of methane</t>
  </si>
  <si>
    <t>Ramezani, Y., Meshkani, F., Rezaei, M.</t>
  </si>
  <si>
    <t>Nanoporous nickel composite catalyst for the dry reforming of methane</t>
  </si>
  <si>
    <t>Fujita, T., Peng, X., Yamaguchi, A., Cho, Y., Zhang, Y., Higuchi, K., Yamamoto, Y., Tokunaga, T., Arai, S., Miyauchi, M., Abe, H.</t>
  </si>
  <si>
    <t>Tuning the catalytic performance of Ni-catalysed dry reforming of methane and carbon deposition via Ni-CeO2-x interaction</t>
  </si>
  <si>
    <t>Li, M., van Veen, A.C.</t>
  </si>
  <si>
    <t>Dry reforming in a milli-scale reactor driven by simulated sunlight</t>
  </si>
  <si>
    <t>Wang, Y., Lei, F., Freiberg, L., Bagherisereshki, E., Inbamrung, P., Intarasiri, S., Jovanovic, G., Yokochi, A.F.T., Árnadóttir, L., Auyeung, N.</t>
  </si>
  <si>
    <t>Combining carbon fibers with Ni/γ–Al2 O3 used for syngas production: Part A: Preparation and evaluation of complex carrier catalysts</t>
  </si>
  <si>
    <t>Yu, L., Song, M., Wei, Y., Xiao, J.</t>
  </si>
  <si>
    <t>A robust fuel cell operated on nearly dry methane at 500 °C enabled by synergistic thermal catalysis and electrocatalysis</t>
  </si>
  <si>
    <t>Chen, Y., deGlee, B., Tang, Y., Wang, Z., Zhao, B., Wei, Y., Zhang, L., Yoo, S., Pei, K., Kim, J.H., Ding, Y., Hu, P., Tao, F.F., Liu, M.</t>
  </si>
  <si>
    <t>Dry reforming of methane over Zr- and Y-modified Ni/Mg/Al double-layered hydroxides</t>
  </si>
  <si>
    <t>Titanium nitride promoted Ni-based SBA-15 catalyst for dry reforming of methane</t>
  </si>
  <si>
    <t>Chotirach, M., Tungasmita, S., Nuntasri Tungasmita, D., Tantayanon, S.</t>
  </si>
  <si>
    <t>Catalytic and sorbent materials based on mayenite for sorption enhanced steam methane reforming with different packed-bed configurations</t>
  </si>
  <si>
    <t>Di Giuliano, A., Giancaterino, F., Gallucci, K., Foscolo, P.U., Courson, C.</t>
  </si>
  <si>
    <t>Biogas reforming for hydrogen enrichment by ceria decorated over nickel catalyst supported on titania and alumina</t>
  </si>
  <si>
    <t>Rosha, P., Mohapatra, S.K., Mahla, S.K., Dhir, A.</t>
  </si>
  <si>
    <t>Feasibility of CaO/CuO/NiO sorption-enhanced steam methane reforming integrated with solid-oxide fuel cell for near-zero-CO2 emissions cogeneration system</t>
  </si>
  <si>
    <t>Diglio, G., Bareschino, P., Mancusi, E., Pepe, F., Montagnaro, F., Hanak, D.P., Manovic, V.</t>
  </si>
  <si>
    <t>Elucidating the impact of Ni and Co loading on the selectivity of bimetallic NiCo catalysts for dry reforming of methane</t>
  </si>
  <si>
    <t>Horlyck, J., Lawrey, C., Lovell, E.C., Amal, R., Scott, J.</t>
  </si>
  <si>
    <t>Ni stabilised on inorganic complex structures: superior catalysts for chemical CO2 recycling via dry reforming of methane</t>
  </si>
  <si>
    <t>le Saché, E., Pastor-Pérez, L., Watson, D., Sepúlveda-Escribano, A., Reina, T.R.</t>
  </si>
  <si>
    <t>Carbon dioxide reforming of methane to syngas over ordered mesoporous Ni/KIT-6 catalysts</t>
  </si>
  <si>
    <t>Xia, D., Chen, Y., Li, C., Liu, C., Zhou, G.</t>
  </si>
  <si>
    <t>Self-Formed, Mixed-Conducting, Triple-Phase Membrane for Efficient CO2/O2 Capture from Flue Gas and in Situ Dry-Oxy Methane Reforming</t>
  </si>
  <si>
    <t>Zhang, P., Tong, J., Huang, K.</t>
  </si>
  <si>
    <t>CO2 reforming with methane over small-sized Ni@SiO2 catalysts with unique features of sintering-free and low carbon</t>
  </si>
  <si>
    <t>Wang, F., Han, B., Zhang, L., Xu, L., Yu, H., Shi, W.</t>
  </si>
  <si>
    <t>CO2 reforming of CH4 on Ni-Al-Ox catalyst using pure and coal gas feeds: Synergetic effect of CoO and MgO in mitigating carbon deposition</t>
  </si>
  <si>
    <t>Alabi, W.O.</t>
  </si>
  <si>
    <t>Catalytic stability of a Ni-Catalyst towards biogas reforming in the presence of deactivating trace compounds</t>
  </si>
  <si>
    <t>Papurello, D., Chiodo, V., Maisano, S., Lanzini, A., Santarelli, M.</t>
  </si>
  <si>
    <t>Hydrogen production of nickel–scandia-stabilized zirconia and copper/nickel–scandia-stabilized zirconia catalysts through steam methane reforming for solid oxide fuel cell operation</t>
  </si>
  <si>
    <t>Uma, K., Chu, C.-H., Pan, G.-T., Yang, T.C.-K., Wang, S.-F.</t>
  </si>
  <si>
    <t>The Impact of La Doping on Dry Reforming Ni-Based Catalysts Loaded on FSP-Alumina</t>
  </si>
  <si>
    <t>Horlyck, J., Lewis, S., Amal, R., Scott, J.</t>
  </si>
  <si>
    <t>Nickel catalysts supported on ordered mesoporous SiC materials for CO2 reforming of methane</t>
  </si>
  <si>
    <t>Li, H., Qiu, Y., Wang, C., Huang, X., Xiao, T., Zhao, Y.</t>
  </si>
  <si>
    <t>Influence of promoted 5%Ni/MCM-41 catalysts on hydrogen yield in CO2 reforming of CH4</t>
  </si>
  <si>
    <t>Ibrahim, A.A., Al-Fatesh, A.A., Atia, H., Fakeeha, A.H., Kasim, S.O., Abasaeed, A.E.</t>
  </si>
  <si>
    <t>Nanometric nickel exsolution in the hexagonal perovskite Ba8Ta6NiO24: Survey of the structural, magnetic and catalytic features</t>
  </si>
  <si>
    <t>Pussacq, T., Mentré, O., Tessier, F., Löfberg, A., Huvé, M., Guererro Caballero, J., Colis, S., Kabbour, H.</t>
  </si>
  <si>
    <t>Dry Reforming of Shale Gas and Carbon Dioxide with Ni-Ce-Al2O3 Catalyst: Syngas Production Enhanced over Ni-CeOx Formation</t>
  </si>
  <si>
    <t>Liu, Y., Wu, Y., Akhtamberdinova, Z., Chen, X., Jiang, G., Liu, D.</t>
  </si>
  <si>
    <t>Biogas dry reforming for syngas production on La promoted hydrotalcite-derived Ni catalysts</t>
  </si>
  <si>
    <t>Kalai, D.Y., Stangeland, K., Jin, Y., Tucho, W.M., Yu, Z.</t>
  </si>
  <si>
    <t>A fixed-bed reactor for energy storage in chemicals (E2C): Proof of concept</t>
  </si>
  <si>
    <t>Lu, Y.R., Nikrityuk, P.</t>
  </si>
  <si>
    <t>Complete Ca/Cu cycle for H2 production via CH4 sorption enhanced reforming in a Lab-Scale fixed bed reactor</t>
  </si>
  <si>
    <t>Díez-Martín, L., López, J.M., Fernández, J.R., Martínez, I., Grasa, G., Murillo, R.</t>
  </si>
  <si>
    <t>Pressure dilution, a new method to prepare a stable Ni/fumed silica catalyst for the dry reforming of methane</t>
  </si>
  <si>
    <t>Danghyan, V., Calderon Novoa, S., Mukasyan, A., Wolf, E.E.</t>
  </si>
  <si>
    <t>Dry Reforming of Methane on Single-Site Ni/MgO Catalysts: Importance of Site Confinement</t>
  </si>
  <si>
    <t>Zuo, Z., Liu, S., Wang, Z., Liu, C., Huang, W., Huang, J., Liu, P.</t>
  </si>
  <si>
    <t>A single source method to generate Ru-Ni-MgO catalysts for methane dry reforming and the kinetic effect of Ru on carbon deposition and gasification</t>
  </si>
  <si>
    <t>Zhou, H., Zhang, T., Sui, Z., Zhu, Y.-A., Han, C., Zhu, K., Zhou, X.</t>
  </si>
  <si>
    <t>High carbon resistant Ni@Ni phyllosilicate@SiO2 core shell hollow sphere catalysts for low temperature CH4 dry reforming</t>
  </si>
  <si>
    <t>Li, Z., Jiang, B., Wang, Z., Kawi, S.</t>
  </si>
  <si>
    <t>Design of Ni-ZrO2@SiO2 catalyst with ultra-high sintering and coking resistance for dry reforming of methane to prepare syngas</t>
  </si>
  <si>
    <t>Liu, W., Li, L., Zhang, X., Wang, Z., Wang, X., Peng, H.</t>
  </si>
  <si>
    <t>Yttrium promoted Ni-based double-layered hydroxides for dry methane reforming</t>
  </si>
  <si>
    <t>Understanding the role of Ni-Sn interaction to design highly effective CO2 conversion catalysts for dry reforming of methane</t>
  </si>
  <si>
    <t>Guharoy, U., Le Saché, E., Cai, Q., Reina, T.R., Gu, S.</t>
  </si>
  <si>
    <t>Enhanced catalytic activity of Ni–Mo2C/La2O3–ZrO2 bifunctional catalyst for dry reforming of methane</t>
  </si>
  <si>
    <t>Tao, Q., Wang, Z., Jayasundera, B., Guo, C., Gan, Y., Zhang, L., Lu, Z., Tan, H., Yan, C.</t>
  </si>
  <si>
    <t>(Ni/MgAl2O4)@SiO2 core–shell catalyst with high coke-resistance for the dry reforming of methane</t>
  </si>
  <si>
    <t>Wang, Y., Fang, Q., Shen, W., Zhu, Z., Fang, Y.</t>
  </si>
  <si>
    <t>The novel perovskite-type Ni-doped Sr0.92Y0.08TiO3 as a reforming biogas (CH4 + CO2) for H2 production</t>
  </si>
  <si>
    <t>Kwon, B.W., Oh, J.H., Kim, G.S., Yoon, S.P., Han, J., Nam, S.W., Ham, H.C.</t>
  </si>
  <si>
    <t>Hydrogen production from CH4 dry reforming over bimetallic Ni–Co/Al2O3 catalyst</t>
  </si>
  <si>
    <t>Siang, T.J., Singh, S., Omoregbe, O., Bach, L.G., Phuc, N.H.H., Vo, D.-V.N.</t>
  </si>
  <si>
    <t>Facile Nitridation of NiO/Al2O3: An Efficient Approach To Design an Extraordinarily Stable Catalyst for Dry Reforming of Methane</t>
  </si>
  <si>
    <t>Das, S., Bag, A., Gupta, R.K., Sengupta, M., Bordoloi, A.</t>
  </si>
  <si>
    <t>Ni nanoparticles and the Kirkendall effect in dry reforming of methane</t>
  </si>
  <si>
    <t>Pegios, N., Bliznuk, V., Theofanidis, S.A., Galvita, V.V., Marin, G.B., Palkovits, R., Simeonov, K.</t>
  </si>
  <si>
    <t>Influence of the swelling agents of siliceous mesocellular foams on the performances of Ni-based methane dry reforming catalysts</t>
  </si>
  <si>
    <t>Daoura, O., Daher, S., Kaydouh, M.-N., El Hassan, N., Massiani, P., Launay, F., Boutros, M.</t>
  </si>
  <si>
    <t>Bi-reforming of methane on Ni/SBA-15 catalyst for syngas production: Influence of feed composition</t>
  </si>
  <si>
    <t>Singh, S., Bahari, M.B., Abdullah, B., Phuong, P.T.T., Truong, Q.D., Vo, D.-V.N., Adesina, A.A.</t>
  </si>
  <si>
    <t>Syngas production from dry reforming of methane over ni/perlite catalysts: Effect of zirconia and ceria impregnation</t>
  </si>
  <si>
    <t>Mesrar, F., Kacimi, M., Liotta, L.F., Puleo, F., Ziyad, M.</t>
  </si>
  <si>
    <t>LaNi1-xMnxO3 perovskite-type oxides as catalysts precursors for dry reforming of methane</t>
  </si>
  <si>
    <t>Valderrama, G., Kiennemann, A., de Navarro, C.U., Goldwasser, M.R.</t>
  </si>
  <si>
    <t>Compatibility of NiO/CuO in Ca–Cu Chemical Looping for High-Purity H2 Production with CO2 Capture</t>
  </si>
  <si>
    <t>Tan, L., Qin, C., Zhang, Z., Ran, J., Manovic, V.</t>
  </si>
  <si>
    <t>Cold plasma dielectric barrier discharge reactor for dry reforming of methane over Ni/ɤ-Al2O3-MgO nanocomposite</t>
  </si>
  <si>
    <t>Khoja, A.H., Tahir, M., Amin, N.A.S.</t>
  </si>
  <si>
    <t>Dry reforming of methane over Ni/ZrO2-Al2O3 catalysts: Effect of preparation methods</t>
  </si>
  <si>
    <t>Shin, S.A., Noh, Y.S., Hong, G.H., Park, J.I., Song, H.T., Lee, K.-Y., Moon, D.J.</t>
  </si>
  <si>
    <t>Modeling and optimization of methane dry reforming over Ni–Cu/Al2O3 catalyst using Box–Behnken design</t>
  </si>
  <si>
    <t>Nataj, S.M.M., Alavi, S.M., Mazloom, G.</t>
  </si>
  <si>
    <t>Effects of reduction on the catalytic performance of limonite ore</t>
  </si>
  <si>
    <t>Abe, K., Kurniawan, A., Nomura, T., Akiyama, T.</t>
  </si>
  <si>
    <t>Promotion Effect of SiO2 on the Catalytic Performance of Ni/CF for Biomass Derived Gas Reforming</t>
  </si>
  <si>
    <t>Wei, Y., Song, M., Yu, L., Gao, R., Meng, F., Xiao, J., Zhang, Y.</t>
  </si>
  <si>
    <t>Upgrading greenhouse gases (methane and carbon dioxide) into syngas using nickel-based catalysts</t>
  </si>
  <si>
    <t>Rego de Vasconcelos, B., Pham Minh, D., Lyczko, N., Phan, T.S., Sharrock, P., Nzihou, A.</t>
  </si>
  <si>
    <t>Silica–Ceria sandwiched Ni core–shell catalyst for low temperature dry reforming of biogas: Coke resistance and mechanistic insights</t>
  </si>
  <si>
    <t>Das, S., Ashok, J., Bian, Z., Dewangan, N., Wai, M.H., Du, Y., Borgna, A., Hidajat, K., Kawi, S.</t>
  </si>
  <si>
    <t>Impregnation vs. sol-gel and sol-gel-plasma dispersion of nickel nanoparticles over Al2O3 employed in combined dry reforming and partial oxidation of greenhouse gases to syngas</t>
  </si>
  <si>
    <t>Sajjadi, S.M., Haghighi, M.</t>
  </si>
  <si>
    <t>Improved Coking Resistance of "intelligent" Ni Catalysts Prepared by Atomic Layer Deposition</t>
  </si>
  <si>
    <t>Lin, C., Jang, J.B., Zhang, L., Stach, E.A., Gorte, R.J.</t>
  </si>
  <si>
    <t>Dry Reforming of Methane at High Pressure in a Fixed-Bed Reactor with Axial Temperature Profile Determination</t>
  </si>
  <si>
    <t>Tillmann, L., Schulwitz, J., van Veen, A., Muhler, M.</t>
  </si>
  <si>
    <t>Advantages of mesoporous silica based catalysts in methane reforming by CO2 from kinetic perspective</t>
  </si>
  <si>
    <t>Karam, L., El Hassan, N.</t>
  </si>
  <si>
    <t>Theoretical study on the reaction mechanism of carbon dioxide reforming of methane on La and La2O3 modified Ni(1 1 1) surface</t>
  </si>
  <si>
    <t>Li, K., He, F., Yu, H., Wang, Y., Wu, Z.</t>
  </si>
  <si>
    <t>Synthesis of Ni-CeO2 nanocatalyst by the microemulsion-gas method in a rotor-stator reactor</t>
  </si>
  <si>
    <t>Liu, C., Li, Y., Zhang, Y., Zeng, X., Chen, J., Shao, L.</t>
  </si>
  <si>
    <t>In-situ catalytic upgrading of coal pyrolysis tar coupled with CO2 reforming of methane over Ni-based catalysts</t>
  </si>
  <si>
    <t>Wang, M., Jin, L., Li, Y., Lv, J., Wei, B., Hu, H.</t>
  </si>
  <si>
    <t>LaNiO3 nanocube embedded in mesoporous silica for dry reforming of methane with enhanced coking resistance</t>
  </si>
  <si>
    <t>Zhang, L., Lian, J., Li, L., Peng, C., Liu, W., Xu, X., Fang, X., Wang, Z., Wang, X., Peng, H.</t>
  </si>
  <si>
    <t>Synthesis and evaluation of NiO@MCM-41 core–shell nanocomposite in the CO2 reforming of methane</t>
  </si>
  <si>
    <t>Roosta, Z., Izadbakhsh, A., Sanati, A.M., Osfouri, S.</t>
  </si>
  <si>
    <t>Methanol steam reforming over Ni-CeO2 model and powder catalysts: Pathways to high stability and selectivity for H2/CO2 production</t>
  </si>
  <si>
    <t>Liu, Z., Yao, S., Johnston-Peck, A., Xu, W., Rodriguez, J.A., Senanayake, S.D.</t>
  </si>
  <si>
    <t>The effect of NH3·H2O addition in Ni/SBA-15 catalyst preparation on its performance for carbon dioxide reforming of methane to produce H2</t>
  </si>
  <si>
    <t>Wang, S., Wang, Y., Hu, C.</t>
  </si>
  <si>
    <t>Facile Synthesis of Multi-Ni-Core@Ni Phyllosilicate@CeO2 Shell Hollow Spheres with High Oxygen Vacancy Concentration for Dry Reforming of CH4</t>
  </si>
  <si>
    <t>Li, Z., Sibudjing, K.</t>
  </si>
  <si>
    <t>Syngas production from CO2 reforming of methane over Ni supported on hierarchical silicalite-1 fabricated by microwave-assisted hydrothermal synthesis</t>
  </si>
  <si>
    <t>Bawah, A.-R., Malaibari, Z.O., Muraza, O.</t>
  </si>
  <si>
    <t>Regeneration study of Ni/hydroxyapatite spent catalyst from dry reforming</t>
  </si>
  <si>
    <t>Rego de Vasconcelos, B., Pham Minh, D., Sharrock, P., Nzihou, A.</t>
  </si>
  <si>
    <t>Low-Temperature Catalytic CO2 Dry Reforming of Methane on Ni-Si/ZrO2 Catalyst</t>
  </si>
  <si>
    <t>Wang, Y., Yao, L., Wang, Y., Wang, S., Zhao, Q., Mao, D., Hu, C.</t>
  </si>
  <si>
    <t>Fe-Containing Magnesium Aluminate Support for Stability and Carbon Control during Methane Reforming</t>
  </si>
  <si>
    <t>Theofanidis, S.A., Galvita, V.V., Poelman, H., Dharanipragada, N.V.R.A., Longo, A., Meledina, M., Van Tendeloo, G., Detavernier, C., Marin, G.B.</t>
  </si>
  <si>
    <t>Rh promoted and ZrO2/Al2O3 supported Ni/Co based catalysts: High activity for CO2 reforming, steam–CO2 reforming and oxy–CO2 reforming of CH4</t>
  </si>
  <si>
    <t>Al-Fatesh, A., Singh, S.K., Kanade, G.S., Atia, H., Fakeeha, A.H., Ibrahim, A.A., El-Toni, A.M., Labhasetwar, N.K.</t>
  </si>
  <si>
    <t>Effect of the addition of Ce and Zr over a flower-like NiO-MgO (111) solid solution for CO2 reforming of methane</t>
  </si>
  <si>
    <t>Lu, Y., Jiang, S., Wang, S., Zhao, Y., Ma, X.</t>
  </si>
  <si>
    <t>Design of active and stable bimodal nickel catalysts for methane reforming with CO2</t>
  </si>
  <si>
    <t>Li, B., Lin, X., Luo, Y., Yuan, X., Wang, X.</t>
  </si>
  <si>
    <t>Nano-engineered nickel catalysts supported on 4-channel Α-Al2O3 hollow fibers for dry reforming of methane</t>
  </si>
  <si>
    <t>Shang, Z., Li, S., Wang, Q., Gu, X., Liang, X.</t>
  </si>
  <si>
    <t>Rapid evaluation of coke resistance in catalysts for methane reforming using low steam-to-carbon ratio</t>
  </si>
  <si>
    <t>Jeon, J., Nam, S., Ko, C.H.</t>
  </si>
  <si>
    <t>Ni-Mn/Γ-Al2O3 assisted plasma dry reforming of methane</t>
  </si>
  <si>
    <t>Ray, D., Reddy, P.M.K., Subrahmanyam, C.</t>
  </si>
  <si>
    <t>Mechanisms of Formaldehyde and C2 Formation from Methylene Reacting with CO2 Adsorbed on Ni(110)</t>
  </si>
  <si>
    <t>Lin, W., Schatz, G.C.</t>
  </si>
  <si>
    <t>Ni-MOx-Al2O3 (M = Mg, Cr, Ce) catalysts prepared by Pechini technique for low temperature steam reforming of light hydrocarbons into methane-rich gas</t>
  </si>
  <si>
    <t>Uskov, S.I., Potemkin, D.I., Snytnikov, P.V., Belyaev, V.D., Bulavchenko, O.A., Simonov, P.A., Sobyanin, V.A.</t>
  </si>
  <si>
    <t>Coke-resistant defect-confined Ni-based nanosheet-like catalysts derived from halloysites for CO2 reforming of methane</t>
  </si>
  <si>
    <t>Lu, M., Fang, J., Han, L., Faungnawakij, K., Li, H., Cai, S., Shi, L., Jiang, H., Zhang, D.</t>
  </si>
  <si>
    <t>A comparative study of dry reforming of methane over nickel catalysts supported on perovskite-type LaAlO3 and commercial Α-Al2O3</t>
  </si>
  <si>
    <t>Figueredo, G.P., Medeiros, R.L.B.A., Macedo, H.P., de Oliveira, Â.A.S., Braga, R.M., Mercury, J.M.R., Melo, M.A.F., Melo, D.M.A.</t>
  </si>
  <si>
    <t>Hollow hierarchical Ni/MgO-SiO2 catalyst with high activity, thermal stability and coking resistance for catalytic dry reforming of methane</t>
  </si>
  <si>
    <t>Zhang, Q., Feng, X., Liu, J., Zhao, L., Song, X., Zhang, P., Gao, L.</t>
  </si>
  <si>
    <t>Highly stable barium zirconate supported nickel oxide catalyst for dry reforming of methane: From powders toward shaped catalysts</t>
  </si>
  <si>
    <t>Seo, M., Kim, S.Y., Kim, Y.D., Park, E.D., Uhm, S.</t>
  </si>
  <si>
    <t>Structure and surface properties of ceria-modified Ni-based catalysts for hydrogen production</t>
  </si>
  <si>
    <t>Damyanova, S., Pawelec, B., Palcheva, R., Karakirova, Y., Capel-Sanchez, M.C., Tyuliev, G., Gaigneaux, E., Fierro, J.L.G.</t>
  </si>
  <si>
    <t>Structure Control of Nickel-Based Perovskite Catalyst and Its Application in Methane Dry Reforming [镍基钙钛矿型催化剂的结构调控及其在甲烷干重整反应中的应用]</t>
  </si>
  <si>
    <t>Chai, Y.-J., Feng, H., Cui, Y.-B., Liu, J.-Y., Zhang, J.</t>
  </si>
  <si>
    <t>The role of neodymium in the optimization of a Ni/CeO2 and Ni/CeZrO2 Methane dry reforming catalyst</t>
  </si>
  <si>
    <t>Pappacena, A., Razzaq, R., de Leitenburg, C., Boaro, M., Trovarelli, A.</t>
  </si>
  <si>
    <t>Gallium-promoted Ni catalyst supported on MCM-41 for dry reforming of methane</t>
  </si>
  <si>
    <t>Al-Fatesh, A.S., Ibrahim, A.A., Abu-Dahrieh, J.K., Al-Awadi, A.S., El-Toni, A.M., Fakeeha, A.H., Abasaeed, A.E.</t>
  </si>
  <si>
    <t>Support effect of Ni/mesoporous silica catalysts for CO2 reforming of CH4</t>
  </si>
  <si>
    <t>Chen, J., Piao, W.X., Jin, L.Y., Li, Z., Zhang, F., Kim, J.M., Jin, M.</t>
  </si>
  <si>
    <t>Production of activated carbon as catalyst support by microwave pyrolysis of palm kernel shell: a comparative study of chemical versus physical activation</t>
  </si>
  <si>
    <t>Liew, R.K., Chong, M.Y., Osazuwa, O.U., Nam, W.L., Phang, X.Y., Su, M.H., Cheng, C.K., Chong, C.T., Lam, S.S.</t>
  </si>
  <si>
    <t>Biogas reforming over Ni catalysts dispersed in different mixed oxides containing Zn2+, Al3+ and Zr4+cations</t>
  </si>
  <si>
    <t>Bezerra, D.M., Lucrédio, A.F., Valentini, A., Assaf, E.M.</t>
  </si>
  <si>
    <t>Understanding the differences in catalytic performance for hydrogen production of Ni and Co supported on mesoporous SBA-15</t>
  </si>
  <si>
    <t>Rodriguez-Gomez, A., Pereñiguez, R., Caballero, A.</t>
  </si>
  <si>
    <t>Dry reforming of methane on carriers and oxide catalysts to synthesis-gas</t>
  </si>
  <si>
    <t>Dossumov, K., Yergaziyeva, Y.G., Myltykbayeva, L.K., Telbayeva, M.M.</t>
  </si>
  <si>
    <t>Ultrapermeable Nickel–Cobalt–Manganese/Alumina Inverse Opal as a Coke-Tolerant and Pressure-Drop-Free Catalyst for the Dry Reforming of Methane</t>
  </si>
  <si>
    <t>Kim, W.Y., Lee, B.J., Park, H., Choi, Y.H., Kim, J.H., Lee, J.S.</t>
  </si>
  <si>
    <t>Pt-Ni Subsurface Alloy Catalysts: An Improved Performance toward CH4 Dissociation</t>
  </si>
  <si>
    <t>Roy, S., Hariharan, S., Tiwari, A.K.</t>
  </si>
  <si>
    <t>Combined steam and CO2 reforming of methane for syngas production over carbon-resistant boron-promoted Ni/SBA-15 catalysts</t>
  </si>
  <si>
    <t>Siang, T.J., Pham, T.L.M., Cuong, N.V., Phuong, P.T.T., Phuc, N.H.H., Truong, Q.D., Vo, D.-V.N.</t>
  </si>
  <si>
    <t>Natural clay-based Ni-catalysts for dry reforming of methane at moderate temperatures</t>
  </si>
  <si>
    <t>Liu, H., Yao, L., Hadj Taief, H.B., Benzina, M., Da Costa, P., Gálvez, M.E.</t>
  </si>
  <si>
    <t>A Nickel-Based Perovskite Catalyst with a Bimodal Size Distribution of Nickel Particles for Dry Reforming of Methane</t>
  </si>
  <si>
    <t>Chai, Y., Fu, Y., Feng, H., Kong, W., Yuan, C., Pan, B., Zhang, J., Sun, Y.</t>
  </si>
  <si>
    <t>Catalytic Materials Based on Hydrotalcite-Like Aluminum, Magnesium, Nickel, and Cobalt Hydroxides for Partial Oxidation and Dry Reforming of Methane to Synthesis Gas</t>
  </si>
  <si>
    <t>Dedov, A.G., Loktev, A.S., Danilov, V.P., Krasnobaeva, O.N., Nosova, T.A., Mukhin, I.E., Tyumenova, S.I., Baranchikov, A.E., Ivanov, V.K., Bykov, M.A., Moiseev, I.I.</t>
  </si>
  <si>
    <t>Methane dry reforming over Ni/Mg-Al-O: On the significant promotional effects of rare earth Ce and Nd metal oxides</t>
  </si>
  <si>
    <t>Fang, X., Zhang, J., Liu, J., Wang, C., Huang, Q., Xu, X., Peng, H., Liu, W., Wang, X., Zhou, W.</t>
  </si>
  <si>
    <t>Preparation of pillared nanoporous bentonite and its application as catalyst support in dry reforming reaction</t>
  </si>
  <si>
    <t>Daroughegi Mofrad, B., Hayati-Ashtiani, M., Rezaei, M.</t>
  </si>
  <si>
    <t>Multicomponent Ni-CeO2 nanocatalysts for syngas production from CO2/CH4 mixtures</t>
  </si>
  <si>
    <t>Le Saché, E., Santos, J.L., Smith, T.J., Centeno, M.A., Arellano-Garcia, H., Odriozola, J.A., Reina, T.R.</t>
  </si>
  <si>
    <t>Active and stable hydrotalcite derived Ni catalysts for CO2 reforming of methane: Comparison with catalysts by incipient wetness</t>
  </si>
  <si>
    <t>Kalai, D.Y., Stangeland, K., Jin, Y., Yu, Z.</t>
  </si>
  <si>
    <t>Nickel nanoparticles embedded in mesopores of AlSBA-15 with a perfect peasecod-like structure: A catalyst with superior sintering resistance and hydrothermal stability for methane dry reforming</t>
  </si>
  <si>
    <t>Zhang, X., Zhang, L., Peng, H., You, X., Peng, C., Xu, X., Liu, W., Fang, X., Wang, Z., Zhang, N., Wang, X.</t>
  </si>
  <si>
    <t>Hydroxyapatite supported bimetallic cobalt and nickel catalysts for syngas production from dry reforming of methane</t>
  </si>
  <si>
    <t>Phan, T.S., Sane, A.R., Rêgo de Vasconcelos, B., Nzihou, A., Sharrock, P., Grouset, D., Pham Minh, D.</t>
  </si>
  <si>
    <t>Nickel-doped sodium zirconate catalysts for carbon dioxide storage and hydrogen production through dry methane reforming process</t>
  </si>
  <si>
    <t>Mendoza-Nieto, J.A., Tehuacanero-Cuapa, S., Arenas-Alatorre, J., Pfeiffer, H.</t>
  </si>
  <si>
    <t>Active and durable alkaline earth metal substituted perovskite catalysts for dry reforming of methane</t>
  </si>
  <si>
    <t>Dama, S., Ghodke, S.R., Bobade, R., Gurav, H.R., Chilukuri, S.</t>
  </si>
  <si>
    <t>Chemical CO2 recycling via dry and bi reforming of methane using Ni-Sn/Al2O3 and Ni-Sn/CeO2-Al2O3 catalysts</t>
  </si>
  <si>
    <t>Stroud, T., Smith, T.J., Le Saché, E., Santos, J.L., Centeno, M.A., Arellano-Garcia, H., Odriozola, J.A., Reina, T.R.</t>
  </si>
  <si>
    <t>Effects of Ce substitution at the A-site of LaNi0.5Fe0.5O3 perovskite on the enhanced catalytic activity for dry reforming of methane</t>
  </si>
  <si>
    <t>Wang, M., Zhao, T., Dong, X., Li, M., Wang, H.</t>
  </si>
  <si>
    <t>Smart designing of metal-support interface for imperishable dry reforming catalyst</t>
  </si>
  <si>
    <t>Shah, M., Das, S., Nayak, A.K., Mondal, P., Bordoloi, A.</t>
  </si>
  <si>
    <t>Facile synthesis of highly disperse Ni-Co nanoparticles over mesoporous silica for enhanced methane dry reforming</t>
  </si>
  <si>
    <t>Das, S., Sengupta, M., Bag, A., Shah, M., Bordoloi, A.</t>
  </si>
  <si>
    <t>Integrated CO2 Capture and Conversion as an Efficient Process for Fuels from Greenhouse Gases</t>
  </si>
  <si>
    <t>Kim, S.M., Abdala, P.M., Broda, M., Hosseini, D., Copéret, C., Müller, C.</t>
  </si>
  <si>
    <t>Tuning the dimensionality of layered Srn+1Tin−xNixO3n+1 perovskite structures for improved activity in syngas generation</t>
  </si>
  <si>
    <t>Dama, S., Ghodke, S., Bobade, R., Gurav, H., Chilukuri, S.</t>
  </si>
  <si>
    <t>Template in situ inducing dispersion of nickel on SBA-15 for methane reforming with carbon dioxide</t>
  </si>
  <si>
    <t>Wang, J., Zhang, T., Song, Z., Ning, P., Long, K., Zhao, B., Huang, J., Zhang, Q.</t>
  </si>
  <si>
    <t>Iridium promoted Ni-Co/Al2O3-ZrO2 catalyst for dry reforming of methane</t>
  </si>
  <si>
    <t>Fakeeha, A.H., Ibrahim, A.A., Arafat, Y., Atia, H., Abasaeed, A.E., Al-Fatesh, A.S.</t>
  </si>
  <si>
    <t>Effect of acidity on Ni catalysts supported on P-modified Al2O3 for dry reforming of methane</t>
  </si>
  <si>
    <t>Bang, S., Hong, E., Baek, S.W., Shin, C.-H.</t>
  </si>
  <si>
    <t>Promotion effect of zirconia on Mg(Ni,Al)O mixed oxides derived from hydrotalcites in CO2 methane reforming</t>
  </si>
  <si>
    <t>Dębek, R., Motak, M., Galvez, M.E., Grzybek, T., Da Costa, P.</t>
  </si>
  <si>
    <t>Preparation of nanocrystalline Zr, La and Mg-promoted 10% Ni/Ce0.95Mn0.05O2 catalysts for syngas production via dry reforming reaction</t>
  </si>
  <si>
    <t>Mousavi, S.M., Meshkani, F., Rezaei, M.</t>
  </si>
  <si>
    <t>Effect of impregnation sequence of Mg on performance of mesoporous alumina supported Ni catalyst in dry reforming of methane</t>
  </si>
  <si>
    <t>Arbag, H.</t>
  </si>
  <si>
    <t>Bimetallic Ni-Co/SBA-15 catalysts prepared by urea co-precipitation for dry reforming of methane</t>
  </si>
  <si>
    <t>Xin, J., Cui, H., Cheng, Z., Zhou, Z.</t>
  </si>
  <si>
    <t>Computational fluid dynamic simulation of a sorption-enhanced palladium membrane reactor for enhancing hydrogen production from methane steam reforming</t>
  </si>
  <si>
    <t>Ji, G., Zhao, M., Wang, G.</t>
  </si>
  <si>
    <t>Steam gasification of a cellulosic biomass surrogate using a Ni/La2O3-ΓAl2O3 catalyst in a CREC fluidized riser simulator. Kinetics and model validation</t>
  </si>
  <si>
    <t>Mazumder, J., de Lasa, H.I.</t>
  </si>
  <si>
    <t>Ni-loaded (Ce,Zr)O2–Δ-dispersed paper-structured catalyst for dry reforming of methane</t>
  </si>
  <si>
    <t>Nguyen, T.G.H., Tran, D.L., Sakamoto, M., Uchida, T., Sasaki, K., To, T.D., Doan, D.C.T., Dang, M.C., Shiratori, Y.</t>
  </si>
  <si>
    <t>Kinetics of Steam Gasification of Glucose as a Biomass Surrogate over Ni/Ce-Mesoporous Al2O3 in a Fluidized Bed Reactor</t>
  </si>
  <si>
    <t>Adamu, S., Hossain, M.M.</t>
  </si>
  <si>
    <t>Synthesis Gas Production by Partial Oxidation of Methane and Dry Reforming of Methane in the Presence of Novel Ni–Co/MFI Catalysts</t>
  </si>
  <si>
    <t>Dedov, A.G., Loktev, A.S., Mukhin, I.E., Karavaev, A.A., Tyumenova, S.I., Baranchikov, A.E., Ivanov, V.K., Maslakov, K.I., Bykov, M.A., Moiseev, I.I.</t>
  </si>
  <si>
    <t>Precious Metal Doped Ni–Mg/Ceria–Zirconia Catalysts for Methane Conversion to Syngas by Low Temperature Bi-reforming</t>
  </si>
  <si>
    <t>Elsayed, N.H., Maiti, D., Joseph, B., Kuhn, J.N.</t>
  </si>
  <si>
    <t>NiMgAlCe Catalysts Applied to Reforming of a Model Biogas for Syngas Production</t>
  </si>
  <si>
    <t>Lino, A.V.P., Assaf, E.M., Assaf, J.M.</t>
  </si>
  <si>
    <t>CO2 reforming of methane over Ni-Ru supported catalysts: On the nature of active sites by operando DRIFTS study</t>
  </si>
  <si>
    <t>A. Álvarez, M., Bobadilla, L.F., Garcilaso, V., Centeno, M.A., Odriozola, J.A.</t>
  </si>
  <si>
    <t>CeO2 Promoted Ni-MgO-Al2O3 nanocatalysts for carbon dioxide reforming of methane</t>
  </si>
  <si>
    <t>Akbari, E., Alavi, S.M., Rezaei, M.</t>
  </si>
  <si>
    <t>Mesocellular silica foam-based Ni catalysts for dry reforming of CH4 (by CO2)</t>
  </si>
  <si>
    <t>Daoura, O., Kaydouh, M.-N., El-Hassan, N., Massiani, P., Launay, F., Boutros, M.</t>
  </si>
  <si>
    <t>Study of LaxNiOy and LaxNiOy/MgAl2O4 catalysts in dry reforming of methane</t>
  </si>
  <si>
    <t>Messaoudi, H., Thomas, S., Djaidja, A., Slyemi, S., Barama, A.</t>
  </si>
  <si>
    <t>Performance of bio-char and energy analysis on CH4 combined reforming by CO2 and H2O into syngas production with assistance of microwave</t>
  </si>
  <si>
    <t>Li, L., Yang, Z., Chen, J., Qin, X., Jiang, X., Wang, F., Song, Z., Ma, C.</t>
  </si>
  <si>
    <t>Combined methane reforming over nano LaNiO3 catalyst with modified active surface</t>
  </si>
  <si>
    <t>Jahangiri, A., Saidi, M., Salimi, F., Mohammadi, A.</t>
  </si>
  <si>
    <t>Ni–Mo2C supported on alumina as a substitute for Ni–Mo reduced catalysts supported on alumina material for dry reforming of methane</t>
  </si>
  <si>
    <t>Yao, L., Wang, Y., Galvez, M.E., Hu, C., Da Costa, P.</t>
  </si>
  <si>
    <t>Hydrotalcite-derived Co/Mg(Al)O as a stable and coke-resistant catalyst for low-temperature carbon dioxide reforming of methane</t>
  </si>
  <si>
    <t>Li, D., Xu, S., Song, K., Chen, C., Zhan, Y., Jiang, L.</t>
  </si>
  <si>
    <t>Carbon dioxide reforming of methane over Ni–In/SiO2 catalyst without coke formation</t>
  </si>
  <si>
    <t>Károlyi, J., Németh, M., Evangelisti, C., Sáfrán, G., Schay, Z., Horváth, A., Somodi, F.</t>
  </si>
  <si>
    <t>Thermodynamic Considerations on the Oxidation State of Co/γ-Al2O3 and Ni/γ-Al2O3 Catalysts under Dry and Steam Reforming Conditions</t>
  </si>
  <si>
    <t>Giehr, A., Maier, L., Schunk, S.A., Deutschmann, O.</t>
  </si>
  <si>
    <t>Enrichment of Hydrogen Production from Biomass-Gasification-Derived Syngas over Spinel-Type Aluminate-Supported Nickel Catalysts</t>
  </si>
  <si>
    <t>Chuang, K.-H., Chen, B.-N., Wey, M.-Y.</t>
  </si>
  <si>
    <t>Ni/MgO–Al2O3 catalyst derived from modified [Ni,Mg,Al]-LDH with NaOH for CO2 reforming of methane</t>
  </si>
  <si>
    <t>Jin, L., Ma, B., Zhao, S., He, X., Li, Y., Hu, H., Lei, Z.</t>
  </si>
  <si>
    <t>CO2 Reforming of Methane Over Nickel Catalysts Supported on La-Doped MCF</t>
  </si>
  <si>
    <t>Li, L., Yang, Z., Hu, D., Shan, J., Zhang, Y.-H., Li, J.-L.</t>
  </si>
  <si>
    <t>Studies on the steam CO2 reforming of methane over ordered mesoporous nickel–magnesium–alumina catalysts</t>
  </si>
  <si>
    <t>Kim, H.-J., Yang, E.-H., Noh, Y.S., Hong, G.H., Park, J.I., Shin, S.A., Lee, K.-Y., Moon, D.J.</t>
  </si>
  <si>
    <t>Nanoparticles of Ce, Sr, Co in and out the multi-walled carbon nanotubes applied for dry reforming of methane</t>
  </si>
  <si>
    <t>Figueira, C.E., Moreira, P.F., Giudici, R., Alves, R.M.B., Schmal, M.</t>
  </si>
  <si>
    <t>Coupled reforming of methane to syngas (2H2-CO) over Mg-Al oxide supported Ni catalyst</t>
  </si>
  <si>
    <t>Nickel Particles Selectively Confined in the Mesoporous Channels of SBA-15 Yielding a Very Stable Catalyst for DRM Reaction</t>
  </si>
  <si>
    <t>SBA-15 supported mesoporous Ni and Co catalysts with high coke resistance for dry reforming of methane</t>
  </si>
  <si>
    <t>Erdogan, B., Arbag, H., Yasyerli, N.</t>
  </si>
  <si>
    <t>Autothermal reforming of model purified biogas using an extruded honeycomb monolith: A new catalyst based on nickel incorporated illite clay promoted with MgO</t>
  </si>
  <si>
    <t>Akri, M., Achak, O., Granger, P., Wang, S., Batiot-Dupeyrat, C., Chafik, T.</t>
  </si>
  <si>
    <t>Carbon dioxide reforming of methane over nanostructured Ni/Al2O3 catalysts</t>
  </si>
  <si>
    <t>Sun, J., Wang, S., Guo, Y., Li, M., Zou, H., Wang, Z.-J.</t>
  </si>
  <si>
    <t>Sandwich-Like Silica@Ni@Silica Multicore–Shell Catalyst for the Low-Temperature Dry Reforming of Methane: Confinement Effect Against Carbon Formation</t>
  </si>
  <si>
    <t>Bian, Z., Kawi, S.</t>
  </si>
  <si>
    <t>Mesoporous Ni(OH)2/CeNixOy Composites Derived Ni/CeNixOy Catalysts for Dry Reforming of Methane</t>
  </si>
  <si>
    <t>Dou, J., Bao, Z., Yu, F.</t>
  </si>
  <si>
    <t>Design and optimization of new La1−xCexNi1−yFeyO3 (x, y = 0–0.4) nano catalysts in dry reforming of methane</t>
  </si>
  <si>
    <t>Abedini, F., Hosseini, S.A., Niaei, A., Salari, D., Abbasi, M., Marmarshahi, S.</t>
  </si>
  <si>
    <t>Geometric design of a Ni@silica nano-capsule catalyst with superb methane dry reforming stability: Enhanced confinement effect over the nickel site anchoring inside a capsule shell with an appropriate inner cavity</t>
  </si>
  <si>
    <t>Wang, C., Qiu, Y., Zhang, X., Zhang, Y., Sun, N., Zhao, Y.</t>
  </si>
  <si>
    <t>Self-assembled alloy nanoparticles in a layered double perovskite as a fuel oxidation catalyst for solid oxide fuel cells</t>
  </si>
  <si>
    <t>Kwon, O., Kim, K., Joo, S., Jeong, H.Y., Shin, J., Han, J.W., Sengodan, S., Kim, G.</t>
  </si>
  <si>
    <t>Effects of platinum and palladium metals on Ni/Mg1-xZrxO Catalysts in the CO2 reforming of methane</t>
  </si>
  <si>
    <t>Al-Doghachi, F.A.J.</t>
  </si>
  <si>
    <t>Facile one-pot synthesis of Ni@HSS as a novel yolk-shell structure catalyst for dry reforming of methane</t>
  </si>
  <si>
    <t>Lu, Y., Guo, D., Ruan, Y., Zhao, Y., Wang, S., Ma, X.</t>
  </si>
  <si>
    <t>Mg-promotion of Ni natural clay-supported catalysts for dry reforming of methane</t>
  </si>
  <si>
    <t>Liu, H., Da Costa, P., Hadj Taief, H.B., Benzina, M., Gálvez, M.E.</t>
  </si>
  <si>
    <t>Ni-phyllosilicate structure derived Ni-SiO2-MgO catalysts for bi-reforming applications: Acidity, basicity and thermal stability</t>
  </si>
  <si>
    <t>Ashok, J., Bian, Z., Wang, Z., Kawi, S.</t>
  </si>
  <si>
    <t>Effect of reduction and reaction temperature on activities of mesoporous alumina supported nickel catalysts and coke formation in dry reforming of methane [Metanın kuru reformlanma reaksiyonunda indirgeme ve reaksiyon sıcaklıklarının mezogözenekli alümina destekli nikel katalizörlerin aktivitelerine ve karbon oluşumuna etkileri]</t>
  </si>
  <si>
    <t>Arbağ, H., Yaşyerli, S., Yaşyerli, N., Doğu, G., Doğu, T.</t>
  </si>
  <si>
    <t>Gas composition analysis using yttria-stabilized zirconia oxygen sensor during dry reforming and partial oxidation of methane</t>
  </si>
  <si>
    <t>Muroyama, H., Okuda, S., Matsui, T., Hashigami, S., Kawano, M., Inagaki, T., Eguchi, K.</t>
  </si>
  <si>
    <t>Preparation and evaluation of mesoporous nickel and manganese bimetallic nanocatalysts in methane dry reforming process for syngas production</t>
  </si>
  <si>
    <t>Conversion of CO2 to useful substances with composite iron, nickel, and copper catalysts</t>
  </si>
  <si>
    <t>Sagawa, T.</t>
  </si>
  <si>
    <t>Syngas production from catalytic CO2 reforming of CH4 over CaFe2O4 supported Ni and Co catalysts: Full factorial design screening</t>
  </si>
  <si>
    <t>Comparative study on La-promoted Ni/γ-Al2O3 for methane dry reforming-spray drying for enhanced nickel dispersion and strong metal-support interactions</t>
  </si>
  <si>
    <t>Pegios, N., Bliznuk, V., Prünte, S., Schneider, J.M., Palkovits, R., Simeonov, K.</t>
  </si>
  <si>
    <t>Effect of ruthenium addition on molybdenum catalysts for syngas production via catalytic partial oxidation of methane in a monolithic reactor</t>
  </si>
  <si>
    <t>Figen, H.E., Baykara, S.Z.</t>
  </si>
  <si>
    <t>CO2 reforming of methane over supported LaNiO3 perovskite-type oxides</t>
  </si>
  <si>
    <t>Rabelo-Neto, R.C., Sales, H.B.E., Inocêncio, C.V.M., Varga, E., Oszko, A., Erdohelyi, A., Noronha, F.B., Mattos, L.V.</t>
  </si>
  <si>
    <t>Facile one-step synthesis of mesoporous Ni-Mg-Al catalyst for syngas production using coupled methane reforming process</t>
  </si>
  <si>
    <t>Wei, Q., Gao, X., Liu, G., Yang, R., Zhang, H., Yang, G., Yoneyama, Y., Tsubaki, N.</t>
  </si>
  <si>
    <t>Combined steam and CO2 reforming of methane over La1-xSrxNiO3 perovskite oxides</t>
  </si>
  <si>
    <t>Yang, E.-H., Noh, Y.S., Hong, G.H., Moon, D.J.</t>
  </si>
  <si>
    <t>Origin and reactivity of active and inactive carbon formed during DRM over Ni/Ce0.38Zr0.62O2-Δ studied by transient isotopic techniques</t>
  </si>
  <si>
    <t>Vasiliades, M.A., Djinović, P., Davlyatova, L.F., Pintar, A., Efstathiou, A.M.</t>
  </si>
  <si>
    <t>Highly stable ceria-zirconia-yttria supported Ni catalysts for syngas production by CO 2 reforming of methane</t>
  </si>
  <si>
    <t>Muñoz M.A., Calvino J.J., Rodríguez-Izquierdo J.M., Blanco G., Arias D.C., Pérez-Omil J.A., Hernández-Garrido J.C., González-Leal J.M., Cauqui M.A., Yeste M.P.</t>
  </si>
  <si>
    <t>Catalytic properties of a pure Ni coil catalyst for methane steam reforming</t>
  </si>
  <si>
    <t>Hirano T., Xu Y.</t>
  </si>
  <si>
    <t>Methane dry reforming over Ni-Co/Al2O3: Kinetic modelling in a catalytic fixed-bed reactor</t>
  </si>
  <si>
    <t>Benguerba Y., Virginie M., Dumas C., Ernst B.</t>
  </si>
  <si>
    <t>Template-Assisted Wet-Combustion Synthesis of Fibrous Nickel-Based Catalyst for Carbon Dioxide Methanation and Methane Steam Reforming</t>
  </si>
  <si>
    <t>Aghayan M., Potemkin D.I., Rubio-Marcos F., Uskov S.I., Snytnikov P.V., Hussainova I.</t>
  </si>
  <si>
    <t>Dry reforming of methane using a nickel membrane reactor</t>
  </si>
  <si>
    <t>Leimert J.M., Karl J., Dillig M.</t>
  </si>
  <si>
    <t>Group VIII Base Metal Nanocatalysts with Encapsulated Structures as an Area of Green Chemistry</t>
  </si>
  <si>
    <t>Bugnikova Y.H.</t>
  </si>
  <si>
    <t>New catalysts of dry reforming of methane into synthesis gas</t>
  </si>
  <si>
    <t>Dedov A.G., Shlyakhtin O.A., Loktev A.S., Mazo G.N., Malyshev S.A., Tyumenova S.I., Baranchikov A.E., Moiseev I.I.</t>
  </si>
  <si>
    <t>Design of stable Ni/ZrO2 catalysts for dry reforming of methane</t>
  </si>
  <si>
    <t>Lou Y., Steib M., Zhang Q., Tiefenbacher K., Horváth A., Jentys A., Liu Y., Lercher J.A.</t>
  </si>
  <si>
    <t>Synthesis of nanocrystalline Ce0.95Mn0.05O2 solid solution powders as support for nickel catalyst in dry reforming reaction</t>
  </si>
  <si>
    <t>Mousavi S.M., Meshkani F., Rezaei M.</t>
  </si>
  <si>
    <t>Preparation and characterization of ultrasound-assisted co-precipitated nanocrystalline La-, Ce-, Zr -promoted Ni-Al2O3 catalysts for dry reforming reaction</t>
  </si>
  <si>
    <t>Rahbar Shamskar F., Meshkani F., Rezaei M.</t>
  </si>
  <si>
    <t>Modelling of the dry reforming of methane in different reactors: a comparative study</t>
  </si>
  <si>
    <t>Yang K.Z., Twaiq F.</t>
  </si>
  <si>
    <t>Contrasting the Role of Ni/Al2O3 Interfaces in Water-Gas Shift and Dry Reforming of Methane</t>
  </si>
  <si>
    <t>Foppa L., Margossian T., Kim S.M., Müller C., Copéret C., Larmier K., Comas-Vives A.</t>
  </si>
  <si>
    <t>Syngas production by CO 2 reforming of methane on LaNi xAl 1 - xO 3 perovskite catalysts: influence of method of preparation</t>
  </si>
  <si>
    <t>Sagar T.V., Padmakar D., Lingaiah N., Rama rao K.S., Reddy I.A.K., Sai Prasad P.S.</t>
  </si>
  <si>
    <t>Syngas production from the CO 2 reforming of methane over Co / Mg 1 - xNi xO catalysts</t>
  </si>
  <si>
    <t>Al-Doghachi F.A.J., Taufiq-Yap Y.H.</t>
  </si>
  <si>
    <t>Catalytic steam methane reforming enhanced by CO2 capture on CaO based bi-functional compounds</t>
  </si>
  <si>
    <t>Micheli F., Sciarra M., Courson C., Gallucci K.</t>
  </si>
  <si>
    <t>NiO–CaO materials as promising catalysts for hydrogen production through carbon dioxide capture and subsequent dry methane reforming</t>
  </si>
  <si>
    <t>Cruz-Hernández A., Mendoza-Nieto J.A., Pfeiffer H.</t>
  </si>
  <si>
    <t>Enhanced Activity in Methane Dry Reforming by Carbon Dioxide Induced Metal-Oxide Interface Restructuring of Nickel/Zirconia</t>
  </si>
  <si>
    <t>Steib M., Lou Y., Jentys A., Lercher J.A.</t>
  </si>
  <si>
    <t>Supported bimetallic NiFe nanoparticles through colloid synthesis for improved dry reforming performance</t>
  </si>
  <si>
    <t>Margossian T., Larmier K., Kim S.M., Krumeich F., Müller C., Copéret C.</t>
  </si>
  <si>
    <t>Proton-conducting la-doped ceria-based internal reforming layer for direct methane solid oxide fuel cells</t>
  </si>
  <si>
    <t>Zhao J., Xu X., Zhou W., Blakey I., Liu S., Zhu Z.</t>
  </si>
  <si>
    <t>CO2 reforming with methane for syngas production using a dielectric barrier discharge plasma coupled with Ni/γ-Al2O3 catalysts: Process optimization through response surface methodology</t>
  </si>
  <si>
    <t>Mei D.H., Liu S.Y., Tu X.</t>
  </si>
  <si>
    <t>CO2-reforming of methane to produce syngas over Co-Ni/SBA-15 catalyst: Effect of support modifiers (Mg, la and Sc) on catalytic stability</t>
  </si>
  <si>
    <t>Al-Fatesh A.S., Arafat Y., Atia H., Ibrahim A.A., Ha Q.L.M., Schneider M., M-Pohl M., Fakeeha A.H.</t>
  </si>
  <si>
    <t>Performance evaluation of catalysts in the dry reforming reaction of methane via the ratings concept</t>
  </si>
  <si>
    <t>Praserthdam S., Balbuena P.B.</t>
  </si>
  <si>
    <t>Effect of MgO loading over zeolite-supported Ni catalysts in methane reforming with carbon dioxide for synthesis gas production</t>
  </si>
  <si>
    <t>de Jesus A.S., Maloncy M.L., Batista M.S.</t>
  </si>
  <si>
    <t>Catalytic performance of Samaria-promoted Ni and Co/SBA-15 catalysts for dry reforming of methane</t>
  </si>
  <si>
    <t>Taherian Z., Yousefpour M., Tajally M., Khoshandam B.</t>
  </si>
  <si>
    <t>Preparation of mesoporous nanocrystalline 10% Ni/Ce1−xMnx O2 catalysts for dry reforming reaction</t>
  </si>
  <si>
    <t>Synthesis of a Highly Active and Stable Nickel-Embedded Alumina Catalyst for Methane Dry Reforming: On the Confinement Effects of Alumina Shells for Nickel Nanoparticles</t>
  </si>
  <si>
    <t>Huang Q., Fang X., Cheng Q., Li Q., Xu X., Xu L., Liu W., Gao Z., Zhou W., Wang X.</t>
  </si>
  <si>
    <t>Insight into the reaction mechanism of CO 2 activation for CH 4 reforming over NiO-MgO: A combination of DRIFTS and DFT study</t>
  </si>
  <si>
    <t>Jiang S., Lu Y., Wang S., Zhao Y., Ma X.</t>
  </si>
  <si>
    <t>Mo-promoted Ni/Al2O3 catalyst for dry reforming of methane</t>
  </si>
  <si>
    <t>Yao L., Galvez M.E., Hu C., Da Costa P.</t>
  </si>
  <si>
    <t>Ceria and zirconia modified natural clay based nickel catalysts for dry reforming of methane</t>
  </si>
  <si>
    <t>Liu H., Da Costa P., Hadj Taief H.B., Benzina M., Gálvez M.E.</t>
  </si>
  <si>
    <t>Influence of Ce/Zr molar ratio on catalytic performance of hydrotalcite-derived catalysts at low temperature CO2 methane reforming</t>
  </si>
  <si>
    <t>Dębek R., Motak M., Galvez M.E., Grzybek T., Da Costa P.</t>
  </si>
  <si>
    <t>Sonochemically preparation and characterization of bimetallic Ni-Co/Al2O3-ZrO2 nanocatalyst: Effects of ultrasound irradiation time and power on catalytic properties and activity in dry reforming of CH4</t>
  </si>
  <si>
    <t>Mahboob S., Haghighi M., Rahmani F.</t>
  </si>
  <si>
    <t>Study of coking and catalyst stability over CaO promoted Ni-based MCF synthesized by different methods for CH4/CO2 reforming reaction</t>
  </si>
  <si>
    <t>Amin R., Liu B., Ullah S., Biao H.Z.</t>
  </si>
  <si>
    <t>Tailored Ce- and Zr-doped Ni/hydrotalcite materials for superior sorption-enhanced steam methane reforming</t>
  </si>
  <si>
    <t>Dewoolkar K.D., Vaidya P.D.</t>
  </si>
  <si>
    <t>Influence of Ca/Al molar ratio on structure and catalytic reforming performance of Ni/CaO-Al2O3 catalyst</t>
  </si>
  <si>
    <t>Jing J.-Y., Wang S.-D., Zhang X.-W., Li Q., Li W.-Y.</t>
  </si>
  <si>
    <t>Performance of Nickel Supported on Γ-Alumina Obtained by Aluminum Recycling for Methane Dry Reforming</t>
  </si>
  <si>
    <t>Adans Y.F., Ballarini A.D., Martins A.R., Coelho R.E., Carvalho L.S.</t>
  </si>
  <si>
    <t>Plasma-Assisted Dispersion of Bimetallic Ni–Co over Al2O3–ZrO2 for CO2 Reforming of Methane: Influence of Voltage on Catalytic Properties</t>
  </si>
  <si>
    <t>Rahemi N., Haghighi M., Babaluo A.A., Allahyari S., Estifaee P., Jafari M.F.</t>
  </si>
  <si>
    <t>Hydrogen production on Ni loaded apatite-like oxide synthesized by dissolution-precipitation of natural phosphate</t>
  </si>
  <si>
    <t>Mesrar F., Kacimi M., Liotta L.F., Puleo F., Ziyad M.</t>
  </si>
  <si>
    <t>Natural gas reforming of carbon dioxide for syngas over Ni–Ce–Al catalysts</t>
  </si>
  <si>
    <t>Han J., Zhan Y., Street J., To F., Yu F.</t>
  </si>
  <si>
    <t>Influence of preparation method on the structure of NiCo/MgO catalyst and its performance in the reforming of CH4 with CO2</t>
  </si>
  <si>
    <t>Zhang Y.-B., Jing J.-Y., Li T.-Y., Huo J.-M., Li W.-Y.</t>
  </si>
  <si>
    <t>Influence of preparation method on activity and stability of Ni catalysts supported on Gd doped ceria in dry reforming of methane</t>
  </si>
  <si>
    <t>Gurav H.R., Dama S., Samuel V., Chilukuri S.</t>
  </si>
  <si>
    <t>CO2 Reforming of Methane over Ni0/La2O3 Catalyst Without Reduction Step: Effect of Calcination Atmosphere</t>
  </si>
  <si>
    <t>Yang E.-H., Moon D.J.</t>
  </si>
  <si>
    <t>Modulating morphology and textural properties of ZrO2 for supported Ni catalysts toward dry reforming of methane</t>
  </si>
  <si>
    <t>Li W., Zhao Z., Wang G.</t>
  </si>
  <si>
    <t>CO2 reforming of methane over Ni/ZnAl2O4 catalysts: Influence of Ce addition on activity and stability</t>
  </si>
  <si>
    <t>Movasati A., Alavi S.M., Mazloom G.</t>
  </si>
  <si>
    <t>Carbon dioxide reforming of methane over Ni/Mg0.4Al0.4-La0.1Zr0.1(O) catalyst prepared by recombination sol–gel method</t>
  </si>
  <si>
    <t>Hou W., Wang Y., Bai Y., Sun W., Yuan W., Zheng L., Han X., Zhou L.</t>
  </si>
  <si>
    <t>Carbon nanofibers decorated SiC foam monoliths as the support of anti-sintering Ni catalyst for methane dry reforming</t>
  </si>
  <si>
    <t>Gao X., Liu G., Wei Q., Yang G., Masaki M., Peng X., Yang R., Tsubaki N.</t>
  </si>
  <si>
    <t>Coke minimization via SiC formation in dry reforming of methane conducted in the presence of Ni-based core–shell microsphere catalysts</t>
  </si>
  <si>
    <t>Gunduz Meric G., Arbag H., Degirmenci L.</t>
  </si>
  <si>
    <t>A comparative study of ZrO2, Y2O3 and Sm2O3 promoted Ni/SBA-15 catalysts for evaluation of CO2/methane reforming performance</t>
  </si>
  <si>
    <t>Kinetic study of methane reforming with carbon dioxide over NiCeMgAl bimodal pore catalyst</t>
  </si>
  <si>
    <t>Bao Z., Lu Y., Yu F.</t>
  </si>
  <si>
    <t>Catalytic activity of hydrotalcite-derived catalysts in the dry reforming of methane: on the effect of Ce promotion and feed gas composition</t>
  </si>
  <si>
    <t>Dębek R., Motak M., Galvez M.E., Da Costa P., Grzybek T.</t>
  </si>
  <si>
    <t>Analysis of Ni species formed on zeolites, mesoporous silica and alumina supports and their catalytic behavior in the dry reforming of methane</t>
  </si>
  <si>
    <t>Drobná H., Kout M., Sołtysek A., González-Delacruz V.M., Caballero A., Čapek L.</t>
  </si>
  <si>
    <t>Parametric analysis of plasma-assisted pulsed dry methane reforming over Ni/Al2O3 catalyst</t>
  </si>
  <si>
    <t>Kameshima S., Tamura K., Mizukami R., Yamazaki T., Nozaki T.</t>
  </si>
  <si>
    <t>Molecularly Tailored Nickel Precursor and Support Yield a Stable Methane Dry Reforming Catalyst with Superior Metal Utilization</t>
  </si>
  <si>
    <t>Margossian T., Larmier K., Kim S.M., Krumeich F., Fedorov A., Chen P., Müller C.R., Copéret C.</t>
  </si>
  <si>
    <t>A novel promoting effect of chelating ligand on the dispersion of Ni species over Ni/SBA-15 catalyst for dry reforming of methane</t>
  </si>
  <si>
    <t>Zhang Q., Long K., Wang J., Zhang T., Song Z., Lin Q.</t>
  </si>
  <si>
    <t>Development of active and stable low nickel content catalysts for dry reforming of methane</t>
  </si>
  <si>
    <t>Ha Q.L.M., Armbruster U., Atia H., Schneider M., Lund H., Agostini G., Radnik J., Vuong H.T., Martin A.</t>
  </si>
  <si>
    <t>Sorption enhanced steam methane reforming by Ni–CaO materials supported on mayenite</t>
  </si>
  <si>
    <t>Di Giuliano A., Girr J., Massacesi R., Gallucci K., Courson C.</t>
  </si>
  <si>
    <t>Syngas production via the biogas dry reforming reaction over Ni supported on zirconia modified with CeO2 or La2O3 catalysts</t>
  </si>
  <si>
    <t>Goula M.A., Charisiou N.D., Siakavelas G., Tzounis L., Tsiaoussis I., Panagiotopoulou P., Goula G., Yentekakis I.V.</t>
  </si>
  <si>
    <t>Performance of Ni/dolomite pellet catalyst on gas distribution from cassava rhizome gasification with a modular fixed-bed gasifier</t>
  </si>
  <si>
    <t>Sricharoenchaikul V., Atong D., Sornkade P., Nisamaneenate J.</t>
  </si>
  <si>
    <t>Exploring the morphological effect of NixMg1 − xO catalysts on CO2 reforming of methane</t>
  </si>
  <si>
    <t>Xiao Q., Xu J., Zhang J., Sun Y., Zhu Y.</t>
  </si>
  <si>
    <t>Methane dry and mixed reforming on the mixture of bio-char and nickel-based catalyst with microwave assistance</t>
  </si>
  <si>
    <t>Li L., Jiang X., Wang H., Wang J., Song Z., Zhao X., Ma C.</t>
  </si>
  <si>
    <t>Modeling and optimization of synthesis parameters in nanostructure La1−xBaxNi1−yCuyO3 catalysts used in the reforming of methane with CO2</t>
  </si>
  <si>
    <t>Abbasi M., Niaei A., Salari D., Hosseini S.A., Abedini F., Marmarshahi S.</t>
  </si>
  <si>
    <t>CO2 reforming of methane over NixMg6−xAl2 catalysts: Effect of lanthanum doping on catalytic activity and stability</t>
  </si>
  <si>
    <t>Dahdah E., Abou Rached J., Aouad S., Gennequin C., Tidahy H.L., Estephane J., Aboukaïs A., Abi Aad E.</t>
  </si>
  <si>
    <t>Syngas production by the CO2 reforming of CH4 over Ni–Co–Mg–Al catalysts obtained from hydrotalcite precursors</t>
  </si>
  <si>
    <t>Tanios C., Bsaibes S., Gennequin C., Labaki M., Cazier F., Billet S., Tidahy H.L., Nsouli B., Aboukaïs A., Abi-Aad E.</t>
  </si>
  <si>
    <t>Dry reforming of methane to syngas over lanthanum-modified mesoporous nickel aluminate/Γ-alumina nanocomposites by one-pot synthesis</t>
  </si>
  <si>
    <t>Zhang L., Wang X., Chen C., Zou X., Ding W., Lu X.</t>
  </si>
  <si>
    <t>Syngas production from methane dry reforming over Ni/SBA-15 catalyst: Effect of operating parameters</t>
  </si>
  <si>
    <t>Omoregbe O., Danh H.T., Nguyen-Huy C., Setiabudi H.D., Abidin S.Z., Truong Q.D., Vo D.-V.N.</t>
  </si>
  <si>
    <t>Enhanced catalytic activity of methane dry reforming by the confinement of Ni nanoparticles into mesoporous silica</t>
  </si>
  <si>
    <t>Kang D., Lim H.S., Lee J.W.</t>
  </si>
  <si>
    <t>Low-temperature CO2 reforming of methane over Ni supported on ZnAl mixed metal oxides</t>
  </si>
  <si>
    <t>Sokolov S., Radnik J., Schneider M., Rodemerck U.</t>
  </si>
  <si>
    <t>Characteristics of combined carbon dioxide reforming with partial oxidation of methane to produce hydrogen in the membrane reactor</t>
  </si>
  <si>
    <t>Yan Y., Wu G., Zhang L., Wang X., Li L., Yang Z., Ran J.</t>
  </si>
  <si>
    <t>Ni Catalysts Supported on Mesoporous Nanocrystalline Magnesium Silicate in Dry and Steam Reforming Reactions</t>
  </si>
  <si>
    <t>Ghods B., Rezaei M., Meshkani F.</t>
  </si>
  <si>
    <t>Self-Sustained Oscillations as a Method to Increase an Active Surface and Catalytic Activity of Ni and Pd</t>
  </si>
  <si>
    <t>Bychkov V.Y., Tulenin Y.P., Slinko M.M., Sokolov S., Korchak V.N.</t>
  </si>
  <si>
    <t>Parametric study and kinetic testing for ethanol steam reforming</t>
  </si>
  <si>
    <t>Compagnoni M., Tripodi A., Rossetti I.</t>
  </si>
  <si>
    <t>Uncoupling the size and support effects of Ni catalysts for dry reforming of methane</t>
  </si>
  <si>
    <t>Han J.W., Park J.S., Choi M.S., Lee H.</t>
  </si>
  <si>
    <t>Deactivation mechanism of Ni supported on Mg-Al spinel during autothermal reforming of model biogas</t>
  </si>
  <si>
    <t>Luneau M., Gianotti E., Meunier F.C., Mirodatos C., Puzenat E., Schuurman Y., Guilhaume N.</t>
  </si>
  <si>
    <t>Promoter Effects on Nickel-Supported Magnesium Oxide Catalysts for the Carbon Dioxide Reforming of Methane</t>
  </si>
  <si>
    <t>He D., Luo Y., Tao Y., Strezov V., Nelson P., Jiang Y.</t>
  </si>
  <si>
    <t>Effect of mineralizers for preparing ZrO2 support on the supported Ni catalyst for steam-CO2 bi-reforming of methane</t>
  </si>
  <si>
    <t>Zhao Z., Ren P., Li W., Miao B.</t>
  </si>
  <si>
    <t>A Ni/CeO2-CDC-SiC Catalyst with Improved Coke Resistance in CO2 Reforming of Methane</t>
  </si>
  <si>
    <t>Guo Y., Zou J., Shi X., Rukundo P., Wang Z.-J.</t>
  </si>
  <si>
    <t>Highly carbon-resistant Ni-Co/SiO2 catalysts derived from phyllosilicates for dry reforming of methane</t>
  </si>
  <si>
    <t>Bian Z., Kawi S.</t>
  </si>
  <si>
    <t>Oxidative reforming of propane with oxygen permeating membrane reactor using Pr2Ni0.75Cu0.25Ga0.05O4 perovskite related mixed conductor</t>
  </si>
  <si>
    <t>Yeyongchaiwat J., Matsumoto H., Ishihara T.</t>
  </si>
  <si>
    <t>Alkaline-promoted Co-Ni bimetal ordered mesoporous catalysts with enhanced coke-resistant performance toward CO2 reforming of CH4</t>
  </si>
  <si>
    <t>Xu L., Wang F., Chen M., Fan X., Yang H., Nie D., Qi L.</t>
  </si>
  <si>
    <t>High catalytic stability of Pd-Ni/Y2O3 formed by interfacial Cl for oxy-CO2 reforming of CH4</t>
  </si>
  <si>
    <t>Oemar U., Hidajat K., Kawi S.</t>
  </si>
  <si>
    <t>Highly reactive Ni-Co/SiO2 bimetallic catalyst via complexation with oleylamine/oleic acid organic pair for dry reforming of methane</t>
  </si>
  <si>
    <t>Gao X., Tan Z., Hidajat K., Kawi S.</t>
  </si>
  <si>
    <t>Dry reforming of methane over Ni/La2O3 nanorod catalysts with stabilized Ni nanoparticles</t>
  </si>
  <si>
    <t>Li X., Li D., Tian H., Zeng L., Zhao Z.-J., Gong J.</t>
  </si>
  <si>
    <t>Template-free preparation of bimetallic mesoporous Ni-Co-CaO-ZrO2 catalysts and their synergetic effect in dry reforming of methane</t>
  </si>
  <si>
    <t>Wang C., Sun N., Zhao N., Wei W., Zhao Y.</t>
  </si>
  <si>
    <t>The influence of reduction temperature on the performance of ZrOx/Ni-MnOx/SiO2 catalyst for low-temperature CO2 reforming of methane</t>
  </si>
  <si>
    <t>Yao L., Wang Y., Shi J., Xu H., Shen W., Hu C.</t>
  </si>
  <si>
    <t>Preparation of supported Co catalysts from Co–Mg–Al layered double hydroxides for carbon dioxide reforming of methane</t>
  </si>
  <si>
    <t>Li D., Lu M., Xu S., Chen C., Zhan Y., Jiang L.</t>
  </si>
  <si>
    <t>Preparation of carbon-Ni/MgO-Al2O3 composite catalysts for CO2 reforming of methane</t>
  </si>
  <si>
    <t>Jin L., Xie T., Ma B., Li Y., Hu H.</t>
  </si>
  <si>
    <t>The influence of Ni loading on the activity and coke formation of ultrasound-assisted co-precipitated Ni–Al2O3 nanocatalyst in dry reforming of methane</t>
  </si>
  <si>
    <t>Rahbar Shamskar F., Rezaei M., Meshkani F.</t>
  </si>
  <si>
    <t>Interplay of Kinetics and Thermodynamics in Catalytic Steam Methane Reforming over Ni/MgO-SiO2</t>
  </si>
  <si>
    <t>Kageyama N., Devocht B.R., Takagaki A., Toch K., Thybaut J.W., Marin G.B., Oyama S.T.</t>
  </si>
  <si>
    <t>Cooperativity and dynamics increase the performance of NiFe dry reforming catalysts</t>
  </si>
  <si>
    <t>Kim S.M., Abdala P.M., Margossian T., Hosseini D., Foppa L., Armutlulu A., Van Beek W., Comas-Vives A., Copéret C., Müller C.</t>
  </si>
  <si>
    <t>Synthesis of Ni-based catalysts supported on nitrogen-incorporated SBA-16 and their catalytic performance in the reforming of methane with carbon dioxide</t>
  </si>
  <si>
    <t>Huo M.-M., Li L., Zhao X., Zhang Y.-H., Li J.-L.</t>
  </si>
  <si>
    <t>Reforming and cracking of CH4 over Al2O3 supported Ni, Ni-Fe and Ni-Co catalysts</t>
  </si>
  <si>
    <t>Ray K., Sengupta S., Deo G.</t>
  </si>
  <si>
    <t>Ordered mesoporous “one-pot” synthesized Ni-Mg(Ca)-Al2O3 as effective and remarkably stable catalysts for combined steam and dry reforming of methane (CSDRM)</t>
  </si>
  <si>
    <t>Jabbour K., Massiani P., Davidson A., Casale S., El Hassan N.</t>
  </si>
  <si>
    <t>Highly active and stable alumina supported nickel nanoparticle catalysts for dry reforming of methane</t>
  </si>
  <si>
    <t>Shang Z., Li S., Li L., Liu G., Liang X.</t>
  </si>
  <si>
    <t>Natural gas steam reforming reaction at low temperature and pressure conditions for hydrogen production via Pd/PSS membrane reactor</t>
  </si>
  <si>
    <t>Anzelmo B., Wilcox J., Liguori S.</t>
  </si>
  <si>
    <t>One-Pot Facile Fabrication of Multiple Nickel Nanoparticles Confined in Microporous Silica Giving a Multiple-Cores@Shell Structure as a Highly Efficient Catalyst for Methane Dry Reforming</t>
  </si>
  <si>
    <t>Peng H., Zhang X., Zhang L., Rao C., Lian J., Liu W., Ying J., Zhang G., Wang Z., Zhang N., Wang X.</t>
  </si>
  <si>
    <t>Combustion synthesis during flame spraying ("CAFSY") for the production of catalysts on substrates</t>
  </si>
  <si>
    <t>Xanthopoulou G., Marinou A., Karanasios K., Vekinis G.</t>
  </si>
  <si>
    <t>High sintering-/coke-resistance Ni@SiO2/Al2O3/FeCrAl-fiber catalyst for dry reforming of methane: One-step, macro-to-nano organization via cross-linking molecules</t>
  </si>
  <si>
    <t>Chai R., Zhao G., Zhang Z., Chen P., Liu Y., Lu Y.</t>
  </si>
  <si>
    <t>Na-promoted Ni/ZrO2 dry reforming catalyst with high efficiency: Details of Na2O-ZrO2-Ni interaction controlling activity and coke formation</t>
  </si>
  <si>
    <t>Németh M., Srankó D., Károlyi J., Somodi F., Schay Z., Sáfrán G., Sajó I., Horváth A.</t>
  </si>
  <si>
    <t>The effect of CeO2-ZrO2 structural differences on the origin and reactivity of carbon formed during methane dry reforming over NiCo/CeO2-ZrO2 catalysts studied by transient techniques</t>
  </si>
  <si>
    <t>Vasiliades M.A., Djinović P., Pintar A., Kovač J., Efstathiou A.M.</t>
  </si>
  <si>
    <t>Dry reforming of methane on nickel-chrome, nickel-cobalt and nickel-manganese catalysts</t>
  </si>
  <si>
    <t>Rouibah K., Barama A., Benrabaa R., Guerrero-Caballero J., Kane T., Vannier R.-N., Rubbens A., Löfberg A.</t>
  </si>
  <si>
    <t>CO2 conversion over supported Ni nanoparticles</t>
  </si>
  <si>
    <t>Frontera P., Macario A., Candamano S., Barberio M., Crea F., Antonucci P.</t>
  </si>
  <si>
    <t>Direct synthesis of methane from glycerol by using silica-modified nickel catalyst</t>
  </si>
  <si>
    <t>Imai H., Yamawaki M., Li X.</t>
  </si>
  <si>
    <t>Performance and durability of a layered proton conducting solid oxide fuel cell fueled by the dry reforming of methane</t>
  </si>
  <si>
    <t>Guo Y., Wan T., Zhu A., Shi T., Zhang G., Wang C., Yu H., Shao Z.</t>
  </si>
  <si>
    <t>Sequential impregnation vs. sol-gel synthesized Ni/Al2O3-CeO2 nanocatalyst for dry reforming of methane: Effect of synthesis method and support promotion</t>
  </si>
  <si>
    <t>Aghamohammadi S., Haghighi M., Maleki M., Rahemi N.</t>
  </si>
  <si>
    <t>Hydrogen production over ternary supported Ni/Al2O3-clinoptilolite-CeO2 nanocatalyst via CH4/CO2 reforming: Influence of support composition</t>
  </si>
  <si>
    <t>Khajeh Talkhoncheh S., Haghighi M., Jodeiri N., Aghamohammadi S.</t>
  </si>
  <si>
    <t>Improved stability of Ni/SiO2 catalysts in CO2 and steam reforming of methane by preparation via a polymer-assisted route</t>
  </si>
  <si>
    <t>Rodemerck U., Schneider M., Linke D.</t>
  </si>
  <si>
    <t>Perovskite La2(NiCu)O4 catalyst precursors for dry reforming of methane: Effects of Cu-substitution on carbon resistance</t>
  </si>
  <si>
    <t>Wang M., Zhao T., Li M., Wang H.</t>
  </si>
  <si>
    <t>Ni/Silicalite-1 coating being coated on SiC foam: A tailor-made monolith catalyst for syngas production using a combined methane reforming process</t>
  </si>
  <si>
    <t>Wei Q., Yang G., Gao X., Yamane N., Zhang P., Liu G., Tsubaki N.</t>
  </si>
  <si>
    <t>Effect of substitution by Ni in MgAl2O4 spinel for biogas dry reforming</t>
  </si>
  <si>
    <t>Habibi N., Wang Y., Arandiyan H., Rezaei M.</t>
  </si>
  <si>
    <t>New molybdenum-based catalysts for dry reforming of methane in presence of sulfur: A promising way for biogas valorization</t>
  </si>
  <si>
    <t>Gaillard M., Virginie M., Khodakov A.Y.</t>
  </si>
  <si>
    <t>Facile one-pot synthesis of highly dispersed Ni nanoparticles embedded in HMS for dry reforming of methane</t>
  </si>
  <si>
    <t>Wang M., Zhang Q., Zhang T., Wang Y., Wang J., Long K., Song Z., Liu X., Ning P.</t>
  </si>
  <si>
    <t>Alkaline-promoted zeolites for methane dry-reforming catalyst preparation</t>
  </si>
  <si>
    <t>Frontera P., Macario A., Candamano S., Crea F., Barberio M., Antonucci P.L.</t>
  </si>
  <si>
    <t>Flame spray pyrolysis-designed silica/ceria-zirconia supports for the carbon dioxide reforming of methane</t>
  </si>
  <si>
    <t>Lovell E.C., Horlyck J., Scott J., Amal R.</t>
  </si>
  <si>
    <t>Elucidation of the higher coking resistance of small versus large nickel nanoparticles in methane dry reforming via computational modeling</t>
  </si>
  <si>
    <t>Aleksandrov H.A., Pegios N., Palkovits R., Simeonov K., Vayssilov G.N.</t>
  </si>
  <si>
    <t>The role of aluminum in the formation of Ni–Al–Co-containing porous ceramic converters with high activity in dry and steam reforming of methane and ethanol</t>
  </si>
  <si>
    <t>Fedotov A.S., Antonov D.O., Bukhtenko O.V., Uvarov V.I., Kriventsov V.V., Tsodikov M.V.</t>
  </si>
  <si>
    <t>Synthesis and catalytic activity of a Pd doped Ni-MgO catalyst for dry reforming of methane</t>
  </si>
  <si>
    <t>Singha R.K., Shukla A., Sandupatla A., Deo G., Bal R.</t>
  </si>
  <si>
    <t>A study of the synergy between support surface properties and catalyst deactivation for CO2 reforming over supported Ni nanoparticles</t>
  </si>
  <si>
    <t>Das S., Sengupta M., Patel J., Bordoloi A.</t>
  </si>
  <si>
    <t>Catalyst evaluation for high-purity H2 production by sorption-enhanced steam-methane reforming coupled to a Ca/Cu process</t>
  </si>
  <si>
    <t>Navarro M.V., López J.M., García T., Grasa G., Murillo R.</t>
  </si>
  <si>
    <t>Computational fluid dynamics study of the dry reforming of methane over Ni/Al2O3 catalyst in a membrane reactor. Coke deposition</t>
  </si>
  <si>
    <t>Methane emission management in a dual-fuel engine exhaust using Pd and Ni hydroxyapatite catalysts</t>
  </si>
  <si>
    <t>Kamieniak J., Kelly P.J., Banks C.E., Doyle A.M.</t>
  </si>
  <si>
    <t>Ce0.70La0.20Ni0.10O2-Δ catalyst for methane dry reforming: Influence of reduction temperature on the catalytic activity and stability</t>
  </si>
  <si>
    <t>Pino L., Italiano C., Vita A., Laganà M., Recupero V.</t>
  </si>
  <si>
    <t>In situ preparation of Ni nanoparticles in cerium-modified silica aerogels for coking- and sintering-resistant dry reforming of methane</t>
  </si>
  <si>
    <t>Zhao X., Lu M., Li H., Fang J., Shi L., Zhang D.</t>
  </si>
  <si>
    <t>Hexagonal boron nitride supported mesoSiO2-confined Ni catalysts for dry reforming of methane</t>
  </si>
  <si>
    <t>Cao Y., Lu M., Fang J., Shi L., Zhang D.</t>
  </si>
  <si>
    <t>Insight into the phase evolution of a NiMgAl catalyst from the reduction stage to the post-reaction stage during the dry reforming of methane</t>
  </si>
  <si>
    <t>Bao Z., Zhan Y., Street J., Xu W., To F., Yu F.</t>
  </si>
  <si>
    <t>Simply packaging Ni nanoparticles inside SBA-15 channels by co-impregnation for dry reforming of methane</t>
  </si>
  <si>
    <t>Qiu S., Zhang Q., Lv W., Wang T., Zhang Q., Ma L.</t>
  </si>
  <si>
    <t>The role of acid/base properties in Ni/MgO-ZrO2–based catalysts for dry reforming of methane</t>
  </si>
  <si>
    <t>Titus J., Goepel M., Schunk S.A., Wilde N., Gläser R.</t>
  </si>
  <si>
    <t>Promotional effect of samarium on the activity and stability of Ni-SBA-15 catalysts in dry reforming of methane</t>
  </si>
  <si>
    <t>Evaluation of nickel and copper catalysts in biogas reforming for hydrogen production in sofc</t>
  </si>
  <si>
    <t>Silva L.A., Martins A.R., Ballarini A., Maina S., Rangel M.C.</t>
  </si>
  <si>
    <t>Syngas production from combined steam and carbon dioxide reforming of methane over Ce-modified silicasupported nickel catalysts</t>
  </si>
  <si>
    <t>Siang T.J., Danh H.T., Singh S., Truong Q.D., Setiabudi H.D., Vo D.-V.N.</t>
  </si>
  <si>
    <t>Metgas production from Bi-reforming of methane over lamodified santa barbara amorphous-15 supported nickel catalyst</t>
  </si>
  <si>
    <t>Singh S., Nga N.T.A., Pham T.L.M., Siang T.J., Phuong P.T.T., Khan M.R., Vo D.-V.N.</t>
  </si>
  <si>
    <t>In-operando elucidation of bimetallic CoNi nanoparticles during high-temperature CH4/CO2 reaction</t>
  </si>
  <si>
    <t>AlSabban B., Falivene L., Kozlov S.M., Aguilar-Tapia A., Ould-Chikh S., Hazemann J.-L., Cavallo L., Basset J.-M., Takanabe K.</t>
  </si>
  <si>
    <t>Ni/CeO2 based catalysts as oxygen vectors for the chemical looping dry reforming of methane for syngas production</t>
  </si>
  <si>
    <t>Löfberg A., Guerrero-Caballero J., Kane T., Rubbens A., Jalowiecki-Duhamel L.</t>
  </si>
  <si>
    <t>B-cation partial substitution of double perovskite La2NiTiO6 by Co2 +: Effect on crystal structure, reduction behavior and catalytic activity</t>
  </si>
  <si>
    <t>Tuza P.V., Souza M.M.V.M.</t>
  </si>
  <si>
    <t>Modelling of high purity H2 production via sorption enhanced chemical looping steam reforming of methane in a packed bed reactor</t>
  </si>
  <si>
    <t>Abbas S.Z., Dupont V., Mahmud T.</t>
  </si>
  <si>
    <t>Selective conversion of methane to synthesis gas: Catalysts based on electrochemically modified nickel foam</t>
  </si>
  <si>
    <t>Dedov A.G., Loktev A.S., Shmigel’ A.V., Tikhonov P.A., Lapshin A.E., Arsent’ev M.Y., Mukhin I.E., Ivanov V.K., Moiseev I.I.</t>
  </si>
  <si>
    <t>Effect of silicon poisoning on catalytic dry reforming of simulated biogas</t>
  </si>
  <si>
    <t>Elsayed N.H., Elwell A., Joseph B., Kuhn J.N.</t>
  </si>
  <si>
    <t>Nickel catalyst supported on magnesium and zinc aluminates (MgAl2O4 and ZnAl2O4) spinels for dry reforming of methane</t>
  </si>
  <si>
    <t>De Araújo L.C.B., De Melo D.M.A., De Melo M.A.F., De Barros J.M.F., Braga R.M., De Costa C.C., Rodrigues G.</t>
  </si>
  <si>
    <t>Activation mechanism and microstructural evolution of a YSZ/Ni-alumina catalyst for dry reforming of methane</t>
  </si>
  <si>
    <t>Braidy N., Bastien S., Blanchard J., Fauteux-Lefebvre C., Achouri I.E., Abatzoglou N.</t>
  </si>
  <si>
    <t>Temperature-dependent anti-coking behaviors of highly stable Ni-CaO-ZrO2 nanocomposite catalysts for CO2 reforming of methane</t>
  </si>
  <si>
    <t>Chen Q., Zhang J., Pan B., Kong W., Chen Y., Zhang W., Sun Y.</t>
  </si>
  <si>
    <t>Controlling the stability of a Fe–Ni reforming catalyst: Structural organization of the active components</t>
  </si>
  <si>
    <t>Theofanidis S.A., Galvita V.V., Sabbe M., Poelman H., Detavernier C., Marin G.B.</t>
  </si>
  <si>
    <t>Light assisted CO2 reduction with methane over group VIII metals: Universality of metal localized surface plasmon resonance in reactant activation</t>
  </si>
  <si>
    <t>Liu H., Dao T.D., Liu L., Meng X., Nagao T., Ye J.</t>
  </si>
  <si>
    <t>Effect of tungsten addition on nickel-based catalyst for combined steam and CO2 reforming of methane</t>
  </si>
  <si>
    <t>Jo S., Kim T., Moon D.J., Kim Y.-C.</t>
  </si>
  <si>
    <t>Nickel supported on mesoporous alumina for dry reforming of methane: Combustion method</t>
  </si>
  <si>
    <t>Noh Y.S., Yang E.-H., Lim S.S., Lee K.-Y., Kim S.W., Moon D.J.</t>
  </si>
  <si>
    <t>Synthesis of mesoporous Ni–La2O3/SiO2 by ploy(ethylene glycol)-assisted sol-gel route as highly efficient catalysts for dry reforming of methane with a H2/CO ratio of unity</t>
  </si>
  <si>
    <t>Chen C., Wang X., Zhang L., Zou X., Ding W., Lu X.</t>
  </si>
  <si>
    <t>Dry reforming of methane with a new catalyst derived from a negative value mining residue spinellized with nickel</t>
  </si>
  <si>
    <t>Chamoumi M., Abatzoglou N., Blanchard J., Iliuta M.-C., Larachi F.</t>
  </si>
  <si>
    <t>Stable and selective syngas production from dry CH4-CO2 streams over supported bimetallic transition metal catalysts</t>
  </si>
  <si>
    <t>Djinović P., Pintar A.</t>
  </si>
  <si>
    <t>Sc promoted and aerogel confined Ni catalysts for coking-resistant dry reforming of methane</t>
  </si>
  <si>
    <t>Zhao X., Cao Y., Li H., Zhang J., Shi L., Zhang D.</t>
  </si>
  <si>
    <t>Synthesis gas production over highly active and stable nanostructured Ni[sbnd]MgO[sbnd]Al2O3 catalysts in dry reforming of methane: Effects of Ni contents</t>
  </si>
  <si>
    <t>Akbari E., Alavi S.M., Rezaei M.</t>
  </si>
  <si>
    <t>Development of nickel supported La and Ce-natural illite clay for autothermal dry reforming of methane: Toward a better resistance to deactivation</t>
  </si>
  <si>
    <t>Akri M., Pronier S., Chafik T., Achak O., Granger P., Simon P., Trentesaux M., Batiot-Dupeyrat C.</t>
  </si>
  <si>
    <t>Ni supported on γ-Al2O3promoted by Ru for the dry reforming of methane in packed and monolithic reactors</t>
  </si>
  <si>
    <t>Luisetto I., Sarno C., De Felicis D., Basoli F., Battocchio C., Tuti S., Licoccia S., Di Bartolomeo E.</t>
  </si>
  <si>
    <t>Comparative Studies of Non-noble Metal Modified Mesoporous M-Ni-CaO-ZrO2(M = Fe, Co, Cu) Catalysts for Simulated Biogas Dry Reforming</t>
  </si>
  <si>
    <t>Wang C., Zhang Y., Wang Y., Zhao Y.</t>
  </si>
  <si>
    <t>A sintering and carbon-resistant Ni-SBA-15 catalyst prepared by solid-state grinding method for dry reforming of methane</t>
  </si>
  <si>
    <t>Zhang Q., Zhang T., Shi Y., Zhao B., Wang M., Liu Q., Wang J., Long K., Duan Y., Ning P.</t>
  </si>
  <si>
    <t>Tuning the properties of nickel nanoparticles inside SBA-15 mesopores for enhanced stability in methane reforming</t>
  </si>
  <si>
    <t>Karam L., Casale S., El Zakhem H., El Hassan N.</t>
  </si>
  <si>
    <t>Energy-efficient biogas reforming process to produce syngas: The enhanced methane conversion by O2</t>
  </si>
  <si>
    <t>Chen X., Jiang J., Li K., Tian S., Yan F.</t>
  </si>
  <si>
    <t>Effects of calcination temperature of electrospun fibrous Ni/Al2O3 catalysts on the dry reforming of methane</t>
  </si>
  <si>
    <t>Wang Z., Hu X., Dong D., Parkinson G., Li C.-Z.</t>
  </si>
  <si>
    <t>Nickel catalyst supported on mesoporous MgAl2O4 nanopowders synthesized via a homogenous precipitation method for dry reforming reaction</t>
  </si>
  <si>
    <t>Meshkani F., Golesorkh S.F., Rezaei M., Andache M.</t>
  </si>
  <si>
    <t>Ultrasound assisted co-precipitation synthesis and catalytic performance of mesoporous nanocrystalline NiO-Al2O3 powders</t>
  </si>
  <si>
    <t>Effects of alkaline earth promoters on the catalytic performance of the nickel catalysts supported on high surface area mesoporous magnesium silicate in dry reforming reaction</t>
  </si>
  <si>
    <t>Ghods B., Meshkani F., Rezaei M.</t>
  </si>
  <si>
    <t>On the dry and mixed reforming of methane over Ni/Al2O3 – Influence of reaction variables on syngas production</t>
  </si>
  <si>
    <t>Karemore A.L., Vaidya P.D., Sinha R., Chugh P.</t>
  </si>
  <si>
    <t>In-situ synthesis of Ni[sbnd]Mo2C/Al2O3 catalysts for dry reforming of methane</t>
  </si>
  <si>
    <t>Duan Y., Shang R., Zhong X., Xie W., Wang X., Huang L.</t>
  </si>
  <si>
    <t>Lewis Acid Sites Stabilized Nickel Catalysts for Dry (CO2) Reforming of Methane</t>
  </si>
  <si>
    <t>Ni J., Zhao J., Chen L., Lin J., Kawi S.</t>
  </si>
  <si>
    <t>Partial oxidation of methane over Ni0/La2O3 bifunctional catalyst IV: Simulation of methane total oxidation, dry reforming and partial oxidation using the Quasi-Steady State Approximation</t>
  </si>
  <si>
    <t>Nguyen T.H., Łamacz A., Krztoń A., Djéga-Mariadassou G.</t>
  </si>
  <si>
    <t>Dry reforming of methane over Ni/MgO-Al 2 O 3 catalysts prepared by two-step hydrothermal method</t>
  </si>
  <si>
    <t>Zhang L., Zhang Q., Liu Y., Zhang Y.</t>
  </si>
  <si>
    <t>MgO/NiAl2O4 as a new formulation of reforming catalysts: Tuning the surface properties for the enhanced partial oxidation of methane</t>
  </si>
  <si>
    <t>Boukha Z., Jiménez-González C., Gil-Calvo M., de Rivas B., González-Velasco J.R., Gutiérrez-Ortiz J.I., López-Fonseca R.</t>
  </si>
  <si>
    <t>Enhancing Ni-SiO2 catalysts for the carbon dioxide reforming of methane: Reduction-oxidation-reduction pre-treatment</t>
  </si>
  <si>
    <t>Lovell E.C., Fuller A., Scott J., Amal R.</t>
  </si>
  <si>
    <t>(MnO/Mn3O4)-NiAl nanoparticles as smart carbon resistant catalysts for the production of syngas by means of CO2 reforming of methane: Advocating the role of concurrent carbothermic redox looping in the elimination of coke</t>
  </si>
  <si>
    <t>Touahra F., Sehailia M., Halliche D., Bachari K., Saadi A., Cherifi O.</t>
  </si>
  <si>
    <t>Combining Electrochemical CO2 Capture with Catalytic Dry Methane Reforming in a Single Reactor for Low-Cost Syngas Production</t>
  </si>
  <si>
    <t>Zhang P., Tong J., Huang K.</t>
  </si>
  <si>
    <t>Enhancement of catalytic performance of Ni based mesoporous alumina by Co incorporation in conversion of biogas to synthesis gas</t>
  </si>
  <si>
    <t>Arbag H., Yasyerli S., Yasyerli N., Dogu G., Dogu T.</t>
  </si>
  <si>
    <t>Room-Temperature Activation of Methane and Dry Re-forming with CO2 on Ni-CeO2(111) Surfaces: Effect of Ce3+ Sites and Metal-Support Interactions on C-H Bond Cleavage</t>
  </si>
  <si>
    <t>Lustemberg P.G., Ramírez P.J., Liu Z., Gutiérrez R.A., Grinter D.G., Carrasco J., Senanayake S.D., Rodriguez J.A., Ganduglia-Pirovano M.V.</t>
  </si>
  <si>
    <t>Morphology effect of zirconia support on the catalytic performance of supported Ni catalysts for dry reforming of methane</t>
  </si>
  <si>
    <t>Li W., Zhao Z., Jiao Y., Wang G.</t>
  </si>
  <si>
    <t>Ni-Sm/SiC catalysts prepared by hydrothermal method for carbon dioxide reforming of methane</t>
  </si>
  <si>
    <t>Wang B., Jin G.-Q., Wang Y.-Y., Guo X.-Y.</t>
  </si>
  <si>
    <t>Syngas production from CO2 reforming with methane over core-shell Ni@SiO2 catalysts</t>
  </si>
  <si>
    <t>Wang F., Xu L., Shi W.</t>
  </si>
  <si>
    <t>The effect of promoters on the CO2 reforming activity and coke formation of nanocrystalline Ni/Al2O3 catalysts prepared by microemulsion method</t>
  </si>
  <si>
    <t>Shiraz M.H.A., Rezaei M., Meshkani F.</t>
  </si>
  <si>
    <t>Tunable Syn-gas ratio via bireforming over coke-resistant Ni/Mo2C catalyst</t>
  </si>
  <si>
    <t>Brush A., Evans E.J., Jr., Mullen G.M., Jarvis K., Mullins C.B.</t>
  </si>
  <si>
    <t>Carbon-structure affecting catalytic carbon dioxide reforming of methane reaction over Ni-carbon composites</t>
  </si>
  <si>
    <t>Donphai W., Witoon T., Faungnawakij K., Chareonpanich M.</t>
  </si>
  <si>
    <t>Highly nanodispersed Gd-doped Ni/ZSM-5 catalyst for enhanced carbon-resistant dry reforming of methane</t>
  </si>
  <si>
    <t>Sarkar B., Goyal R., Pendem C., Sasaki T., Bal R.</t>
  </si>
  <si>
    <t>CO2 conversion to CO by auto-thermal catalyst-assisted chemical looping</t>
  </si>
  <si>
    <t>Hu J., Buelens L., Theofanidis S.-A., Galvita V.V., Poelman H., Marin G.B.</t>
  </si>
  <si>
    <t>Methane dry reforming over ceria-zirconia supported Ni catalysts</t>
  </si>
  <si>
    <t>Wolfbeisser A., Sophiphun O., Bernardi J., Wittayakun J., Föttinger K., Rupprechter G.</t>
  </si>
  <si>
    <t>Dry reforming of methane over 5 wt% Ni/Ce1-xPrxO2-δ catalysts: Performance and characterisation of active and inactive carbon by transient isotopic techniques</t>
  </si>
  <si>
    <t>Vasiliades M.A., Makri M.M., Djinović P., Erjavec B., Pintar A., Efstathiou A.M.</t>
  </si>
  <si>
    <t>Carbon intermediates during CO2 reforming of methane over Ni[sbnd]CaO[sbnd]ZrO2 catalysts: A temperature-programmed surface reaction study</t>
  </si>
  <si>
    <t>Wang C., Sun N., Wei W., Zhao Y.</t>
  </si>
  <si>
    <t>Sol-gel-derived, CaZrO3-stabilized Ni/CaO-CaZrO3 bifunctional catalyst for sorption-enhanced steam methane reforming</t>
  </si>
  <si>
    <t>Zhao C., Zhou Z., Cheng Z., Fang X.</t>
  </si>
  <si>
    <t>Catalytic performance of Ni/CaO-Ca5Al6O14 bifunctional catalyst extrudate in sorption-enhanced steam methane reforming</t>
  </si>
  <si>
    <t>Xu P., Zhou Z., Zhao C., Cheng Z.</t>
  </si>
  <si>
    <t>A Performant Dry Reforming Catalytic System Elaborated from the Reductive Decomposition of BaNi2V2O8</t>
  </si>
  <si>
    <t>Guerrero-Caballero J., Löfberg A., Mentré O., Kane T., Pussacq T., Roussel P., Huvé M., Trentesaux M., Gardoll O., Kabbour H.</t>
  </si>
  <si>
    <t>Improvement of catalytic stability for CO2 reforming of methane by copper promoted Ni-based catalyst derived from layered-double hydroxides</t>
  </si>
  <si>
    <t>Li B., Xu Z., Jing F., Luo S., Wang N., Chu W.</t>
  </si>
  <si>
    <t>Activity of nickel-based catalyst with rhodium for the dry-reforming of methane and carbon dioxide</t>
  </si>
  <si>
    <t>Ma G.-P., Ma L.-P., Wang Q.-Q., Tang J.-X., Lian Y., Zhu B.</t>
  </si>
  <si>
    <t>Investigation of carbon dioxide and methane reforming reaction in flue gas system</t>
  </si>
  <si>
    <t>Zhang C., Guo D., Mao A., Zhang J.</t>
  </si>
  <si>
    <t>Intrinsic reactivity of Ni, Pd and Pt surfaces in dry reforming and competitive reactions: Insights from first principles calculations and microkinetic modeling simulations</t>
  </si>
  <si>
    <t>Foppa L., Silaghi M.-C., Larmier K., Comas-Vives A.</t>
  </si>
  <si>
    <t>Dry-reforming of methane over bimetallic Ni–M/La2O3 (M = Co, Fe): The effect of the rate of La2O2CO3 formation and phase stability on the catalytic activity and stability</t>
  </si>
  <si>
    <t>Tsoukalou A., Imtiaz Q., Kim S.M., Abdala P.M., Yoon S., Müller C.R.</t>
  </si>
  <si>
    <t>Super-dry reforming of methane intensifies CO2 utilization via le Chatelier's principle</t>
  </si>
  <si>
    <t>Buelens L.C., Galvita V.V., Poelman H., Detavernier C., Marin G.B.</t>
  </si>
  <si>
    <t>Dry reforming of methane towards CO-rich hydrogen production over robust supported Ni catalyst on hierarchically structured monoclinic zirconia nanosheets</t>
  </si>
  <si>
    <t>Li W., Zhao Z., Jiao Y.</t>
  </si>
  <si>
    <t>Limonitic Laterite Ore as a Catalyst for the Dry Reforming of Methane</t>
  </si>
  <si>
    <t>Abe K., Saito G., Nomura T., Akiyama T.</t>
  </si>
  <si>
    <t>Synthesis of a highly dispersed Ni/Al2O3 catalyst with enhanced catalytic performance for CO2 reforming of methane by an electrospinning method</t>
  </si>
  <si>
    <t>Liu L., Wang S., Guo Y., Wang B., Rukundo P., Wen S., Wang Z.-J.</t>
  </si>
  <si>
    <t>Energy efficient sorption enhanced-chemical looping methane reforming process for high-purity H2 production: Experimental proof-of-concept</t>
  </si>
  <si>
    <t>Antzara A., Heracleous E., Lemonidou A.A.</t>
  </si>
  <si>
    <t>La-promoted Ni-hydrotalcite-derived catalysts for dry reforming of methane at low temperatures</t>
  </si>
  <si>
    <t>Liu H., Wierzbicki D., Debek R., Motak M., Grzybek T., Da Costa P., Gálvez M.E.</t>
  </si>
  <si>
    <t>Highly carbon resistant multicore-shell catalyst derived from Ni-Mg phyllosilicate nanotubes@silica for dry reforming of methane</t>
  </si>
  <si>
    <t>Bian Z., Suryawinata I.Y., Kawi S.</t>
  </si>
  <si>
    <t>High-Temperature Stable Ni Nanoparticles for the Dry Reforming of Methane</t>
  </si>
  <si>
    <t>Mette K., Kühl S., Tarasov A., Willinger M.G., Kröhnert J., Wrabetz S., Trunschke A., Scherzer M., Girgsdies F., Düdder H., Kähler K., Ortega K.F., Muhler M., Schlögl R., Behrens M., Lunkenbein T.</t>
  </si>
  <si>
    <t>Iron–Nickel Alloys for Carbon Dioxide Activation by Chemical Looping Dry Reforming of Methane</t>
  </si>
  <si>
    <t>More A., Bhavsar S., Veser G.</t>
  </si>
  <si>
    <t>Effect of Cu–Mo Activities on the Ni–Cu–Mo/Al2O3 Catalyst for CO2 Reforming of Methane</t>
  </si>
  <si>
    <t>Tao X., Wang G., Huang L., Li X., Ye Q.</t>
  </si>
  <si>
    <t>Surface Spectroscopy on UHV-Grown and Technological Ni–ZrO2 Reforming Catalysts: From UHV to Operando Conditions</t>
  </si>
  <si>
    <t>Anic K., Wolfbeisser A., Li H., Rameshan C., Föttinger K., Bernardi J., Rupprechter G.</t>
  </si>
  <si>
    <t>Effects of Fe partial substitution of La2NiO4/LaNiO3 catalyst precursors prepared by wet impregnation method for the dry reforming of methane</t>
  </si>
  <si>
    <t>Song X., Dong X., Yin S., Wang M., Li M., Wang H.</t>
  </si>
  <si>
    <t>Employing a Nickel-Containing Supramolecular Framework as Ni Precursor for Synthesizing Robust Supported Ni Catalysts for Dry Reforming of Methane</t>
  </si>
  <si>
    <t>Li W., Zhao Z., Guo X., Wang G.</t>
  </si>
  <si>
    <t>Energy efficient methane tri-reforming for synthesis gas production over highly coke resistant nanocrystalline Ni-ZrO2 catalyst</t>
  </si>
  <si>
    <t>Singha R.K., Shukla A., Yadav A., Adak S., Iqbal Z., Siddiqui N., Bal R.</t>
  </si>
  <si>
    <t>Alumina supported Ni and Co catalysts modified by Y2O3 via different impregnation strategies: Comparative analysis on structural properties and catalytic performance in methane reforming with CO2</t>
  </si>
  <si>
    <t>Li B., Su W., Wang X., Wang X.</t>
  </si>
  <si>
    <t>Improved catalytic activity of SiC supported Ni catalysts for CO2 reforming of methane via surface functionalizations</t>
  </si>
  <si>
    <t>Zou J., Mu X., Zhao W., Rukundo P., Wang Z.-J.</t>
  </si>
  <si>
    <t>Differences in the Nature of Active Sites for Methane Dry Reforming and Methane Steam Reforming over Nickel Aluminate Catalysts</t>
  </si>
  <si>
    <t>Rogers J.L., Mangarella M.C., D'Amico A.D., Gallagher J.R., Dutzer M.R., Stavitski E., Miller J.T., Sievers C.</t>
  </si>
  <si>
    <t>Dry reforming of methane on active and coke resistant Ni/Y2Zr2O7 catalysts treated by dielectric barrier discharge plasma</t>
  </si>
  <si>
    <t>Fang X., Lian J., Nie K., Zhang X., Dai Y., Xu X., Wang X., Liu W., Li C., Zhou W.</t>
  </si>
  <si>
    <t>NiFe2O4 production from α-Fe2O3 via improved solid state reaction: Application as catalyst in CH4 dry reforming</t>
  </si>
  <si>
    <t>Dry Reforming of Methane for Syngas Production Over Well-Dispersed Mesoporous NiCe0.5Zr0.5O3 with Ni Nanoparticles Immobilized</t>
  </si>
  <si>
    <t>Yuan W., Wang Y., Zou Y., Tan W., Hou W., Zheng L., Wu F., Zhou L.</t>
  </si>
  <si>
    <t>Carbon Dioxide Destruction with Methane Reforming by a Novel Plasma-Catalytic Converter</t>
  </si>
  <si>
    <t>Lim M.S., Chun Y.N.</t>
  </si>
  <si>
    <t>Facile synthesis of Ni/SiO2 catalyst by sequential hydrogen/air treatment: A superior anti-coking catalyst for dry reforming of methane</t>
  </si>
  <si>
    <t>Gao X.Y., Hidajat K., Kawi S.</t>
  </si>
  <si>
    <t>High catalytic activity and stability of ZnLaAlO4 supported Ni, Pt and Ru nanocatalysts applied in the dry, steam and combined dry-steam reforming of methane</t>
  </si>
  <si>
    <t>Khani Y., Shariatinia Z., Bahadoran F.</t>
  </si>
  <si>
    <t>Characterization and performance evaluation of Ni-based catalysts with Ce promoter for methane and hydrocarbons steam reforming process</t>
  </si>
  <si>
    <t>Yang X., Da J., Yu H., Wang H.</t>
  </si>
  <si>
    <t>Ni supported on Fe-doped MgAl2O4 for dry reforming of methane: Use of factorial design to optimize H2 yield</t>
  </si>
  <si>
    <t>Medeiros R.L.B.A., Macedo H.P., Melo V.R.M., Oliveira Â.A.S., Barros J.M.F., Melo M.A.F., Melo D.M.A.</t>
  </si>
  <si>
    <t>Novel nickel promoted illite clay based catalyst for autothermal dry reforming of methane</t>
  </si>
  <si>
    <t>Akri M., Chafik T., Granger P., Ayrault P., Batiot-Dupeyrat C.</t>
  </si>
  <si>
    <t>Synthesis of highly coke resistant Ni nanoparticles supported MgO/ZnO catalyst for reforming of methane with carbon dioxide</t>
  </si>
  <si>
    <t>Singha R.K., Yadav A., Agrawal A., Shukla A., Adak S., Sasaki T., Bal R.</t>
  </si>
  <si>
    <t>Ni and Ni-Co La0.8Sr0.2Ga0.8Mg0.2O3-δ infiltrated cells in H2and CH4/CO2 mixture</t>
  </si>
  <si>
    <t>Di Bartolomeo E., Basoli F., Luisetto I., Tuti S., Zurlo F., Licoccia S.</t>
  </si>
  <si>
    <t>Carbon Dioxide Reforming of Methane over Cobalt-Nickel Bimetal-Doped Ordered Mesoporous Alumina Catalysts with Advanced Catalytic Performances</t>
  </si>
  <si>
    <t>Xu L., Wang F., Chen M., Zhang J., Yuan K., Wang L., Wu K., Xu G., Chen W.</t>
  </si>
  <si>
    <t>Promoting Effect of CeO2 and MgO for CO2 Reforming of Methane over Ni-ZnO Catalyst</t>
  </si>
  <si>
    <t>Singha R.K., Yadav A., Shukla A., Iqbal Z., Pendem C., Sivakumar K., Bal R.</t>
  </si>
  <si>
    <t>Synthesis Gas Production via the Biogas Reforming Reaction Over Ni/MgO–Al2O3 and Ni/CaO–Al2O3 Catalysts</t>
  </si>
  <si>
    <t>Charisiou N.D., Baklavaridis A., Papadakis V.G., Goula M.A.</t>
  </si>
  <si>
    <t>Mechanistic study of Ni/CeO2-catalyzed CO2/CH4 reaction using flow and static methods</t>
  </si>
  <si>
    <t>Kang J.-G., Roh J.-S., Kim J.-Y., Lee S.-H., Choi J.-G.</t>
  </si>
  <si>
    <t>Cr-Doped La-Ni-O Catalysts Derived from Perovskite Precursors for CH4-CO2 Reforming under Microwave Irradiation</t>
  </si>
  <si>
    <t>Odedairo T., Ma J., Chen J., Zhu Z.</t>
  </si>
  <si>
    <t>Ni catalysts supported on nano-crystalline aluminum oxide prepared by a microemulsion method for dry reforming reaction</t>
  </si>
  <si>
    <t>Aboonasr Shiraz M.H., Rezaei M., Meshkani F.</t>
  </si>
  <si>
    <t>Low temperature dry methane reforming over Ce, Zr and CeZr promoted Ni–Mg–Al hydrotalcite-derived catalysts</t>
  </si>
  <si>
    <t>Dębek R., Galvez M.E., Launay F., Motak M., Grzybek T., Da Costa P.</t>
  </si>
  <si>
    <t>Dry reforming of methane with carbon dioxide over NiO-MgO-ZrO2</t>
  </si>
  <si>
    <t>Titus J., Roussière T., Wasserschaff G., Schunk S., Milanov A., Schwab E., Wagner G., Oeckler O., Gläser R.</t>
  </si>
  <si>
    <t>Artificial neural network modeling of hydrogen-rich syngas production from methane dry reforming over novel Ni/CaFe2O4 catalysts</t>
  </si>
  <si>
    <t>Hossain M.A., Ayodele B.V., Cheng C.K., Khan M.R.</t>
  </si>
  <si>
    <t>An in-situ synthesis of low-cost mesostructured nickel nanoparticles embedded carbon/silica composite via a solid–liquid grinding route and its application for the carbon dioxide reforming of methane</t>
  </si>
  <si>
    <t>Lu P., Xing C., Li H., Gai X., Wei Q., Tan L., Lu C., Shen W., Yang R., Tsubaki N.</t>
  </si>
  <si>
    <t>Dynamic Oxygen on Surface: Catalytic Intermediate and Coking Barrier in the Modeled CO2 Reforming of CH4 on Ni (111)</t>
  </si>
  <si>
    <t>Yuan K., Zhong J.-Q., Zhou X., Xu L., Bergman S.L., Wu K., Xu G.Q., Bernasek S.L., Li H.X., Chen W.</t>
  </si>
  <si>
    <t>Syngas production with dry reforming of methane over Ni/ZSM-5 catalysts</t>
  </si>
  <si>
    <t>Moradi G., Khezeli F., Hemmati H.</t>
  </si>
  <si>
    <t>Catalytic performances of Ni/mesoporous SiO2 catalysts for dry reforming of methane to hydrogen</t>
  </si>
  <si>
    <t>Huang F., Wang R., Yang C., Driss H., Chu W., Zhang H.</t>
  </si>
  <si>
    <t>Sono-synthesis and characterization of bimetallic Ni-Co/Al2O3-MgO nanocatalyst: Effects of metal content on catalytic properties and activity for hydrogen production via CO2 reforming of CH4</t>
  </si>
  <si>
    <t>Abdollahifar M., Haghighi M., Babaluo A.A., Talkhoncheh S.K.</t>
  </si>
  <si>
    <t>Nickel based mesoporous silica-ceria-zirconia composite for carbon dioxide reforming of methane</t>
  </si>
  <si>
    <t>Xiang X., Zhao H., Yang J., Zhao J., Yan L., Song H., Chou L.</t>
  </si>
  <si>
    <t>Dry Reforming of Methane on a Highly-Active Ni-CeO2Catalyst: Effects of Metal-Support Interactions on C−H Bond Breaking</t>
  </si>
  <si>
    <t>Liu Z., Grinter D.C., Lustemberg P.G., Nguyen-Phan T.-D., Zhou Y., Luo S., Waluyo I., Crumlin E.J., Stacchiola D.J., Zhou J., Carrasco J., Busnengo H.F., Ganduglia-Pirovano M.V., Senanayake S.D., Rodriguez J.A.</t>
  </si>
  <si>
    <t>Preparation of nanocrystalline Ni/Al2O3 catalysts with the microemulsion method for dry reforming of methane</t>
  </si>
  <si>
    <t>Stability of Ni/SiO2-ZrO2 catalysts towards steaming and coking in the dry reforming of methane with carbon dioxide</t>
  </si>
  <si>
    <t>Stolze B., Titus J., Schunk S.A., Milanov A., Schwab E., Gläser R.</t>
  </si>
  <si>
    <t>Nickel catalyst with outstanding activity in the DRM reaction prepared by high temperature calcination treatment</t>
  </si>
  <si>
    <t>Smoláková L., Kout M., Čapek L., Rodriguez-Gomez A., Gonzalez-Delacruz V.M., Hromádko L., Caballero A.</t>
  </si>
  <si>
    <t>Carbon gasification from Fe-Ni catalysts after methane dry reforming</t>
  </si>
  <si>
    <t>Theofanidis S.A., Batchu R., Galvita V.V., Poelman H., Marin G.B.</t>
  </si>
  <si>
    <t>Bi-reforming of methane on Ni-based pyrochlore catalyst</t>
  </si>
  <si>
    <t>Kumar N., Roy A., Wang Z., L'Abbate E.M., Haynes D., Shekhawat D., Spivey J.J.</t>
  </si>
  <si>
    <t>Designing a novel Ni-Al2O3-SiC catalyst with a stereo structure for the combined methane conversion process to effectively produce syngas</t>
  </si>
  <si>
    <t>Wei Q., Yang G., Yoneyama Y., Vitidsant T., Tsubaki N.</t>
  </si>
  <si>
    <t>Ni-perovskite interaction and its structural and catalytic consequences in methane steam reforming and methanation reactions</t>
  </si>
  <si>
    <t>Thalinger R., Gocyla M., Heggen M., Dunin-Borkowski R., Grünbacher M., Stöger-Pollach M., Schmidmair D., Klötzer B., Penner S.</t>
  </si>
  <si>
    <t>Potential of empty fruit bunch clinker as a support for nickel and cobalt catalysts in methane dry reforming: Waste to wealth approach</t>
  </si>
  <si>
    <t>Cheng C.K., Chan H.J.</t>
  </si>
  <si>
    <t>Highly active Ni-Ce/TiO2-Al2O3 catalysts: Influence of preparation methods</t>
  </si>
  <si>
    <t>Tao X., Li X., Huang L., Wang G., Ye Q.</t>
  </si>
  <si>
    <t>Effect of Mg/Al ratio of NiMgAl mixed oxide catalyst derived from hydrotalcite for carbon dioxide reforming of methane</t>
  </si>
  <si>
    <t>Zhu Y., Zhang S., Chen B., Zhang Z., Shi C.</t>
  </si>
  <si>
    <t>Effect of the active metal on the catalytic activity of the titanate nanotubes for dry reforming of methane</t>
  </si>
  <si>
    <t>Coelho D.C., Oliveira A.C., Filho J.M., Oliveira A.C., Lucredio A.F., Assaf E.M., Rodríguez-Castellón E.</t>
  </si>
  <si>
    <t>Ni(Co)-Gd0.1Ti0.1Zr0.1Ce0.7O2 mesoporous materials in partial oxidation and dry reforming of methane into synthesis gas</t>
  </si>
  <si>
    <t>Zagaynov I.V., Loktev A.S., Arashanova A.L., Ivanov V.K., Dedov A.G., Moiseev I.I.</t>
  </si>
  <si>
    <t>High-performing and durable MgO/Ni catalysts via atomic layer deposition for CO2 reforming of methane (CRM)</t>
  </si>
  <si>
    <t>Jeong M.-G., Kim S.Y., Kim D.H., Han S.W., Kim I.H., Lee M., Hwang Y.K., Kim Y.D.</t>
  </si>
  <si>
    <t>Coke tolerance of Ni/Al2O3 nanosheet catalyst for dry reforming of methane</t>
  </si>
  <si>
    <t>Kim W.Y., Lee Y.H., Park H., Choi Y.H., Lee M.H., Lee J.S.</t>
  </si>
  <si>
    <t>H2S poisoning of NiAl2O4/Al2O3-YSZ catalyst during methane dry reforming</t>
  </si>
  <si>
    <t>Blanchard J., Achouri I., Abatzoglou N.</t>
  </si>
  <si>
    <t>Syngas production via the biogas dry reforming reaction over nickel supported on modified with CeO2 and/or La2O3 alumina catalysts</t>
  </si>
  <si>
    <t>Charisiou N.D., Siakavelas G., Papageridis K.N., Baklavaridis A., Tzounis L., Avraam D.G., Goula M.A.</t>
  </si>
  <si>
    <t>Experimental and theoretical study about sulfur deactivation of Ni/ CeO2 and Rh/CeO2 catalysts</t>
  </si>
  <si>
    <t>Ocsachoque M.A., Eugenio Russman J.I., Irigoyen B., Gazzoli D., González M.G.</t>
  </si>
  <si>
    <t>A Single-Source Precursor Approach to Self-Supported Nickel-Manganese-Based Catalysts with Improved Stability for Effective Low-Temperature Dry Reforming of Methane</t>
  </si>
  <si>
    <t>Menezes P.W., Indra A., Littlewood P., Göbel C., Schomäcker R., Driess M.</t>
  </si>
  <si>
    <t>Low-temperature CO2 reforming of methane on Zr-promoted Ni/SiO2 catalyst</t>
  </si>
  <si>
    <t>Yao L., Shi J., Xu H., Shen W., Hu C.</t>
  </si>
  <si>
    <t>Sol-gel vs. impregnation preparation of MgO and CeO2 doped Ni/Al2O3 nanocatalysts used in dry reforming of methane: Effect of process conditions, synthesis method and support composition</t>
  </si>
  <si>
    <t>Hassani Rad S.J., Haghighi M., Alizadeh Eslami A., Rahmani F., Rahemi N.</t>
  </si>
  <si>
    <t>An impedance-based coke sensor for methane reforming systems</t>
  </si>
  <si>
    <t>Saqib N., Porter J.M.</t>
  </si>
  <si>
    <t>Partial oxidation of methane over Ni0/La2O3 bifunctional catalyst III. Steady state activity of methane total oxidation, dry reforming, steam reforming and partial oxidation. Sequences of elementary steps</t>
  </si>
  <si>
    <t>Nguyen T.H., Łamacz A., Krztoń A., Liszka B., Djéga-Mariadassou G.</t>
  </si>
  <si>
    <t>Kinetic assessment of dry reforming of methane on Pt+Ni containing composite of fluorite-like structure</t>
  </si>
  <si>
    <t>Bobrova L.N., Bobin A.S., Mezentseva N.V., Sadykov V.A., Thybaut J.W., Marin G.B.</t>
  </si>
  <si>
    <t>Carbon deposition onto Ni-Based catalysts for combined steam/CO2reforming of methane</t>
  </si>
  <si>
    <t>Li P., Park Y.H., Moon D.J., Park N.C., Kim Y.C.</t>
  </si>
  <si>
    <t>The effect of Fe in perovskite catalysts for steam CO2 reforming of methane</t>
  </si>
  <si>
    <t>Yang E.-H., Noh Y.-S., Lim S.S., Ahn B.S., Moon D.J.</t>
  </si>
  <si>
    <t>Kinetic study on the effect of chromium addition to Ni-based catalysts for the steam-CO2 reforming of methane</t>
  </si>
  <si>
    <t>Park Y.-H., Li P., Moon D.-J., Park N.-C., Kim Y.-C.</t>
  </si>
  <si>
    <t>Ru-Ni Catalyst in the Combined Dry-Steam Reforming of Methane: The Importance in the Metal Order Addition</t>
  </si>
  <si>
    <t>Álvarez M A., Centeno M.A., Odriozola J.A.</t>
  </si>
  <si>
    <t>Ni/Ru-Mn/Al2O3 catalysts for steam reforming of toluene as model biomass tar</t>
  </si>
  <si>
    <t>Oh G., Park S.Y., Seo M.W., Kim Y.K., Ra H.W., Lee J.-G., Yoon S.J.</t>
  </si>
  <si>
    <t>Hydrogen and syngas production by dry reforming of fermentation products on porous ceramic membrane-catalytic converters</t>
  </si>
  <si>
    <t>Tsodikov M.V., Fedotov A.S., Antonov D.O., Uvarov V.I., Bychkov V.Y., Luck F.C.</t>
  </si>
  <si>
    <t>Enhanced catalytic behaviour of surface dispersed nickel on LaCuO3 perovskite in the production of syngas: An expedient approach to carbon resistance during CO2 reforming of methane</t>
  </si>
  <si>
    <t>Touahra F., Rabahi A., Chebout R., Boudjemaa A., Lerari D., Sehailia M., Halliche D., Bachari K.</t>
  </si>
  <si>
    <t>Design and synthesis of NiCe@m-SiO2 yolk-shell framework catalysts with improved coke- and sintering-resistance in dry reforming of methane</t>
  </si>
  <si>
    <t>Zhao X., Li H., Zhang J., Shi L., Zhang D.</t>
  </si>
  <si>
    <t>Improved hydrogen production from dry reforming reaction using a catalytic packed-bed membrane reactor with Ni-based catalyst and dense PdAgCu alloy membrane</t>
  </si>
  <si>
    <t>Sumrunronnasak S., Tantayanon S., Kiatgamolchai S., Sukonket T.</t>
  </si>
  <si>
    <t>Highly active and stable Ni/SBA-15 catalysts prepared by a "two solvents" method for dry reforming of methane</t>
  </si>
  <si>
    <t>Kaydouh M.N., El Hassan N., Davidson A., Casale S., El Zakhem H., Massiani P.</t>
  </si>
  <si>
    <t>Hydrogen and syn gas production via CO2 dry reforming of methane over Mg/La promoted Co-Ni/MSU-S catalyst</t>
  </si>
  <si>
    <t>Amin R., Liu B., Huang Z.B., Zhao Y.C.</t>
  </si>
  <si>
    <t>High coke-resistance Pt/Mg1-xNixO catalyst for dry reforming of methane</t>
  </si>
  <si>
    <t>Al-Doghachi F.A.J., Islam A., Zainal Z., Saiman M.I., Embong Z., Taufiq-Yap Y.H.</t>
  </si>
  <si>
    <t>CO2 reforming of methane over coke-resistant Ni-Co/Si3N4 catalyst prepared via reactions between silicon nitride and metal halides</t>
  </si>
  <si>
    <t>Feng T.-C., Zheng W.-T., Sun K.-Q., Xu B.-Q.</t>
  </si>
  <si>
    <t>Synthesis of LaNiO3 perovskite using an EDTA-cellulose method and comparison with the conventional Pechini method: application to steam CO2 reforming of methane</t>
  </si>
  <si>
    <t>Molybdenum phosphide as a novel and stable catalyst for dry reforming of methane</t>
  </si>
  <si>
    <t>Yao Z., Luan F., Sun Y., Jiang B., Song J., Wang H.</t>
  </si>
  <si>
    <t>An investigation on the influence of catalyst composition, calcination and reduction temperatures on Ni/MgO catalyst for dry reforming of methane</t>
  </si>
  <si>
    <t>Usman M., Wan Daud W.M.A.</t>
  </si>
  <si>
    <t>Ni nanocluster on modified CeO2-ZrO2 nanoporous composite for tri-reforming of methane</t>
  </si>
  <si>
    <t>Singha R.K., Das S., Pandey M., Kumar S., Bal R., Bordoloi A.</t>
  </si>
  <si>
    <t>CO2 reforming of methane over ni supported on mesostructured silica nanoparticles (NI/MSN): Effect of NI loading</t>
  </si>
  <si>
    <t>Sidik S.M., Jalil A.A., Triwahyono S., Asli U.A.</t>
  </si>
  <si>
    <t>Evaluation of a tubular nano-composite ceramic membrane for hydrogen separation in methane steam reforming reaction</t>
  </si>
  <si>
    <t>Amanipour M., Babakhani E.G., Towfighi J., Zamaniyan A.</t>
  </si>
  <si>
    <t>Methane dry reforming over hydrotalcite-derived Ni-Mg-Al mixed oxides: The influence of Ni content on catalytic activity, selectivity and stability</t>
  </si>
  <si>
    <t>Dȩbek R., Motak M., Duraczyska D., Launay F., Galvez M.E., Grzybek T., Da Costa P.</t>
  </si>
  <si>
    <t>Ordered mesoporous alumina-supported bimetallic Pd-Ni catalysts for methane dry reforming reaction</t>
  </si>
  <si>
    <t>Ma Q., Sun J., Gao X., Zhang J., Zhao T., Yoneyama Y., Tsubaki N.</t>
  </si>
  <si>
    <t>Coke suppression by holmium promoter in dry reforming of methane</t>
  </si>
  <si>
    <t>Fakeeha A.H., Naeem M.A., Abasaeed A.E., Ibrahim A.A., Khan W.U., Al Fatesh A.S.</t>
  </si>
  <si>
    <t>Design of modular Ni-foam based catalysts for dry reforming of methane</t>
  </si>
  <si>
    <t>Pegios N., Schroer G., Rahimi K., Palkovits R., Simeonov K.</t>
  </si>
  <si>
    <t>Hierarchically structured tetragonal zirconia as a promising support for robust Ni based catalysts for dry reforming of methane</t>
  </si>
  <si>
    <t>Li W., Zhao Z.</t>
  </si>
  <si>
    <t>Factors affecting the long-term stability of mesoporous nickel-based catalysts in combined steam and dry reforming of methane</t>
  </si>
  <si>
    <t>Jabbour K., El Hassan N., Davidson A., Casale S., Massiani P.</t>
  </si>
  <si>
    <t>Supported Ni catalyst on a natural halloysite derived silica-alumina composite oxide with unexpected coke-resistant stability for steam-CO2 dual reforming of methane</t>
  </si>
  <si>
    <t>Zhao Z., Ren P., Li W.</t>
  </si>
  <si>
    <t>Crystal-plane effect of nanoscale CeO2 on the catalytic performance of Ni/CeO2 catalysts for methane dry reforming</t>
  </si>
  <si>
    <t>Wang N., Qian W., Chu W., Wei F.</t>
  </si>
  <si>
    <t>Carbon nanotube and hydrogen production from waste plastic gasification over Ni/Al-SBA-15 catalysts: Effect of aluminum content</t>
  </si>
  <si>
    <t>Yang R.-X., Chuang K.-H., Wey M.-Y.</t>
  </si>
  <si>
    <t>Microemulsion based synthesis of Ni/MgO catalyst for dry reforming of methane</t>
  </si>
  <si>
    <t>Insights into the deactivation mechanism of metal carbide catalysts for dry reforming of methane via comparison of nickel-modified molybdenum and tungsten carbides</t>
  </si>
  <si>
    <t>Yao Z., Jiang J., Zhao Y., Luan F., Zhu J., Shi Y., Gao H., Wang H.</t>
  </si>
  <si>
    <t>CO2 reforming of methane over highly active La-promoted Ni supported on SBA-15 catalysts: Mechanism and kinetic modelling</t>
  </si>
  <si>
    <t>Oemar U., Kathiraser Y., Mo L., Ho X.K., Kawi S.</t>
  </si>
  <si>
    <t>NiO-MgO Solid Solution Prepared by Sol-Gel Method as Precursor for Ni/MgO Methane Dry Reforming Catalyst: Effect of Calcination Temperature on Catalytic Performance</t>
  </si>
  <si>
    <t>Jafarbegloo M., Tarlani A., Mesbah A.W., Muzart J., Sahebdelfar S.</t>
  </si>
  <si>
    <t>Syngas production from methane dry reforming over Ni/Al2O3 catalyst</t>
  </si>
  <si>
    <t>Selvarajah K., Phuc N.H.H., Abdullah B., Alenazey F., Vo D.-V.N.</t>
  </si>
  <si>
    <t>Mesoporous Ni/Ce1-xNixO2-y heterostructure as an efficient catalyst for converting greenhouse gas to H2 and syngas</t>
  </si>
  <si>
    <t>Deng J., Chu W., Wang B., Yang W., Zhao X.S.</t>
  </si>
  <si>
    <t>Investigation of Ce(III) promoter effects on the tri-metallic Pt, Pd, Ni/MgO catalyst in dry-reforming of methane</t>
  </si>
  <si>
    <t>Al-Doghachi F.A.J., Rashid U., Taufiq-Yap Y.H.</t>
  </si>
  <si>
    <t>Comparison of Pd-Ni-Mg/Ceria-Zirconia and Pt-Ni-Mg/Ceria-Zirconia Catalysts for Syngas Production via Low Temperature Reforming of Model Biogas</t>
  </si>
  <si>
    <t>Elsayed N.H., Roberts N.R.M., Joseph B., Kuhn J.N.</t>
  </si>
  <si>
    <t>Effect of support composition on the origin and reactivity of carbon formed during dry reforming of methane over 5 wt% Ni/Ce1-xMxO2-δ (M = Zr4+, Pr3+) catalysts</t>
  </si>
  <si>
    <t>Makri M.M., Vasiliades M.A., Petallidou K.C., Efstathiou A.M.</t>
  </si>
  <si>
    <t>Influences of doping Cr/Fe/Ta on the performance of Ni/CeO2 catalyst under microwave irradiation in dry reforming of CH4</t>
  </si>
  <si>
    <t>Odedairo T., Ma J., Chen J., Wang S., Zhu Z.</t>
  </si>
  <si>
    <t>Anti-Coking Ni/SiO2 Catalyst for Dry Reforming of Methane: Role of Oleylamine/Oleic Acid Organic Pair</t>
  </si>
  <si>
    <t>Gao X., Liu H., Hidajat K., Kawi S.</t>
  </si>
  <si>
    <t>Ni-Co catalyst derived from layered double hydroxides for dry reforming of methane</t>
  </si>
  <si>
    <t>Zhang X., Yang C., Zhang Y., Xu Y., Shang S., Yin Y.</t>
  </si>
  <si>
    <t>Preparation of mesoporous Al2O3 with high specific surface area by evaporation-induced self-assembly stategy and its application as Ni-Al2O3 catalysts for CO2-CH4 reforming</t>
  </si>
  <si>
    <t>Mo W., Ma F., Liu Y., Liu J., Zhong M., Nulahong A.</t>
  </si>
  <si>
    <t>Effect of nickel incorporation into hydrotalcite-based catalyst systems for dry reforming of methane</t>
  </si>
  <si>
    <t>Dębek R., Zubek K., Motak M., Da Costa P., Grzybek T.</t>
  </si>
  <si>
    <t>Dry reforming of methane over Ni/CeO2 catalysts prepared by three different methods</t>
  </si>
  <si>
    <t>Yahi N., Menad S., Rodríguez-Ramos I.</t>
  </si>
  <si>
    <t>Steam-biogas reforming over a metal-foam-coated (Pd-Rh)/(CeZrO2-Al2O3) catalyst compared with pellet type alumina-supported Ru and Ni catalysts</t>
  </si>
  <si>
    <t>Roy P.S., Park C.S., Raju A.S.K., Kim K.</t>
  </si>
  <si>
    <t>A catalytic hollow fibre membrane reactor for combined steam methane reforming and water gas shift reaction</t>
  </si>
  <si>
    <t>Gouveia Gil A., Wu Z., Chadwick D., Li K.</t>
  </si>
  <si>
    <t>A comparative study of Rh and Ni coated microchannel reactor for steam methane reforming using CFD with detailed chemistry</t>
  </si>
  <si>
    <t>Cao C., Zhang N., Chen X., Cheng Y.</t>
  </si>
  <si>
    <t>Low temperature dry reforming of methane over Pt-Ni-Mg/ceria-zirconia catalysts</t>
  </si>
  <si>
    <t>Alumina coated nickel nanoparticles as a highly active catalyst for dry reforming of methane</t>
  </si>
  <si>
    <t>Baktash E., Littlewood P., Schomäcker R., Thomas A., Stair P.C.</t>
  </si>
  <si>
    <t>Dry reforming of methane over CeO2 supported Ni, Co and Ni-Co catalysts</t>
  </si>
  <si>
    <t>Ay H., Üner D.</t>
  </si>
  <si>
    <t>Methane Dry Reforming over Coke-Resistant Mesoporous Ni-Al2O3 Catalysts Prepared by Evaporation-Induced Self-Assembly Method</t>
  </si>
  <si>
    <t>Fang X., Peng C., Peng H., Liu W., Xu X., Wang X., Li C., Zhou W.</t>
  </si>
  <si>
    <t>Ni-containing Ce-promoted hydrotalcite derived materials as catalysts for methane reforming with carbon dioxide at low temperature - On the effect of basicity</t>
  </si>
  <si>
    <t>Dębek R., Radlik M., Motak M., Galvez M.E., Turek W., Da Costa P., Grzybek T.</t>
  </si>
  <si>
    <t>Effect of molybdenum carbide concentration on the Ni/ZrO2 catalysts for steam-CO2 bi-reforming of methane</t>
  </si>
  <si>
    <t>Li W., Zhao Z., Ren P., Wang G.</t>
  </si>
  <si>
    <t>Effect of Ce/Ti ratio on the catalytic activity and stability of Ni/CeO2-TiO2 catalyst for dry reforming of methane</t>
  </si>
  <si>
    <t>Kim S.S., Lee S.M., Won J.M., Yang H.J., Hong S.C.</t>
  </si>
  <si>
    <t>One-pot synthesis of NiO–MgO nanocatalysts for CO2 reforming of methane: The influence of active metal content on catalytic performance</t>
  </si>
  <si>
    <t>Jafarbegloo M., Tarlani A., Mesbah A.W., Sahebdelfar S.</t>
  </si>
  <si>
    <t>Effect of support on catalytic performance of Ni-based catayst in methane dry reforming</t>
  </si>
  <si>
    <t>Zhang R.-J., Xia G.-F., Li M.-F., Wu Y., Nie H., Li D.-D.</t>
  </si>
  <si>
    <t>Ni-Al hydrotalcite-like material as the catalyst precursors for the dry reforming of methane at low temperature</t>
  </si>
  <si>
    <t>Dębek R., Zubek K., Motak M., Galvez M.E., Da Costa P., Grzybek T.</t>
  </si>
  <si>
    <t>Dry reforming of methane over Ni/Ce0.62Zr0.38O2 catalysts: Effect of Ni loading on the catalytic activity and on H2/CO production</t>
  </si>
  <si>
    <t>Radlik M., Adamowska-Teyssier M., Krztoń A., Kozieł K., Krajewski W., Turek W., Da Costa P.</t>
  </si>
  <si>
    <t>Progress in Synthesis of Highly Active and Stable Nickel-Based Catalysts for Carbon Dioxide Reforming of Methane</t>
  </si>
  <si>
    <t>Kawi S., Kathiraser Y., Ni J., Oemar U., Li Z., Saw E.T.</t>
  </si>
  <si>
    <t>Efficient syngas production from methane reforming in solid oxide electrolyser with LSCM cathode loaded with Ni–Cu catalysts</t>
  </si>
  <si>
    <t>Qin Q., Ruan C., Ye L., Gan L., Xie K.</t>
  </si>
  <si>
    <t>Pulsed dry methane reforming in plasma-enhanced catalytic reaction</t>
  </si>
  <si>
    <t>Kameshima S., Tamura K., Ishibashi Y., Nozaki T.</t>
  </si>
  <si>
    <t>Dielectric barrier discharge plasma for preparation of Ni-based catalysts with enhanced coke resistance: Current status and perspective</t>
  </si>
  <si>
    <t>Yan X., Zhao B., Liu Y., Li Y.</t>
  </si>
  <si>
    <t>CO2 reforming of methane over Mn promoted Ni/Al2O3 catalyst treated by N2 glow discharge plasma</t>
  </si>
  <si>
    <t>Guo F., Xu J.-Q., Chu W.</t>
  </si>
  <si>
    <t>Catalytic role of β-Mo2C in DRM catalysts that contain Ni and Mo</t>
  </si>
  <si>
    <t>Zhang S., Shi C., Chen B., Zhang Y., Zhu Y., Qiu J., Au C.</t>
  </si>
  <si>
    <t>Syngas Production via Steam-CO2 Dual Reforming of Methane over LA-Ni/ZrO2 Catalyst Prepared by l -Arginine Ligand-Assisted Strategy: Enhanced Activity and Stability</t>
  </si>
  <si>
    <t>Li W., Zhao Z., Ding F., Guo X., Wang G.</t>
  </si>
  <si>
    <t>Highly dispersed supported metal catalysts prepared via in-situ self-assembled core-shell precursor route</t>
  </si>
  <si>
    <t>Mo L., Saw E.T., Du Y., Borgna A., Ang M.L., Kathiraser Y., Li Z., Thitsartarn W., Lin M., Kawi S.</t>
  </si>
  <si>
    <t>Ceria-zirconia solid solutions prepared by complex-decomposition method as supports for Ni catalysts for CH4 reforming with CO2</t>
  </si>
  <si>
    <t>Li J., Zhang D.</t>
  </si>
  <si>
    <t>The structure, carbon deposition and stability of a ZrOx/Ni-MnOx/SiO2 catalyst for the CO2 reforming of methane</t>
  </si>
  <si>
    <t>Yao L., Shi J., Hu C.</t>
  </si>
  <si>
    <t>Acetic acid steam reforming over Ni-Fe catalyst: Complementary roles of iron and reaction pathways of methane and CO</t>
  </si>
  <si>
    <t>Hu X., Zhang L.-J., Lv G.-X.</t>
  </si>
  <si>
    <t>Ni-Ru/MgAl catalysts derived from hydrotalcites for the dry reforming of methane</t>
  </si>
  <si>
    <t>Yu X.-P., Zhang F.-B.</t>
  </si>
  <si>
    <t>Development of catalysts for hydrogen production through the integration of steam reforming of methane and high temperature water gas shift</t>
  </si>
  <si>
    <t>LeValley T.L., Richard A.R., Fan M.</t>
  </si>
  <si>
    <t>Experimental and kinetic investigation of the plasma catalytic dry reforming of methane over perovskite LaNiO3 nanoparticles</t>
  </si>
  <si>
    <t>Zheng X.-G., Tan S.-Y., Dong L.-C., Li S.-B., Chen H.-M., Wei S.-A.</t>
  </si>
  <si>
    <t>Coke-resistant Ni at SiO2 catalyst for dry reforming of methane</t>
  </si>
  <si>
    <t>Zhang J., Li F.</t>
  </si>
  <si>
    <t>Hydrotalcite-dispersed paper-structured catalyst for the dry reforming of methane</t>
  </si>
  <si>
    <t>Shiratori Y., Sakamoto M., Uchida T., Le H., Quang-Tuyen T., Sasaki K.</t>
  </si>
  <si>
    <t>Performance evaluation of WNi-CeO2 as anode in a solid oxide fuel cell fed by simulated biogas mixtures</t>
  </si>
  <si>
    <t>Escudero M.J., Gómez De Parada I., Fuerte A.</t>
  </si>
  <si>
    <t>Study of the dry reforming of methane and ethanol using Rh catalysts supported on doped alumina</t>
  </si>
  <si>
    <t>Drif A., Bion N., Brahmi R., Ojala S., Pirault-Roy L., Turpeinen E., Seelam P.K., Keiski R.L., Epron F.</t>
  </si>
  <si>
    <t>Impregnated Ni/ZrO2 and Pt/ZrO2 catalysts in dry reforming of methane: Activity tests in excess methane and mechanistic studies with labeled 13CO2</t>
  </si>
  <si>
    <t>Németh M., Schay Z., Srankó D., Károlyi J., Sáfrán G., Sajó I., Horváth A.</t>
  </si>
  <si>
    <t>Effect of preparation methods on the catalytic performance of Ni-Al2O3 for CO2-CH4 reforming</t>
  </si>
  <si>
    <t>Mo W.-L., Ma F.-Y., Liu Y.-E., Liu J.-M., Zhong M., Aisha· N.</t>
  </si>
  <si>
    <t>Hollow zeolite encapsulated Ni-Pt bimetals for sintering and coking resistant dry reforming of methane</t>
  </si>
  <si>
    <t>Dai C., Zhang S., Zhang A., Song C., Shi C., Guo X.</t>
  </si>
  <si>
    <t>Post-plasma catalytic oxidative CO2 reforming of methane over Ni-based catalysts</t>
  </si>
  <si>
    <t>Li K., Liu J.-L., Li X.-S., Zhu X.-B., Zhu A.-M.</t>
  </si>
  <si>
    <t>Plasma-catalytic dry reforming of methane over γ-Al2O3 supported metal catalysts</t>
  </si>
  <si>
    <t>Zeng Y., Zhu X., Mei D., Ashford B., Tu X.</t>
  </si>
  <si>
    <t>Ni nanoparticles immobilized Ce-modified mesoporous silica via a novel sublimation-deposition strategy for catalytic reforming of methane with carbon dioxide</t>
  </si>
  <si>
    <t>Xie T., Zhao X., Zhang J., Shi L., Zhang D.</t>
  </si>
  <si>
    <t>CO2 reforming of methane over Ni-Co/ZSM5 catalysts. Aging and carbon deposition study</t>
  </si>
  <si>
    <t>Estephane J., Aouad S., Hany S., El Khoury B., Gennequin C., El Zakhem H., El Nakat J., Aboukaïs A., Abi Aad E.</t>
  </si>
  <si>
    <t>Recent Advances on the Design of Group VIII Base-Metal Catalysts with Encapsulated Structures</t>
  </si>
  <si>
    <t>Tian H., Li X., Zeng L., Gong J.</t>
  </si>
  <si>
    <t>Structured Ni catalysts on porous anodic alumina membranes for methane dry reforming: NiAl2O4 formation and characterization</t>
  </si>
  <si>
    <t>Zhou L., Guo Y., Basset J.-M., Kameyama H.</t>
  </si>
  <si>
    <t>Effect of NiAl2O4 Formation on Ni/Al2O3 Stability during Dry Reforming of Methane</t>
  </si>
  <si>
    <t>Zhou L., Li L., Wei N., Li J., Basset J.-M.</t>
  </si>
  <si>
    <t>Nanoporous silicon carbide as nickel support for the carbon dioxide reforming of methane</t>
  </si>
  <si>
    <t>Hoffmann C., Plate P., Steinbrück A., Kaskel S.</t>
  </si>
  <si>
    <t>Catalytic and kinetic analysis of the methane tri-reforming over a Ni-Mg/β-SiC catalyst</t>
  </si>
  <si>
    <t>García-Vargas J.M., Valverde J.L., Díez J., Dorado F., Sánchez P.</t>
  </si>
  <si>
    <t>Phyllosilicate evolved hierarchical Ni- and Cu-Ni/SiO2 nanocomposites for methane dry reforming catalysis</t>
  </si>
  <si>
    <t>Wu T., Zhang Q., Cai W., Zhang P., Song X., Sun Z., Gao L.</t>
  </si>
  <si>
    <t>Tuning the composition of metastable CoxNiyMg100-x-y(OH)(OCH3) nanoplates for optimizing robust methane dry reforming catalyst</t>
  </si>
  <si>
    <t>Fan X., Liu Z., Zhu Y.-A., Tong G., Zhang J., Engelbrekt C., Ulstrup J., Zhu K., Zhou X.</t>
  </si>
  <si>
    <t>Thermodynamics of sulfur poisoning in solid oxide fuel cells revisited: The effect of H2S concentration, temperature, current density and fuel utilization</t>
  </si>
  <si>
    <t>Da Silva A.L., Heck N.C.</t>
  </si>
  <si>
    <t>Support interaction of Ni nanocluster based catalysts applied in CO2 reforming</t>
  </si>
  <si>
    <t>Das S., Thakur S., Bag A., Gupta M.S., Mondal P., Bordoloi A.</t>
  </si>
  <si>
    <t>Ni/SiO2 catalyst prepared via Ni-aliphatic amine complexation for dry reforming of methane: Effect of carbon chain number and amine concentration</t>
  </si>
  <si>
    <t>Gao X.Y., Ashok J., Widjaja S., Hidajat K., Kawi S.</t>
  </si>
  <si>
    <t>Sulfur-resistant and regenerable Ni/Co spinel-based catalysts for methane dry reforming</t>
  </si>
  <si>
    <t>Misture S.T., McDevitt K.M., Glass K.C., Edwards D.D., Howe J.Y., Rector K.D., He H., Vogel S.C.</t>
  </si>
  <si>
    <t>Single Step Bi-reforming and Oxidative Bi-reforming of Methane (Natural Gas) with Steam and Carbon Dioxide to Metgas (CO-2H2) for Methanol Synthesis: Self-Sufficient Effective and Exclusive Oxygenation of Methane to Methanol with Oxygen</t>
  </si>
  <si>
    <t>Olah G.A., Goeppert A., Czaun M., Mathew T., May R.B., Prakash G.K.S.</t>
  </si>
  <si>
    <t>A comparison of H2S, SO2, and COS poisoning on Ni/YSZ and Ni/K2O-CaAl2O4 during methane steam and dry reforming</t>
  </si>
  <si>
    <t>Jablonski W.S., Villano S.M., Dean A.M.</t>
  </si>
  <si>
    <t>Synthesis of a SiO2 nanofibre confined Ni catalyst by electrospinning for the CO2 reforming of methane</t>
  </si>
  <si>
    <t>Wen S., Liang M., Zou J., Wang S., Zhu X., Liu L., Wang Z.-J.</t>
  </si>
  <si>
    <t>Oxidative CO2 reforming of methane over stable and active nickel-based catalysts modified with organic agents</t>
  </si>
  <si>
    <t>Li B., Qian X., Wang X.</t>
  </si>
  <si>
    <t>Nickel-based catalyst precursor prepared via microwave-induced combustion method: Thermodynamics of synthesis and performance in dry reforming of CH4</t>
  </si>
  <si>
    <t>Barros B.S., Kulesza J., De Araújo Melo D.M., Kiennemand A.</t>
  </si>
  <si>
    <t>Methane dry reforming on Ni/La2Zr2O7 treated by plasma in different atmospheres</t>
  </si>
  <si>
    <t>Peng H., Ma Y., Liu W., Xu X., Fang X., Lian J., Wang X., Li C., Zhou W., Yuan P.</t>
  </si>
  <si>
    <t>Hierarchical hollow Ni/SiO2 nanocomposite for methane dry reforming catalysis</t>
  </si>
  <si>
    <t>Li Y., Zhang Q., Liu J., Zhang P., Song X., Gao L.</t>
  </si>
  <si>
    <t>Evaluation of process variables on the performance of Sorption Enhanced Methane Reforming</t>
  </si>
  <si>
    <t>García-Lario A.L., Aznar M., Grasa G.S., Murillo R.</t>
  </si>
  <si>
    <t>Effect of bimetallic Ni-Cr catalysts for steam-CO2 reforming of methane at high pressure</t>
  </si>
  <si>
    <t>Choi B.K., Park Y.H., Moon D.J., Park N.C., Kim Y.C.</t>
  </si>
  <si>
    <t>Kinetics for steam and CO2 reforming of methane over Ni/La/Al2O3 catalyst</t>
  </si>
  <si>
    <t>Park M.H., Choi B.K., Park Y.H., Moon D.J., Park N.C., Kim Y.C.</t>
  </si>
  <si>
    <t>Hydrogen production by partial oxidation of methane over Co based, Ni and Ru monolithic catalysts</t>
  </si>
  <si>
    <t>Figen H.E., Baykara S.Z.</t>
  </si>
  <si>
    <t>Carbon dioxide reforming of methane on Ni-MgO-Al2O3 catalysts prepared by sol-gel method: Effects of Mg/Al ratios</t>
  </si>
  <si>
    <t>Min J.-E., Lee Y.-J., Park H.-G., Zhang C., Jun K.-W.</t>
  </si>
  <si>
    <t>An active and coke-resistant dry reforming catalyst comprising nickel-tungsten alloy nanoparticles</t>
  </si>
  <si>
    <t>Zhang S., Shi C., Chen B., Zhang Y., Qiu J.</t>
  </si>
  <si>
    <t>Density Functional Theory-Assisted Microkinetic Analysis of Methane Dry Reforming on Ni Catalyst</t>
  </si>
  <si>
    <t>Fan C., Zhu Y.-A., Yang M.-L., Sui Z.-J., Zhou X.-G., Chen D.</t>
  </si>
  <si>
    <t>Biogas to syngas conversion without carbonaceous deposits via the dry reforming reaction using transition metal catalysts</t>
  </si>
  <si>
    <t>Djinović P., Črnivec I.G.O., Pintar A.</t>
  </si>
  <si>
    <t>Surface reaction kinetics of steam- and CO2-reforming as well as oxidation of methane over nickel-based catalysts</t>
  </si>
  <si>
    <t>Herrera Delgado K., Maier L., Tischer S., Zellner A., Stotz H., Deutschmann O.</t>
  </si>
  <si>
    <t>Oxidation of methane over polyoxide catalysts</t>
  </si>
  <si>
    <t>Dossumov K., Yergazyieva G.Y., Myltykbayeva L.K., Suyunbayev U., Asanov N.A., Gyulmaliev A.M.</t>
  </si>
  <si>
    <t>Influence of metal particle size on oxidative CO2 reforming of methane over supported nickel catalysts: Effects of second-metal addition</t>
  </si>
  <si>
    <t>Bhavani A.G., Kim W.Y., Lee J.W., Lee J.S.</t>
  </si>
  <si>
    <t>Enhanced carbon-resistant dry reforming Fe-Ni catalyst: Role of Fe</t>
  </si>
  <si>
    <t>Theofanidis S.A., Galvita V.V., Poelman H., Marin G.B.</t>
  </si>
  <si>
    <t>Carbon dioxide reforming of methane over Ni nanoparticles incorporated into mesoporous amorphous ZrO2 matrix</t>
  </si>
  <si>
    <t>Zhang X., Zhang Q., Tsubaki N., Tan Y., Han Y.</t>
  </si>
  <si>
    <t>Hydrogen from synthetic biogas via SIP using NiAl2O4 catalyst: Reduction stage</t>
  </si>
  <si>
    <t>Herrer M., Plou J., Durán P., Herguido J., Peña J.A.</t>
  </si>
  <si>
    <t>Controlled formation of nickel oxide nanoparticles on mesoporous silica using molecular Ni4O4 clusters as precursors: Enhanced catalytic performance for dry reforming of methane</t>
  </si>
  <si>
    <t>Baktash E., Littlewood P., Pfrommer J., Schomäcker R., Driess M., Thomas A.</t>
  </si>
  <si>
    <t>Silica-coated LaNiO3 nanoparticles for non-thermal plasma assisted dry reforming of methane: Experimental and kinetic studies</t>
  </si>
  <si>
    <t>Zheng X., Tan S., Dong L., Li S., Chen H.</t>
  </si>
  <si>
    <t>Dual-enhanced steam methane reforming by membrane separation of H2 and reactive sorption of CO2</t>
  </si>
  <si>
    <t>Wu X., Wu C., Wu S.</t>
  </si>
  <si>
    <t>Partial oxidation of methane over Ni0/La2O3 bifunctional catalyst II: Global kinetics of methane total oxidation, dry reforming and partial oxidation</t>
  </si>
  <si>
    <t>Nguyen T.H., Łamacz A., Krztoń A., Ura A., Chałupka K., Nowosielska M., Rynkowski J., Djéga-Mariadassou G.</t>
  </si>
  <si>
    <t>The promoting role of Ag in Ni-CeO2 catalyzed CH4-CO2 dry reforming reaction</t>
  </si>
  <si>
    <t>Yu M., Zhu Y.-A., Lu Y., Tong G., Zhu K., Zhou X.</t>
  </si>
  <si>
    <t>Effect of metal-support interactions in Ni/Al2O3 catalysts with low metal loading for methane dry reforming</t>
  </si>
  <si>
    <t>Ewbank J.L., Kovarik L., Diallo F.Z., Sievers C.</t>
  </si>
  <si>
    <t>Effects of α- and γ-cyclodextrin-modified impregnation method on physicochemical properties of Ni/SBA-15 and its catalytic performance in CO2 reforming of methane</t>
  </si>
  <si>
    <t>Liu H., Li Y., Wu H., Liu J., He D.</t>
  </si>
  <si>
    <t>Digester gas upgrading to synthetic natural gas in solid oxide electrolysis cells</t>
  </si>
  <si>
    <t>Lorenzi G., Lanzini A., Santarelli M.</t>
  </si>
  <si>
    <t>Ni0.05Mn0.95O catalysts for the dry reforming of methane</t>
  </si>
  <si>
    <t>Littlewood P., Xie X., Bernicke M., Thomas A., Schomäcker R.</t>
  </si>
  <si>
    <t>Redox dynamics of Ni catalysts in CO2 reforming of methane</t>
  </si>
  <si>
    <t>Mette K., Kühl S., Tarasov A., Düdder H., Kähler K., Muhler M., Schlögl R., Behrens M.</t>
  </si>
  <si>
    <t>Characterizations and performances of Ni/diatomite catalysts for dry reforming of methane</t>
  </si>
  <si>
    <t>Jabbour K., El Hassan N., Davidson A., Massiani P., Casale S.</t>
  </si>
  <si>
    <t>Effect of synthesis route of mesoporous zirconia based Ni catalysts on coke minimization in conversion of biogas to synthesis gas</t>
  </si>
  <si>
    <t>Mustu H., Yasyerli S., Yasyerli N., Dogu G., Dogu T., Djinović P., Pintar A.</t>
  </si>
  <si>
    <t>Ni-SiO2 catalysts for the carbon dioxide reforming of methane: Varying support properties by flame spray pyrolysis</t>
  </si>
  <si>
    <t>Lovell E.C., Scott J., Amal R.</t>
  </si>
  <si>
    <t>In situ controllable assembly of layered-double-hydroxide-based nickel nanocatalysts for carbon dioxide reforming of methane</t>
  </si>
  <si>
    <t>Xu Z., Wang N., Chu W., Deng J., Luo S.</t>
  </si>
  <si>
    <t>Ni/MgO-MgAl2O4 catalysts with bimodal pore structure for steam-CO2-reforming of methane</t>
  </si>
  <si>
    <t>Kim B.-H., Yang E.-H., Moon D.J., Kim S.W.</t>
  </si>
  <si>
    <t>Coking and deactivation of a mesoporous Ni-CaO-ZrO2 catalyst in dry reforming of methane: A study under different feeding compositions</t>
  </si>
  <si>
    <t>Wang C., Sun N., Zhao N., Wei W., Sun Y., Sun C., Liu H., Snape C.E.</t>
  </si>
  <si>
    <t>Microkinetic evaluation of normal and inverse kinetic isotope effects during methane steam reforming to synthesis gas over a Ni/NiAl2O4 model catalyst</t>
  </si>
  <si>
    <t>Sprung C., Kechagiopoulos P.N., Thybaut J.W., Arstad B., Olsbye U., Marin G.B.</t>
  </si>
  <si>
    <t>Understanding the role of lanthanide promoters on the structure-activity of nanosized Ni/γ-Al2O3 catalysts in carbon dioxide reforming of methane</t>
  </si>
  <si>
    <t>Amin M.H., Putla S., Hamid S.B.A., Bhargava S.K.</t>
  </si>
  <si>
    <t>Enhanced dry reforming of methane on Ni and Ni-Pt catalysts synthesized by atomic layer deposition</t>
  </si>
  <si>
    <t>Gould T.D., Montemore M.M., Lubers A.M., Ellis L.D., Weimer A.W., Falconer J.L., Medlin J.W.</t>
  </si>
  <si>
    <t>Highly active and stable Ni-based bimodal pore catalyst for dry reforming of methane</t>
  </si>
  <si>
    <t>Bao Z., Lu Y., Han J., Li Y., Yu F.</t>
  </si>
  <si>
    <t>Technical and economic feasibility of adapting an industrial steam reforming unit for production of hydrogen from renewable ethanol</t>
  </si>
  <si>
    <t>Roldán R.</t>
  </si>
  <si>
    <t>Effects of polyvinyl-pyrrolidone in a polyol method on preparation of a perovskite-type catalyst for steam-CO2 reforming of methane</t>
  </si>
  <si>
    <t>Park D., Moon D.J., Kim T.</t>
  </si>
  <si>
    <t>Plasma-assisted catalytic dry reforming of methane: Highly catalytic performance of nickel ferrite nanoparticles embedded in silica</t>
  </si>
  <si>
    <t>Hydrogen from synthetic biogas by catalyzed MDR and SIP: Screening of catalyst and iron oxide mixtures</t>
  </si>
  <si>
    <t>Plou J., Durán P., Herguido J., Peña J.A.</t>
  </si>
  <si>
    <t>Synthesis strategies of ceria-zirconia doped Ni/SBA-15 catalysts for methane dry reforming</t>
  </si>
  <si>
    <t>Albarazi A., Gálvez M.E., Da Costa P.</t>
  </si>
  <si>
    <t>Sol-gel synthesis and characterization of silica supported nickel ferrite catalysts for dry reforming of methane</t>
  </si>
  <si>
    <t>Benrabaa R., Löfberg A., Guerrero Caballero J., Bordes-Richard E., Rubbens A., Vannier R.-N., Boukhlouf H., Barama A.</t>
  </si>
  <si>
    <t>Synergetic effects leading to coke-resistant NiCo bimetallic catalysts for dry reforming of methane</t>
  </si>
  <si>
    <t>Li L., Anjum D.H., Zhu H., Saih Y., Laveille P.V., D'Souza L., Basset J.-M.</t>
  </si>
  <si>
    <t>Controlled surface segregation leads to efficient coke-resistant nickel/platinum bimetallic catalysts for the dry reforming of methane</t>
  </si>
  <si>
    <t>Li L., Zhou L., Ould-Chikh S., Anjum D.H., Kanoun M.B., Scaranto J., Hedhili M.N., Khalid S., Laveille P.V., D'Souza L., Clo A., Basset J.-M.</t>
  </si>
  <si>
    <t>A stable Ni/SBA-15 catalyst prepared by the ammonia evaporation method for dry reforming of methane</t>
  </si>
  <si>
    <t>Zhang Q., Wang M., Zhang T., Wang Y., Tang X., Ning P.</t>
  </si>
  <si>
    <t>Methane dry reforming over nickel perovsikite catalysts</t>
  </si>
  <si>
    <t>De Caprariis B., De Filippis P., Petrullo A., Scarsella M.</t>
  </si>
  <si>
    <t>Elucidation of the influence of Ni-Co catalytic properties on dry methane reforming performance</t>
  </si>
  <si>
    <t>Phongaksorn M., Tungkamani S., Dharmasaroja N., Sornchamni T., Chuvaree R., Kanjanabat N., Siri-Nguan N.</t>
  </si>
  <si>
    <t>The effect of promoters in La0.9M0.1Ni0.5Fe0.5O3 (M = Sr, Ca) perovskite catalysts on dry reforming of methane</t>
  </si>
  <si>
    <t>Yang E.-H., Noh Y.-S., Ramesh S., Lim S.S., Moon D.J.</t>
  </si>
  <si>
    <t>Ni/SiO2 Catalyst Prepared with Nickel Nitrate Precursor for Combination of CO2 Reforming and Partial Oxidation of Methane: Characterization and Deactivation Mechanism Investigation</t>
  </si>
  <si>
    <t>He S., Zhang L., He S., Mo L., Zheng X., Wang H., Luo Y.</t>
  </si>
  <si>
    <t>Ni/CeO2-Al2O3 catalysts for the dry reforming of methane: The effect of CeAlO3 content and nickel crystallite size on catalytic activity and coke resistance</t>
  </si>
  <si>
    <t>Luisetto I., Tuti S., Battocchio C., Lo Mastro S., Sodo A.</t>
  </si>
  <si>
    <t>Effect of the order of Ni and Ce addition in SBA-15 on the activity in dry reforming of methane</t>
  </si>
  <si>
    <t>Kaydouh M.-N., El Hassan N., Davidson A., Casale S., El Zakhem H., Massiani P.</t>
  </si>
  <si>
    <t>Promotional effect of cerium on nickel-containing mesoporous silica for carbon dioxide reforming of methane</t>
  </si>
  <si>
    <t>Fu Y., Wu Y., Cai W., Yue B., He H.</t>
  </si>
  <si>
    <t>CO2 reforming of CH4 over highly active and stable y RhNix/NaY catalysts</t>
  </si>
  <si>
    <t>Estephane J., Ayoub M., Safieh K., Kaydouh M.-N., Casale S., Zakhem H.E.</t>
  </si>
  <si>
    <t>Effect of pore geometries on the catalytic properties of NiO-Al2O3 catalysts in CO2 reforming of methane</t>
  </si>
  <si>
    <t>Huang X., Sun N., Xue G., Wang C., Zhan H., Zhao N., Xiao F., Wei W., Sun Y.</t>
  </si>
  <si>
    <t>Catalytic performances of Ni-CaO-mayenite in CO2 sorption enhanced steam methane reforming</t>
  </si>
  <si>
    <t>Cesário M.R., Barros B.S., Courson C., Melo D.M.A., Kiennemann A.</t>
  </si>
  <si>
    <t>Syngas production by partial oxidation of methane in a microchannel reactor over a Ni-Pt/La0.2Zr0.4Ce0.4Ox catalyst</t>
  </si>
  <si>
    <t>Makarshin L.L., Sadykov V.A., Andreev D.V., Gribovskii A.G., Privezentsev V.V., Parmon V.N.</t>
  </si>
  <si>
    <t>Carbon deposition from the CO2-steam reforming of methane over modified Ni/γ-Al2O3 catalysts</t>
  </si>
  <si>
    <t>Choi B.K., Ok H.J., Moon D.J., Kim J.H., Park N.C., Kim Y.C.</t>
  </si>
  <si>
    <t>Dry reforming over CeO2-promoted Ni/MgO nano-catalyst: Effect of Ni loading and CH4/CO2 molar ratio</t>
  </si>
  <si>
    <t>Khajenoori M., Rezaei M., Meshkani F.</t>
  </si>
  <si>
    <t>Facile synthesis of high surface area yolk-shell Ni@Ni embedded SiO2 via Ni phyllosilicate with enhanced performance for CO2 reforming of CH4</t>
  </si>
  <si>
    <t>Li Z., Kathiraser Y., Kawi S.</t>
  </si>
  <si>
    <t>Experimental study of the application of a NiO/NiAl2O4 catalyst and a CaO-based synthetic sorbent on the Sorption Enhanced Reforming process</t>
  </si>
  <si>
    <t>García-Lario A.L., Aznar M., Martinez I., Grasa G.S., Murillo R.</t>
  </si>
  <si>
    <t>Relationship between carbon morphology and catalyst deactivation in the catalytic decomposition of biogas using Ni, Co and Fe based catalysts</t>
  </si>
  <si>
    <t>De Llobet S., Pinilla J.L., Moliner R., Suelves I.</t>
  </si>
  <si>
    <t>Hydrogen production via CO2 reforming of methane over ZrO2-Doped Ni/ZSM-5 nanostructured catalyst prepared by ultrasound assisted sequential impregnation method</t>
  </si>
  <si>
    <t>Rahmani F., Haghighi M., Vafaeian Y., Estifaee P.</t>
  </si>
  <si>
    <t>Highly active and stable Ni-SiO2 prepared by a complex-decomposition method for pressurized carbon dioxide reforming of methane</t>
  </si>
  <si>
    <t>Ren H.-P., Song Y.-H., Hao Q.-Q., Liu Z.-W., Wang W., Chen J.-G., Jiang J., Liu Z.-T., Hao Z., Lu J.</t>
  </si>
  <si>
    <t>Nickel / doped ceria solid oxide fuel cell anodes for dry reforming of methane</t>
  </si>
  <si>
    <t>Fonseca Da R.O., Da Silva A.A.A., Signorelli M.R.M., Rabelo-Neto R.C., Noronha F.B., Simões R.C.C., Mattosa L.V.</t>
  </si>
  <si>
    <t>Ni-Mg-Al solid basic layered double oxide catalysts prepared using surfactant-assisted coprecipitation method for CO2 reforming of CH4</t>
  </si>
  <si>
    <t>Tan P., Gao Z., Shen C., Du Y., Li X., Huang W.</t>
  </si>
  <si>
    <t>Promoting effect of glucose and β-cyclodextrin on Ni dispersion of Ni/MCM-41 catalysts for carbon dioxide reforming of methane to syngas</t>
  </si>
  <si>
    <t>Liu H., Li Y., Wu H., Yang W., He D.</t>
  </si>
  <si>
    <t>Investigation of coking during dry reforming of methane by means of thermogravimetry</t>
  </si>
  <si>
    <t>Tarasov A., Düdder H., Mette K., Kühl S., Kähler K., Schlögl R., Muhler M., Behrens M.</t>
  </si>
  <si>
    <t>Syngas production via dry reforming of CH4 over Co- and Cu-promoted Ni/Al2O3-ZrO2 nanocatalysts synthesized via sequential impregnation and sol-gel methods</t>
  </si>
  <si>
    <t>Sharifi M., Haghighi M., Rahmani F., Karimipour S.</t>
  </si>
  <si>
    <t>Threshold effect of Ni/AC in methane reforming with CO2</t>
  </si>
  <si>
    <t>Wei Y., Hui H., Li Y., Shu X.</t>
  </si>
  <si>
    <t>Preparation of Sn-doped 2-3 nm Ni nanoparticles supported on SiO 2 via surface organometallic chemistry for low temperature dry reforming catalyst: The effect of tin doping on activity, selectivity and stability</t>
  </si>
  <si>
    <t>Baudouin D., Candy J.-P., Rodemerck U., Krumeich F., Veyre L., Webb P.B., Thieuleux C., Copéret C.</t>
  </si>
  <si>
    <t>Hydrogen production from methane dry reforming over nickel-based nanocatalysts using surfactant-assisted or polyol method</t>
  </si>
  <si>
    <t>Naeem M.A., Al-Fatesh A.S., Fakeeha A.H., Abasaeed A.E.</t>
  </si>
  <si>
    <t>Dry reforming of hydrocarbon feedstocks</t>
  </si>
  <si>
    <t>Shah Y.T., Gardner T.H.</t>
  </si>
  <si>
    <t>Effect of alkaline earth promoters (MgO, CaO, and BaO) on the activity and coke formation of Ni catalysts supported on nanocrystalline Al2O3 in dry reforming of methane</t>
  </si>
  <si>
    <t>Alipour Z., Rezaei M., Meshkani F.</t>
  </si>
  <si>
    <t>Anodic TiO2 nanotube array supported nickel - Noble metal bimetallic catalysts for activation of CH4 and CO2 to syngas</t>
  </si>
  <si>
    <t>Rui Z., Feng D., Chen H., Ji H.</t>
  </si>
  <si>
    <t>Pretreatment as the crucial step for biogas reforming to hydrogen over Ni-Co bimetallic catalyst: Effect of CO2 pretreatment time</t>
  </si>
  <si>
    <t>Zhao J., Zhou W., Ma J.</t>
  </si>
  <si>
    <t>Synergism in NiMoOx precursors essential for CH 4/CO2 dry reforming</t>
  </si>
  <si>
    <t>Shi C., Zhang S., Li X., Zhang A., Shi M., Zhu Y., Qiu J., Au C.</t>
  </si>
  <si>
    <t>Effects of Nd, Ce, and La modification on catalytic performance of Ni/SBA-15 catalyst in CO2 reforming of CH4</t>
  </si>
  <si>
    <t>Tri-reforming of methane over Ni@SiO2 catalyst</t>
  </si>
  <si>
    <t>Majewski A.J., Wood J.</t>
  </si>
  <si>
    <t>Strategies to enhance dry reforming of methane: Synthesis of ceria-zirconia/nickel-cobalt catalysts by freeze-drying and NO calcination</t>
  </si>
  <si>
    <t>Aw M.S., Osojnik Črnivec I.G., Djinović P., Pintar A.</t>
  </si>
  <si>
    <t>Self-cleaning perovskite type catalysts for the dry reforming of methane</t>
  </si>
  <si>
    <t>Pérez-Camacho M.N., Abu-Dahrieh J., Goguet A., Sun K., Rooney D.</t>
  </si>
  <si>
    <t>Stabilizing Ni catalysts by molecular layer deposition for harsh, dry reforming conditions</t>
  </si>
  <si>
    <t>Gould T.D., Izar A., Weimer A.W., Falconer J.L., Medlin J.W.</t>
  </si>
  <si>
    <t>Effects of support modifiers on the catalytic performance of Ni/Al 2O3 catalyst in CO2 reforming of methane</t>
  </si>
  <si>
    <t>Investigation of the catalytic performance of Ni/MgO catalysts in partial oxidation, dry reforming and combined reforming of methane</t>
  </si>
  <si>
    <t>Meshkani F., Rezaei M., Andache M.</t>
  </si>
  <si>
    <t>LaNiO3@SiO2 core-shell nano-particles for the dry reforming of CH4 in the dielectric barrier discharge plasma</t>
  </si>
  <si>
    <t>High-performance Ni-SiO2 for pressurized carbon dioxide reforming of methane</t>
  </si>
  <si>
    <t>Ren H.-P., Hao Q.-Q., Wang W., Song Y.-H., Cheng J., Liu Z.-W., Liu Z.-T., Lu J., Hao Z.</t>
  </si>
  <si>
    <t>Y2O3-promoted NiO/SBA-15 catalysts highly active for CO2/CH4 reforming</t>
  </si>
  <si>
    <t>Li J.F., Xia C., Au C.T., Liu B.S.</t>
  </si>
  <si>
    <t>Performance of a Solid Oxide Fuel Cell short-stack with biogas feeding</t>
  </si>
  <si>
    <t>Papurello D., Borchiellini R., Bareschino P., Chiodo V., Freni S., Lanzini A., Pepe F., Ortigoza G.A., Santarelli M.</t>
  </si>
  <si>
    <t>Tunable ceria-zirconia support for nickel-cobalt catalyst in the enhancement of methane dry reforming with carbon dioxide</t>
  </si>
  <si>
    <t>Aw M.S., Osojnik Črnivec I.G., Pintar A.</t>
  </si>
  <si>
    <t>Immobilizing Ni nanoparticles to mesoporous silica with size and location control via a polyol-assisted route for coking- and sintering-resistant dry reforming of methane</t>
  </si>
  <si>
    <t>Xie T., Shi L., Zhang J., Zhang D.</t>
  </si>
  <si>
    <t>Activities of Ni-based nano catalysts for CO2-CH4 reforming prepared by polyol process</t>
  </si>
  <si>
    <t>Naeem M.A., Al-Fatesh A.S., Abasaeed A.E., Fakeeha A.H.</t>
  </si>
  <si>
    <t>Tar reforming in model Gasifier effluents: Transition metal/rare earth oxide catalysts</t>
  </si>
  <si>
    <t>Li R., Roy A., Bridges J., Dooley K.M.</t>
  </si>
  <si>
    <t>Production of fuel-cell grade hydrogen by sorption enhanced water gas shift reaction using Pd/Ni-Co catalysts</t>
  </si>
  <si>
    <t>Noor T., Gil M.V., Chen D.</t>
  </si>
  <si>
    <t>In situ XAS study of an improved natural phosphate catalyst for hydrogen production by reforming of methane</t>
  </si>
  <si>
    <t>Abba M.O., Gonzalez-DelaCruz V.M., Colón G., Sebti S., Caballero A.</t>
  </si>
  <si>
    <t>Yolk-satellite-shell structured Ni-Yolk@Ni@SiO2 nanocomposite: Superb catalyst toward methane CO2 reforming reaction</t>
  </si>
  <si>
    <t>Li Z., Mo L., Kathiraser Y., Kawi S.</t>
  </si>
  <si>
    <t>Influence of alkaline and alkaline-earth cocations on the performance of Ni/β-SiC catalysts in the methane tri-reforming reaction</t>
  </si>
  <si>
    <t>García-Vargas J.M., Valverde J.L., Díez J., Sánchez P., Dorado F.</t>
  </si>
  <si>
    <t>Carbon dioxide reforming of methane over promoted NixMg1-xO (111) platelet catalyst derived from solvothermal synthesis</t>
  </si>
  <si>
    <t>Yu M., Zhu K., Liu Z., Xiao H., Deng W., Zhou X.</t>
  </si>
  <si>
    <t>Development of Al-stabilized CaO-nickel hybrid sorbent-catalyst for sorption-enhanced steam methane reforming</t>
  </si>
  <si>
    <t>Radfarnia H.R., Iliuta M.C.</t>
  </si>
  <si>
    <t>Investigation of la promotion mechanism on Ni/SBA-15 catalysts in CH 4 reforming with CO2</t>
  </si>
  <si>
    <t>Qian L., Ma Z., Ren Y., Shi H., Yue B., Feng S., Shen J., Xie S.</t>
  </si>
  <si>
    <t>Effect of Ni-CNTs/mesocellular silica composite catalysts on carbon dioxide reforming of methane</t>
  </si>
  <si>
    <t>Donphai W., Faungnawakij K., Chareonpanich M., Limtrakul J.</t>
  </si>
  <si>
    <t>Porous nickel-based catalysts for combined steam and carbon dioxide reforming of methane</t>
  </si>
  <si>
    <t>Danilova M.M., Fedorova Z.A., Zaikovskii V.I., Porsin A.V., Kirillov V.A., Krieger T.A.</t>
  </si>
  <si>
    <t>Catalytic hydrogen production via dry reforming of methane over Ni/Ce 0.65Hf0.25M0.1O2-δ (M = Tb, Sm, Nd, Pr and La)</t>
  </si>
  <si>
    <t>Harshini D., Lee D.H., Kim Y., Nam S.W., Han J.H., Ham H.C., Yoon C.W.</t>
  </si>
  <si>
    <t>Effects of promoter on NiMgAl catalyst structure and performance for carbon dioxide reforming of methane</t>
  </si>
  <si>
    <t>Guo Z.-L., Huang L.-Q., Chu W., Luo S.-Z.</t>
  </si>
  <si>
    <t>Modifying perovskite-type oxide catalyst LaNiO3 with Ce for carbon dioxide reforming of methane</t>
  </si>
  <si>
    <t>Su Y.-J., Pan K.-L., Chang M.-B.</t>
  </si>
  <si>
    <t>Hydrogen production by steam reforming of liquefied natural gas (LNG) over mesoporous nickel-phosphorus-alumina aerogel catalyst</t>
  </si>
  <si>
    <t>Bang Y., Han S.J., Yoo J., Park S., Choi J.H., Lee Y.J., Song J.H., Song I.K.</t>
  </si>
  <si>
    <t>Long-term stability test of Ni-based catalyst in carbon dioxide reforming of methane</t>
  </si>
  <si>
    <t>Serrano-Lotina A., Daza L.</t>
  </si>
  <si>
    <t>Studies of the preparation method of ceria-promoted nickel catalyst for carbon dioxide reforming of methane</t>
  </si>
  <si>
    <t>Osawa T., Nakai Y., Mouri A., Lee I.-Y.S.</t>
  </si>
  <si>
    <t>Boron-modified Ni/Al2O3 catalysts for reduced carbon deposition during dry reforming of methane</t>
  </si>
  <si>
    <t>Fouskas A., Kollia M., Kambolis A., Papadopoulou C., Matralis H.</t>
  </si>
  <si>
    <t>CO2 reforming of methane over MCM-41-supported nickel catalysts: Altering support acidity by one-pot synthesis at room temperature</t>
  </si>
  <si>
    <t>Lovell E., Jiang Y., Scott J., Wang F., Suhardja Y., Chen M., Huang J., Amal R.</t>
  </si>
  <si>
    <t>Activity and coke formation of nickel and nickel carbide in dry reforming: A deactivation scheme from density functional theory</t>
  </si>
  <si>
    <t>Wang Z., Cao X.-M., Zhu J., Hu P.</t>
  </si>
  <si>
    <t>Unsupported versus alumina-supported Ni nanoparticles as catalysts for steam/ethanol conversion and CO2 methanation</t>
  </si>
  <si>
    <t>Riani P., Garbarino G., Lucchini M.A., Canepa F., Busca G.</t>
  </si>
  <si>
    <t>CO2 reforming of CH4 over rare earth elements functionalized mesoporous Ni-Ln (Ln = Ce, La, Sm, Pr)-Al-O composite oxides</t>
  </si>
  <si>
    <t>Xu L., Miao Z., Song H., Chou L.</t>
  </si>
  <si>
    <t>The properties of individual carbon residuals and their influence on the deactivation of Ni-CaO-ZrO2 catalysts in CH4 dry reforming</t>
  </si>
  <si>
    <t>Wang C., Sun N., Zhao N., Wei W., Zhang J., Zhao T., Sun Y., Sun C., Liu H., Snape C.E.</t>
  </si>
  <si>
    <t>Catalytic performance of highly dispersed Ni/TiO2 for dry and steam reforming of methane</t>
  </si>
  <si>
    <t>Shinde V.M., Madras G.</t>
  </si>
  <si>
    <t>Carbon dioxide reforming of methane by solid state synthesis supported catalysts</t>
  </si>
  <si>
    <t>Lau P.S., Ng K.M.</t>
  </si>
  <si>
    <t>Study of nickel catalysts prepared from rice husk ash for the reaction of methane reforming with carbon dioxide [Estudo de catalisadores de níquel suportados em cinza de casca de arroz na reforma de metano com dióxido de carbono visando a produc¸ão de hidrogênio e gás de síntese]</t>
  </si>
  <si>
    <t>Zanoteli K., Freitas J.C.C., Da Silva P.R.N.</t>
  </si>
  <si>
    <t>Effect of Ni loadings on the activity and coke formation of MgO-modified Ni/Al2O3 nanocatalyst in dry reforming of methane</t>
  </si>
  <si>
    <t>Ni/CaO-Al2O3 bifunctional catalysts for sorption-enhanced steam methane reforming</t>
  </si>
  <si>
    <t>Xu P., Zhou Z.M., Zhao C., Cheng Z.</t>
  </si>
  <si>
    <t>Influence of the support on the catalytic behaviour of Ni catalysts for the dry reforming reaction and the tri-reforming process</t>
  </si>
  <si>
    <t>García-Vargas J.M., Valverde J.L., Dorado F., Sánchez P.</t>
  </si>
  <si>
    <t>CH4 reforming with CO2 for syngas production over La2O3 promoted Ni catalysts supported on mesoporous nanostructured γ-Al2O3</t>
  </si>
  <si>
    <t>Habibi N., Rezaei M., Majidian N., Andache M.</t>
  </si>
  <si>
    <t>The role of carbonaceous deposits in the activity and stability of Ni-based catalysts applied in the dry reforming of methane</t>
  </si>
  <si>
    <t>Düdder H., Kähler K., Krause B., Mette K., Kühl S., Behrens M., Scherer V., Muhler M.</t>
  </si>
  <si>
    <t>Effects of Yb2O3 promotor on the performance of Ni/SiC catalysts in CO2 reforming of CH4</t>
  </si>
  <si>
    <t>Guo P.-F., Jin G.-Q., Guo C.-X., Wang Y.-Y., Tong X.-L., Guo X.-Y.</t>
  </si>
  <si>
    <t>Tin modification on Ni/Al2O3: Designing potent coke-resistant catalysts for the dry reforming of methane</t>
  </si>
  <si>
    <t>Liu J., Peng H., Liu W., Xu X., Wang X., Li C., Zhou W., Yuan P., Chen X., Zhang W., Zhan H.</t>
  </si>
  <si>
    <t>CH4 reforming with CO2 for syngas production over nickel catalysts supported on mesoporous nanostructured γ-Al2O3</t>
  </si>
  <si>
    <t>Majidian N., Habibi N., Rezaei M.</t>
  </si>
  <si>
    <t>SHS-produced Ni-Co-Al-Mg-O catalysts for dry reforming of methane</t>
  </si>
  <si>
    <t>Xanthopoulou G., Varitis S., Karanasios K., Vekinis G.</t>
  </si>
  <si>
    <t>Details behind the self-regeneration of supported NiCo/Ce 0.8Zr0.2O2 bimetallic catalyst in the CH 4-CO2 reforming reaction</t>
  </si>
  <si>
    <t>Djinovic̈ P., Črnivec I.G.O., Erjavec B., Pintar A.</t>
  </si>
  <si>
    <t>A highly dispersed and anti-coking Ni-La2O3/SiO 2 catalyst for syngas production from dry carbon dioxide reforming of methane</t>
  </si>
  <si>
    <t>Mo L., Leong K.K.M., Kawi S.</t>
  </si>
  <si>
    <t>Preparation of nanocrystalline NiO-MgO solid solution powders as catalyst for methane reforming with carbon dioxide: Effect of preparation conditions</t>
  </si>
  <si>
    <t>Zanganeh R., Rezaei M., Zamaniyan A.</t>
  </si>
  <si>
    <t>Characterization of CeO2 promoter of a nanocrystalline Ni/MgO catalyst in dry reforming of methane</t>
  </si>
  <si>
    <t>Coprecipitated Ni-Co bimetallic nanocatalysts for methane dry reforming</t>
  </si>
  <si>
    <t>Mirzaei F., Rezaei M., Meshkani F.</t>
  </si>
  <si>
    <t>Effects of Ni content of Ni/hydroxyapatite catalysts on catalytic properties for carbon dioxide reforming of methane</t>
  </si>
  <si>
    <t>Zhang S.-B., Li Z.-P., Lu R.-H., Wang X.-L.</t>
  </si>
  <si>
    <t>Novel synthesis of nickel oxide microsphere with high surface area and its catalytic application for carbon dioxide reforming of methane</t>
  </si>
  <si>
    <t>Wu X., Wu Z.-H., An X., Xie X.-M.</t>
  </si>
  <si>
    <t>The effects of Pt addition to supported Ni catalysts on dry (CO 2) reforming of methane to syngas</t>
  </si>
  <si>
    <t>Mahoney E.G., Pusel J.M., Stagg-Williams S.M., Faraji S.</t>
  </si>
  <si>
    <t>Structure-activity relationships of nickel-hexaaluminates in reforming reactions Part II: Activity and stability of nanostructured nickel- hexaaluminate-based catalysts in the dry reforming of methane</t>
  </si>
  <si>
    <t>Roussière T., Schulz L., Schelkle K.M., Wasserschaff G., Milanov A., Schwab E., Deutschmann O., Jentys A., Lercher J., Schunk S.A.</t>
  </si>
  <si>
    <t>One-pot synthesis of ordered mesoporous NiCeAl oxide catalysts and a study of their performance in methane dry reforming</t>
  </si>
  <si>
    <t>Wang N., Xu Z., Deng J., Shen K., Yu X., Qian W., Chu W., Wei F.</t>
  </si>
  <si>
    <t>Syngas production from reforming of greenhouse gases CH4/CO 2 over Ni-Cu/Al2O3 nanocatalyst: Impregnated vs. plasma-treated catalyst</t>
  </si>
  <si>
    <t>Rahemi N., Haghighi M., Babaluo A.A., Allahyari S., Jafari M.F.</t>
  </si>
  <si>
    <t>Carbon dioxide reforming of tar during biomass gasification</t>
  </si>
  <si>
    <t>De Caprariis B., Bassano C., Deiana P., Palma V., Petrullo A., Scarsella M., De Filippis P.</t>
  </si>
  <si>
    <t>Methane reforming with carbon dioxide over La-Nix-Ce 1-x mixed oxide catalysts</t>
  </si>
  <si>
    <t>Sagar T.V., Sreelatha N., Hanmant G., Upendar K., Lingaiah N., Rama Rao K.S., Satyanarayana C.V.V., Reddy I.A.K., Sai Prasad P.S.</t>
  </si>
  <si>
    <t>Dry reforming of greenhouse gases CH4/CO2 over MgO-promoted Ni-Co/Al2O3-ZrO2 nanocatalyst: Effect of MgO addition via sol-gel method on catalytic properties and hydrogen yield</t>
  </si>
  <si>
    <t>Sajjadi S.M., Haghighi M., Rahmani F.</t>
  </si>
  <si>
    <t>Toward enhanced conversion of model biogas mixtures: Parametric tuning and mechanistic study for ceria-zirconia supported nickel-cobalt catalyst</t>
  </si>
  <si>
    <t>Bi- and trimetallic Ni catalysts over Al2O3 and Al2O3-MOx (M=Ce or Mg) oxides for methane dry reforming: Au and Pt additive effects</t>
  </si>
  <si>
    <t>Wu H., Pantaleo G., La Parola V., Venezia A.M., Collard X., Aprile C., Liotta L.F.</t>
  </si>
  <si>
    <t>Syngas production via CO2 reforming of methane over plasma assisted synthesized Ni-Co/Al2O3-ZrO2 nanocatalysts with different Ni-loadings</t>
  </si>
  <si>
    <t>Rahemi N., Haghighi M., Babaluo A.A., Fallah Jafari M.</t>
  </si>
  <si>
    <t>Highly dispersed nickel-containing mesoporous silica with superior stability in carbon dioxide reforming of methane: The effect of anchoring</t>
  </si>
  <si>
    <t>Cai W., Ye L., Zhang L., Ren Y., Yue B., Chen X., He H.</t>
  </si>
  <si>
    <t>The effects of partial substitution of Ni by Zn in LaNiO3 perovskite catalyst for methane dry reforming</t>
  </si>
  <si>
    <t>Moradi G.R., Rahmanzadeh M., Khosravian F.</t>
  </si>
  <si>
    <t>Carbon dioxide reforming of methane over nickel catalysts supported on mesoporous MgO</t>
  </si>
  <si>
    <t>Li L., Zhang L., Shi X., Zhang Y., Li J.</t>
  </si>
  <si>
    <t>Highly coke-resistant Ni nanoparticle catalysts with minimal sintering in dry reforming of methane</t>
  </si>
  <si>
    <t>Han J.W., Kim C., Park J.S., Lee H.</t>
  </si>
  <si>
    <t>Efficient and robust reforming catalyst in severe reaction conditions by nanoprecursor reduction in confined space</t>
  </si>
  <si>
    <t>Dacquin J.-P., Sellam D., Batiot-Dupeyrat C., Tougerti A., Duprez D., Royer S.</t>
  </si>
  <si>
    <t>Effects of noble metals doped on mesoporous LaAlNi mixed oxide catalyst and identification of carbon deposit for reforming CH4 with CO2</t>
  </si>
  <si>
    <t>Arandiyan H., Peng Y., Liu C., Chang H., Li J.</t>
  </si>
  <si>
    <t>Promoting effect of Ce and Mg cations in Ni/Al catalysts prepared from hydrotalcites for the dry reforming of methane</t>
  </si>
  <si>
    <t>Djebarri B., Gonzalez-Delacruz V.M., Halliche D., Bachari K., Saadi A., Caballero A., Holgado J.P., Cherifi O.</t>
  </si>
  <si>
    <t>Syngas production from reforming of methane with CO2 and O 2 over LaNi1-xCoxO3 perovskites</t>
  </si>
  <si>
    <t>Jahangiri A., Aghabozorg H., Pahlavanzadeh H., Towfighi J.</t>
  </si>
  <si>
    <t>Nickel catalysts supported on MgO with different specific surface area for carbon dioxide reforming of methane</t>
  </si>
  <si>
    <t>Zhang L., Li L., Zhang Y., Zhao Y., Li J.</t>
  </si>
  <si>
    <t>Stable performance of Ni catalysts in the dry reforming of methane at high temperatures for the efficient conversion of CO2 into syngas</t>
  </si>
  <si>
    <t>Mette K., Kühl S., Düdder H., Kähler K., Tarasov A., Muhler M., Behrens M.</t>
  </si>
  <si>
    <t>Reforming of a model sulfur-free biogas on Ni catalysts supported on Mg(Al)O derived from hydrotalcite precursors: Effect of La and Rh addition</t>
  </si>
  <si>
    <t>Lucrédio A.F., Assaf J.M., Assaf E.M.</t>
  </si>
  <si>
    <t>Syngas production via combined steam and carbon dioxide reforming of methane over Ni-Ce/MgAl2O4 catalysts with enhanced coke resistance</t>
  </si>
  <si>
    <t>Koo K.Y., Lee S.-H., Jung U.H., Roh H.-S., Yoon W.L.</t>
  </si>
  <si>
    <t>A comparative study of ethanol reactivity over Ni, Co and NiCo-ZnO model catalysts</t>
  </si>
  <si>
    <t>Law Y.T., Doh W.H., Luo W., Zafeiratos S.</t>
  </si>
  <si>
    <t>Characterization and catalytic properties of Ni/SiO2 catalysts prepared with nickel citrate as precursor</t>
  </si>
  <si>
    <t>He S., Zheng X., Mo L., Yu W., Wang H., Luo Y.</t>
  </si>
  <si>
    <t>Modeling and optimization of the mixed reforming of methane: Maximizing CO2 utilization for non-equilibrated reaction</t>
  </si>
  <si>
    <t>Park N., Park M.-J., Baek S.-C., Ha K.-S., Lee Y.-J., Kwak G., Park H.-G., Jun K.-W.</t>
  </si>
  <si>
    <t>Cu-Ni@SiO2 alloy nanocomposites for methane dry reforming catalysis</t>
  </si>
  <si>
    <t>Wu T., Cai W., Zhang P., Song X., Gao L.</t>
  </si>
  <si>
    <t>Effect of calcination conditions on time on-stream performance of Ni/La2O3-ZrO2 in low-temperature dry reforming of methane</t>
  </si>
  <si>
    <t>Sokolov S., Kondratenko E.V., Pohl M.-M., Rodemerck U.</t>
  </si>
  <si>
    <t>The application of inelastic neutron scattering to investigate the steam reforming of methane over an alumina-supported nickel catalyst</t>
  </si>
  <si>
    <t>McFarlane A.R., Silverwood I.P., Norris E.L., Ormerod R.M., Frost C.D., Parker S.F., Lennon D.</t>
  </si>
  <si>
    <t>The preparation and performance of Ni-La/CexZr1-xO2 catalysts for coupled methane partial oxidation/CH4-CO2 reforming to syngas</t>
  </si>
  <si>
    <t>Shi S.-F., Wang Y.-Q., Ma J.-C., Zheng L., Yao R.-Q., Zhou L.-F.</t>
  </si>
  <si>
    <t>Effect of support surface on methane dry-reforming catalyst preparation</t>
  </si>
  <si>
    <t>Frontera P., Macario A., Aloise A., Antonucci P.L., Giordano G., Nagy J.B.</t>
  </si>
  <si>
    <t>Coke- and sintering-resistant monolithic catalysts derived from in situ supported hydrotalcite-like films on Al wires for dry reforming of methane</t>
  </si>
  <si>
    <t>Du X., Zhang D., Shi L., Gao R., Zhang J.</t>
  </si>
  <si>
    <t>CO2 reforming of methane over Ni/SBA-15 prepared with β-cyclodextrin - Role of β-cyclodextrin in Ni dispersion and performance</t>
  </si>
  <si>
    <t>Liu H., Li Y., Wu H., Miyake T., He D.</t>
  </si>
  <si>
    <t>An investigation on the role of ytterbium in ytterbium promoted γ-alumina-supported nickel catalysts for dry reforming of methane</t>
  </si>
  <si>
    <t>Amin M.H., Tardio J., Bhargava S.K.</t>
  </si>
  <si>
    <t>Methane reforming with CO2 using nickel catalysts supported on yttria-doped SBA-15 mesoporous materials via sol-gel process</t>
  </si>
  <si>
    <t>Li B., Zhang S.</t>
  </si>
  <si>
    <t>Synthesis of supported nickel nanoparticles via a nonthermal plasma approach and its application in CO2 reforming of methane</t>
  </si>
  <si>
    <t>Odedairo T., Chen J., Zhu Z.</t>
  </si>
  <si>
    <t>High performance of Mg-La mixed oxides supported Ni catalysts for dry reforming of methane: The effect of crystal structure</t>
  </si>
  <si>
    <t>Ni J., Chen L., Lin J., Schreyer M.K., Wang Z., Kawi S.</t>
  </si>
  <si>
    <t>Ultrasound assisted dispersion of different amount of Ni over ZSM-5 used as nanostructured catalyst for hydrogen production via CO2 reforming of methane</t>
  </si>
  <si>
    <t>Vafaeian Y., Haghighi M., Aghamohammadi S.</t>
  </si>
  <si>
    <t>The application of inelastic neutron scattering to investigate the 'dry' reforming of methane over an alumina-supported nickel catalyst operating under conditions where filamentous carbon formation is prevalent</t>
  </si>
  <si>
    <t>McFarlane A.R., Silverwood I.P., Warringham R., Norris E.L., Ormerod R.M., Frost C.D., Parker S.F., Lennon D.</t>
  </si>
  <si>
    <t>Structure and Catalytic Performance of Mg-SBA-15-Supported Nickel Catalysts for CO2 Reforming of Methane to Syngas</t>
  </si>
  <si>
    <t>Zhang H., Li M., Xiao P., Liu D., Zou C.J.</t>
  </si>
  <si>
    <t>Sol-derived auni/mgal2o4 catalysts: Formation, structure and activity in dry reforming of methane</t>
  </si>
  <si>
    <t>Horváth A., Guczi L., Kocsonya A., Sáfrán G., La Parola V., Liotta L.F., Pantaleo G., Venezia A.M.</t>
  </si>
  <si>
    <t>A novel nickel-based catalyst for methane dry reforming: A metal honeycomb-type catalyst prepared by sol-gel method and electroless plating</t>
  </si>
  <si>
    <t>Fukuhara C., Hyodo R., Yamamoto K., Masuda K., Watanabe R.</t>
  </si>
  <si>
    <t>Synthesis gas production on glass cloth catalysts modified by Ni and Co oxides</t>
  </si>
  <si>
    <t>Aldashukurova G.B., Mironenko A.V., Mansurov Z.A., Shikina N.V., Yashnik S.A., Kuznetsov V.V., Ismagilov Z.R.</t>
  </si>
  <si>
    <t>Ni-Co/Mg-Al catalyst derived from hydrotalcite-like compound prepared by plasma for dry reforming of methane</t>
  </si>
  <si>
    <t>Long H., Xu Y., Zhang X., Hu S., Shang S., Yin Y., Dai X.</t>
  </si>
  <si>
    <t>Hydrogen production via CO2-reforming of methane over Cu and Co doped Ni/Al2O3 nanocatalyst: Impregnation versus sol-gel method and effect of process conditions and promoter</t>
  </si>
  <si>
    <t>Sajjadi S.M., Haghighi M., Eslami A.A., Rahmani F.</t>
  </si>
  <si>
    <t>Sorbent-Enhanced Steam Methane Reforming Reaction Studied over a Ca-Based CO2 Sorbent and Ni Catalyst</t>
  </si>
  <si>
    <t>Broda M., Kierzkowska A.M., Müller C.R.</t>
  </si>
  <si>
    <t>Dry reforming of methane on Ni-Mg-Al nano-spheroid oxide catalysts prepared by the sol-gel method from hydrotalcite-like precursors</t>
  </si>
  <si>
    <t>González A.R., Asencios Y.J.O., Assaf E.M., Assaf J.M.</t>
  </si>
  <si>
    <t>Effects of Fe substitutions by Ni in La-Ni-O perovskite-type oxides in reforming of methane with CO2 and O2</t>
  </si>
  <si>
    <t>Jahangiri A., Aghabozorg H., Pahlavanzadeh H.</t>
  </si>
  <si>
    <t>Simultaneous oxidative conversion and CO2 reforming of methane to syngas over Ni/vermiculite catalysts</t>
  </si>
  <si>
    <t>Liu Y., He Z., Zhou L., Hou Z., Eli W.</t>
  </si>
  <si>
    <t>Ni based on dual-support Mg-Al mixed oxides and SBA-15 catalysts for dry reforming of methane</t>
  </si>
  <si>
    <t>Zuo Z.-J., Shen C.-F., Tan P.-J., Huang W.</t>
  </si>
  <si>
    <t>Synthesis, characterization and catalytic performance of MgO-coated Ni/SBA-15 catalysts for methane dry reforming to syngas and hydrogen</t>
  </si>
  <si>
    <t>Wang N., Yu X., Shen K., Chu W., Qian W.</t>
  </si>
  <si>
    <t>Ceria-doped Ni/SBA-16 catalysts for dry reforming of methane</t>
  </si>
  <si>
    <t>Zhang S., Muratsugu S., Ishiguro N., Tada M.</t>
  </si>
  <si>
    <t>Simultaneous oxidative conversion and CO2 reforming of methane to syngas over modified Ni/Al2O3 catalysts</t>
  </si>
  <si>
    <t>Liu Y., Hou Z., Eli W., He Z.</t>
  </si>
  <si>
    <t>Plasma assisted synthesis and physicochemical characterizations of Ni-Co/Al2O3 nanocatalyst used in dry reforming of methane</t>
  </si>
  <si>
    <t>Rahemi N., Haghighi M., Babaluo A.A., Jafari M.F., Estifaee P.</t>
  </si>
  <si>
    <t>Combination of dry reforming and partial oxidation of methane over Ni catalysts supported on nanocrystalline MgAl2O4</t>
  </si>
  <si>
    <t>Hadian N., Rezaei M.</t>
  </si>
  <si>
    <t>Facile route for synthesizing ordered mesoporous Ni-Ce-Al oxide materials and their catalytic performance for methane dry reforming to hydrogen and syngas</t>
  </si>
  <si>
    <t>Wang N., Shen K., Huang L., Yu X., Qian W., Chu W.</t>
  </si>
  <si>
    <t>Cr3+-Co0.054Ni0.018Mg0.93O solid-solution catalysts for high-pressure syngas production: Effect of chromium on the reduction and catalysis</t>
  </si>
  <si>
    <t>Nagaoka K., Abe Y., Hashimoto Y., Ishikawa T., Sato K., Takita Y., Wakatsuki T., Kunisu M., Suda E., Inamoto S.</t>
  </si>
  <si>
    <t>Effect of methane co-feeding on the selectivity of ethylene produced from oxidative dehydrogenation of ethane with CO2 over a Ni-La/SiO 2 catalyst</t>
  </si>
  <si>
    <t>Peng X., Zhu J., Yao L., Hu C.</t>
  </si>
  <si>
    <t>A comparative synthesis and physicochemical characterizations of Ni/Al 2O3-MgO nanocatalyst via sequential impregnation and sol-gel methods used for CO2 reforming of methane</t>
  </si>
  <si>
    <t>Aghamohammadi S., Haghighi M., Karimipour S.</t>
  </si>
  <si>
    <t>CO2 reforming of CH4 over CeO2-doped Ni/Al2O3 nanocatalyst treated by non-thermal plasma</t>
  </si>
  <si>
    <t>Comparative study on the promotion effect of Mn and Zr on the stability of Ni/SiO2 catalyst for CO2 reforming of methane</t>
  </si>
  <si>
    <t>Yao L., Zhu J., Peng X., Tong D., Hu C.</t>
  </si>
  <si>
    <t>Tri-reforming: A new biogas process for synthesis gas and hydrogen production</t>
  </si>
  <si>
    <t>Izquierdo U., Barrio V.L., Requies J., Cambra J.F., Güemez M.B., Arias P.L.</t>
  </si>
  <si>
    <t>High carbon-resistance Ni/CeAlO3-Al2O3 catalyst for CH4/CO2 reforming</t>
  </si>
  <si>
    <t>Chen W., Zhao G., Xue Q., Chen L., Lu Y.</t>
  </si>
  <si>
    <t>High-purity hydrogen via the sorption-enhanced steam methane reforming reaction over a synthetic CaO-based sorbent and a Ni catalyst</t>
  </si>
  <si>
    <t>Broda M., Manovic V., Imtiaz Q., Kierzkowska A.M., Anthony E.J., Müller C.R.</t>
  </si>
  <si>
    <t>Preparation and characterization of Ni-based perovskite catalyst for steam CO2 reforming of methane</t>
  </si>
  <si>
    <t>Yang E.-H., Kim S.W., Ahn B.S., Moon D.J.</t>
  </si>
  <si>
    <t>Promoting effect of Pd on H2 production from cellulose pyrolysis over mesocellular-foam-supported Ni catalysts</t>
  </si>
  <si>
    <t>Widyaningrum R.N., Church T.L., Harris A.T.</t>
  </si>
  <si>
    <t>La0.6Sr0.4Co0.8Ni0.2O 3-δ hollow fiber membrane reactor: Integrated oxygen separation-CO2 reforming of methane reaction for hydrogen production</t>
  </si>
  <si>
    <t>Yang N.-T., Kathiraser Y., Kawi S.</t>
  </si>
  <si>
    <t>A unique method to fabricate NixMg1 - XO (111) nano-platelet solid solution catalyst for CH4-CO2 dry reforming</t>
  </si>
  <si>
    <t>Xiao H., Liu Z., Zhou X., Zhu K.</t>
  </si>
  <si>
    <t>Steam-CO2 reforming of methane on Ni/γ-Al 2O3-deposited metallic foam catalyst for GTL-FPSO process</t>
  </si>
  <si>
    <t>Preparation of a LaNiO3/γ-Al2O3 Catalyst and its Performance in Dry Reforming of Methane</t>
  </si>
  <si>
    <t>Moradi G., Hemmati H., Rahmanzadeh M.</t>
  </si>
  <si>
    <t>Methane reforming with carbon dioxide over mesoporous nickel-alumina composite catalyst</t>
  </si>
  <si>
    <t>Tao K., Shi L., Ma Q., wang D., Zeng C., Kong C., Wu M., Chen L., Zhou S., Hu Y., Tsubaki N.</t>
  </si>
  <si>
    <t>CH4-CO2 reforming over Ni-substituted barium hexaaluminate catalysts</t>
  </si>
  <si>
    <t>Gardner T.H., Spivey J.J., Kugler E.L., Pakhare D.</t>
  </si>
  <si>
    <t>Dry reforming of methane to synthesis gas on NiO-MgO nanocrystalline solid solution catalysts</t>
  </si>
  <si>
    <t>Carbonization of nickel catalysts and its effect on methane dry reforming</t>
  </si>
  <si>
    <t>Bychkov V.Y., Tyulenin Y.P., Firsova A.A., Shafranovsky E.A., Gorenberg A.Y., Korchak V.N.</t>
  </si>
  <si>
    <t>Low metal content Co and Ni alumina supported catalysts for the CO 2 reforming of methane</t>
  </si>
  <si>
    <t>José-Alonso D.S., Illán-Gómez M.J., Román-Martínez M.C.</t>
  </si>
  <si>
    <t>Catalytic performance of mesoporous material supported bimetallic carbide Ni-β-Mo2C/SBA-16 catalyst for CH4/CO2 reforming to syngas</t>
  </si>
  <si>
    <t>Naomohan, Fu X., Lei Y., Su H.</t>
  </si>
  <si>
    <t>Methane reforming using a Ni-Ag/γ-Al2O3 catalyst</t>
  </si>
  <si>
    <t>Al-Fatesh A.S., Fakeeha A.H.</t>
  </si>
  <si>
    <t>One-pot synthesis of supported, nanocrystalline nickel manganese oxide for dry reforming of methane</t>
  </si>
  <si>
    <t>Xie X., Otremba T., Littlewood P., Schomäcker R., Thomas A.</t>
  </si>
  <si>
    <t>Enhancing effects on the catalytic performance during the preparation of nickel supported lanthanum-alumina catalyst for the catalytic carbon dioxide dry reforming of methane</t>
  </si>
  <si>
    <t>Song S.-H., Park J.E., Chang T.-S., Suh J.-K.</t>
  </si>
  <si>
    <t>Combination of dry reforming and partial oxidation of methane on NiO-MgO-ZrO2 catalyst: Effect of nickel content</t>
  </si>
  <si>
    <t>Asencios Y.J.O., Assaf E.M.</t>
  </si>
  <si>
    <t>Carbon dioxide reforming of methane to synthesis gas over a TiO 2-Ni inverse catalyst</t>
  </si>
  <si>
    <t>Seo H.O., Sim J.K., Kim K.-D., Kim Y.D., Lim D.C., Kim S.H.</t>
  </si>
  <si>
    <t>Preparation of Ni0.1Mg0.9O nanocrystalline powder and its catalytic performance in methane reforming with carbon dioxide</t>
  </si>
  <si>
    <t>Zanganeh R., Rezaei M., Zamaniyan A., Bozorgzadeh H.R.</t>
  </si>
  <si>
    <t>Synthesis gas production in the combined CO2 reforming with partial oxidation of methane over Ce-promoted Ni/SiO2 catalysts</t>
  </si>
  <si>
    <t>Li B., Xu X., Zhang S.</t>
  </si>
  <si>
    <t>Bi-reforming of methane from any source with steam and carbon dioxide exclusively to metgas (CO-2H2) for methanol and hydrocarbon synthesis</t>
  </si>
  <si>
    <t>Olah G.A., Goeppert A., Czaun M., Prakash G.K.S.</t>
  </si>
  <si>
    <t>First-principles based phenomenological study of Ni nanocubes: The effects of nanostructuring on carbon poisoning of Ni(0 0 1) nanofacets</t>
  </si>
  <si>
    <t>Zhao R., Lee S.J., Son I.H., Lee H., Soon A.</t>
  </si>
  <si>
    <t>Synthesis gas production from CO2 reforming of methane over Ni-Ce/SiO2 catalyst: The effect of calcination ambience</t>
  </si>
  <si>
    <t>Zhu J., Peng X., Yao L., Deng X., Dong H., Tong D., Hu C.</t>
  </si>
  <si>
    <t>Hydrogen and syngas production by methane dry reforming on SBA-15 supported nickel catalysts: On the effect of promotion by Ce0.75Zr 0.25O2 mixed oxide</t>
  </si>
  <si>
    <t>Albarazi A., Beaunier P., Da Costa P.</t>
  </si>
  <si>
    <t>Transient studies of low-temperature dry reforming of methane over Ni-CaO/ZrO2-La2O3</t>
  </si>
  <si>
    <t>Bachiller-Baeza B., Mateos-Pedrero C., Soria M.A., Guerrero-Ruiz A., Rodemerck U., Rodríguez-Ramos I.</t>
  </si>
  <si>
    <t>Template-free one-pot synthesis of mesoporous Ni-CaO-ZrO2 catalyst and its application in CH4-CO2 reforming</t>
  </si>
  <si>
    <t>Wang C.-Z., Si L.-J., Li H., Wen X., Sun N.-N., Zhao N., Wei W., Sun Y.-H.</t>
  </si>
  <si>
    <t>Sol-gel auto-combustion synthesis of Ni-CexZr 1-xO2 catalysts for carbon dioxide reforming of methane</t>
  </si>
  <si>
    <t>Tao K., Zhou S., Zhang Q., Kong C., Ma Q., Tsubaki N., Chen L.</t>
  </si>
  <si>
    <t>CeO2-SiO2 supported nickel catalysts for dry reforming of methane toward syngas production</t>
  </si>
  <si>
    <t>Taufiq-Yap Y.H., Sudarno, Rashid U., Zainal Z.</t>
  </si>
  <si>
    <t>Stabilities of zeolite-supported Ni catalysts for dry reforming of methane</t>
  </si>
  <si>
    <t>Fakeeha A.H., Khan W.U., Al-Fatesh A.S., Abasaeed A.E.</t>
  </si>
  <si>
    <t>Effect of catalytic site position: Nickel nanocatalyst selectively loaded inside or outside carbon nanotubes for methane dry reforming</t>
  </si>
  <si>
    <t>Ma Q., Wang D., Wu M., Zhao T., Yoneyama Y., Tsubaki N.</t>
  </si>
  <si>
    <t>Particle size effect in the low temperature reforming of methane by carbon dioxide on silica-supported Ni nanoparticles</t>
  </si>
  <si>
    <t>Baudouin D., Rodemerck U., Krumeich F., Mallmann A.D., Szeto K.C., Ménard H., Veyre L., Candy J.-P., Webb P.B., Thieuleux C., Copéret C.</t>
  </si>
  <si>
    <t>Nickel-silicide colloid prepared under mild conditions as a versatile ni precursor for more efficient CO2 reforming of CH4 catalysts</t>
  </si>
  <si>
    <t>Baudouin D., Szeto K.C., Laurent P., De Mallmann A., Fenet B., Veyre L., Rodemerck U., Copéret C., Thieuleux C.</t>
  </si>
  <si>
    <t>CO 2-reforming of natural gas components over a highly stable and selective NiMg/Al 2O 3 nanocatalyst</t>
  </si>
  <si>
    <t>García-Diéguez M., Herrera C., Larrubia M.Á., Alemany L.J.</t>
  </si>
  <si>
    <t>Nickel metal with various morphologies: Synthesis and performances for catalytic carbon dioxide reforming with methane</t>
  </si>
  <si>
    <t>Teabpinyok N., Samingprai S., Chareonpanich M.</t>
  </si>
  <si>
    <t>Microfibrous entrapment of Ni/Al 2O 3 for dry reforming of methane: Heat/mass transfer enhancement towards carbon resistance and conversion promotion</t>
  </si>
  <si>
    <t>Chen W., Sheng W., Cao F., Lu Y.</t>
  </si>
  <si>
    <t>Ni-based catalysts for reforming of methane with CO2</t>
  </si>
  <si>
    <t>Damyanova S., Pawelec B., Arishtirova K., Fierro J.L.G.</t>
  </si>
  <si>
    <t>Carbon dioxide reforming of methane for syngas production over La-promoted NiMgAl catalysts derived from hydrotalcites</t>
  </si>
  <si>
    <t>Yu X., Wang N., Chu W., Liu M.</t>
  </si>
  <si>
    <t>Vacancy-driven surface segregation in Ni xMg 1-xO(100) solid solutions from first principles calculation</t>
  </si>
  <si>
    <t>Torres D., Liu P.</t>
  </si>
  <si>
    <t>Effect of synthesis parameters on morphology and activity of bimetallic catalysts in CO 2-CH 4 reforming</t>
  </si>
  <si>
    <t>Osojnik Črnivec I.G., Djinović P., Erjavec B., Pintar A.</t>
  </si>
  <si>
    <t>Influence of Pt addition to Ni catalysts on the catalytic performance for long term dry reforming of methane</t>
  </si>
  <si>
    <t>De Miguel S.R., Vilella I.M.J., Maina S.P., San José-Alonso D., Román-Martínez M.C., Illán-Gómez M.J.</t>
  </si>
  <si>
    <t>The influence of partial substitution of alkaline earth with la in the LaNiO 3 perovskite catalyst</t>
  </si>
  <si>
    <t>Moradi G.R., Rahmanzadeh M.</t>
  </si>
  <si>
    <t>Nickel ferrite spinel as catalyst precursor in the dry reforming of methane: Synthesis, characterization and catalytic properties</t>
  </si>
  <si>
    <t>Benrabaa R., Boukhlouf H., Löfberg A., Rubbens A., Vannier R.-N., Bordes-Richard E., Barama A.</t>
  </si>
  <si>
    <t>Mesoporous catalysts for dry reforming of methane: Correlation between structure and deactivation behaviour of Ni-containing catalysts</t>
  </si>
  <si>
    <t>De Sousa H.S.A., Da Silva A.N., Castro A.J.R., Campos A., Filho J.M., Oliveira A.C.</t>
  </si>
  <si>
    <t>Influence of active metal loading and oxygen mobility on coke-free dry reforming of Ni-Co bimetallic catalysts</t>
  </si>
  <si>
    <t>Djinović P., Osojnik črnivec I.G., Erjavec B., Pintar A.</t>
  </si>
  <si>
    <t>Sorbent-enhanced methane reforming over a Ni-Ca-based, bifunctional catalyst sorbent</t>
  </si>
  <si>
    <t>Broda M., Kierzkowska A.M., Baudouin D., Imtiaz Q., Copéret C., Müller C.R.</t>
  </si>
  <si>
    <t>Insight into CH 4 dissociation on NiCu catalyst: A first-principles study</t>
  </si>
  <si>
    <t>Liu H., Zhang R., Yan R., Li J., Wang B., Xie K.</t>
  </si>
  <si>
    <t>Ni-modified Mo 2C catalysts for methane dry reforming</t>
  </si>
  <si>
    <t>Shi C., Zhang A., Li X., Zhang S., Zhu A., Ma Y., Au C.</t>
  </si>
  <si>
    <t>Hydrogen production from oxidative reforming of methane on supported nickel catalysts: An experimental and modeling study</t>
  </si>
  <si>
    <t>Dantas S.C., Resende K.A., Rossi R.L., Assis A.J., Hori C.E.</t>
  </si>
  <si>
    <t>Pore control using the nano structured powders on the fabrication of porous membrane and its application</t>
  </si>
  <si>
    <t>Kim S.S., Lee H.H., Hong S.C.</t>
  </si>
  <si>
    <t>Effect of partial substitution of Ni by Cu in LaNiO 3 perovskite catalyst for dry methane reforming</t>
  </si>
  <si>
    <t>Moradi G.R., Khosravian F., Rahmanzadeh M.</t>
  </si>
  <si>
    <t>Ordered mesoporous alumina supported nickel based catalysts for carbon dioxide reforming of methane</t>
  </si>
  <si>
    <t>Xu L., Zhao H., Song H., Chou L.</t>
  </si>
  <si>
    <t>A highly dispersed nickel supported catalyst for dry reforming of methane</t>
  </si>
  <si>
    <t>Lv X., Chen J.-F., Tan Y., Zhang Y.</t>
  </si>
  <si>
    <t>Effects of partial substitution of Ni by Cu in LaNiO 3 perovskite catalyst for dry methane reforming</t>
  </si>
  <si>
    <t>CO 2 reforming of coke oven gas over a Ni/γAl 2O 3 catalyst to produce syngas for methanol synthesis</t>
  </si>
  <si>
    <t>Bermúdez J.M., Fidalgo B., Arenillas A., Menéndez J.A.</t>
  </si>
  <si>
    <t>Dry reforming reaction over nickel catalysts supported on nanocrystalline calcium aluminates with different CaO/Al 2O 3 ratios</t>
  </si>
  <si>
    <t>Ranjbar A., Rezaei M.</t>
  </si>
  <si>
    <t>CO 2 reforming of methane over nickel catalysts supported on nanocrystalline MgAl 2O 4 with high surface area</t>
  </si>
  <si>
    <t>Hadian N., Rezaei M., Mosayebi Z., Meshkani F.</t>
  </si>
  <si>
    <t>Methane dry reforming on Ni/Ce0.75Zr0.25O 2-MgAl2O4 and Ni/Ce0.75Zr 0.25O2-γ-alumina: Effects of support composition and water addition</t>
  </si>
  <si>
    <t>Eltejaei H., Reza Bozorgzadeh H., Towfighi J., Reza Omidkhah M., Rezaei M., Zanganeh R., Zamaniyan A., Zarrin Ghalam A.</t>
  </si>
  <si>
    <t>In situ XAS study of synergic effects on Ni-Co/ZrO 2 methane reforming catalysts</t>
  </si>
  <si>
    <t>Gonzalez-Delacruz V.M., Pereñiguez R., Ternero F., Holgado J.P., Caballero A.</t>
  </si>
  <si>
    <t>Nanostructured Ni-containing spinel oxides for the dry reforming of methane: Effect of the presence of cobalt and nickel on the deactivation behaviour of catalysts</t>
  </si>
  <si>
    <t>De Sousa F.F., De Sousa H.S.A., Junior M.C.C., Ayala A.P., Barros E.B., Viana B.C., Filho J.M., Oliveira A.C.</t>
  </si>
  <si>
    <t>Studies on stability and coking resistance of Ni/BaTiO 3-Al 2O 3 catalysts for lower temperature dry reforming of methane (LTDRM)</t>
  </si>
  <si>
    <t>Li X., Hu Q., Yang Y., Wang Y., He F.</t>
  </si>
  <si>
    <t>Modification of alumina support with tiO 2-p25 in cO 2 reforming of ch 4</t>
  </si>
  <si>
    <t>Fakeeha A.H., Al-Fatesh A.S.A., Abasaeed A.E.</t>
  </si>
  <si>
    <t>Tri-reforming of coal bed methane to syngas over the Ni-Mg-ZrO2 catalyst</t>
  </si>
  <si>
    <t>Sun L.-Z., Tan Y.-S., Zhang Q.-D., Xie H.-J., Han Y.-Z.</t>
  </si>
  <si>
    <t>Dry methane reforming on carbon-doped Nickel foams</t>
  </si>
  <si>
    <t>Matos J., Paredes C., Rosales M.</t>
  </si>
  <si>
    <t>Methane reforming with carbon dioxide over a Ni/ZiO2-SiO 2 catalyst: Influence of pretreatment gas atmospheres</t>
  </si>
  <si>
    <t>Liu D., Wang Y., Shi D., Jia X., Wang X., Borgna A., Lau R., Yang Y.</t>
  </si>
  <si>
    <t>Characterization and catalytic activity of CeO2-Ni/Mo/SBA-15 catalysts for carbon dioxide reforming of methane</t>
  </si>
  <si>
    <t>Huang J., Ma R., Gao Z., Shen C., Huang W.</t>
  </si>
  <si>
    <t>Nickel-based perovskite catalysts with iron-doping via self-combustion for hydrogen production in auto-thermal reforming of Ethanol</t>
  </si>
  <si>
    <t>Huang L., Zhang F., Wang N., Chen R., Hsu A.T.</t>
  </si>
  <si>
    <t>Highly stable and active Ni-mesoporous alumina catalysts for dry reforming of methane</t>
  </si>
  <si>
    <t>Newnham J., Mantri K., Amin M.H., Tardio J., Bhargava S.K.</t>
  </si>
  <si>
    <t>Synthesis, characterization and catalytic performances of Ce-SBA-15 supported nickel catalysts for methane dry reforming to hydrogen and syngas</t>
  </si>
  <si>
    <t>Wang N., Chu W., Zhang T., Zhao X.S.</t>
  </si>
  <si>
    <t>Mixed and autothermal reforming of methane with supported Ni catalysts with a core/shell structure</t>
  </si>
  <si>
    <t>Kang K.-M., Shim I.-W., Kwak H.-Y.</t>
  </si>
  <si>
    <t>Aqueous-phase reforming of n-BuOH over Ni/Al2O3 and Ni/CeO2 catalysts</t>
  </si>
  <si>
    <t>Roy B., Sullivan H., Leclerc C.A.</t>
  </si>
  <si>
    <t>The role of CeO2-ZrO2 distribution on the Ni/MgAl2O4 catalyst during the combined steam and CO 2 reforming of methane</t>
  </si>
  <si>
    <t>Bae J.W., Kim A.R., Baek S.-C., Jun K.-W.</t>
  </si>
  <si>
    <t>Design, scale-out, and operation of a preferential CO methanation reactor with a nickel-ceria catalyst</t>
  </si>
  <si>
    <t>Zyryanova M.M., Snytnikov P.V., Amosov Y.I., Kuzmin V.A., Kirillov V.A., Sobyanin V.A.</t>
  </si>
  <si>
    <t>Utilization of greenhouse gases through dry reforming: Screening of nickel-based bimetallic catalysts and kinetic studies</t>
  </si>
  <si>
    <t>Fan M.-S., Abdullah A.Z., Bhatia S.</t>
  </si>
  <si>
    <t>Mo 2C/SBA-15 Modified by Ni for the Dry Reforming of Methane</t>
  </si>
  <si>
    <t>Huang J., Huang T., Liu L., Huang W., Ma R.</t>
  </si>
  <si>
    <t>Effects of selected promoters on Ni/γ-Al2O3 catalyst performance in methane dry reforming</t>
  </si>
  <si>
    <t>Al-Fatesh A.S.A., Fakeeha A.H., Abasaeed A.E.</t>
  </si>
  <si>
    <t>Steam reforming of hot gas from gasified wood types and miscanthus biomass</t>
  </si>
  <si>
    <t>Basile F., Albertazzi S., Barbera D., Benito P., Einvall J., Brandin J., Fornasari G., Trifirò F., Vaccari A.</t>
  </si>
  <si>
    <t>Effects of selected promoters on Ni/Y-Al2O3 catalyst performance in methane dry reforming</t>
  </si>
  <si>
    <t>Ni/MgO catalyst prepared using atmospheric high-frequency discharge plasma for CO2 reforming of methane</t>
  </si>
  <si>
    <t>Qin P., Xu H., Long H., Ran Y., Shang S., Yin Y., Dai X.</t>
  </si>
  <si>
    <t>Carbon dioxide reforming of methane over Ni/Mo/SBA-15-La2O 3 catalyst: Its characterization and catalytic performance</t>
  </si>
  <si>
    <t>Huang J., Ma R., Huang T., Zhang A., Huang W.</t>
  </si>
  <si>
    <t>Combined air partial oxidation and CO2 reforming of coal bed methane to synthesis gas over co-precipitated Ni-Mg-ZrO2 catalyst</t>
  </si>
  <si>
    <t>Sun L., Tan Y., Zhang Q., Xie H., Han Y.</t>
  </si>
  <si>
    <t>Catalytic activity of Ni/MgO-Al2O3 catalytically activated absorber for CO2 reforming with CH4 driven by direct light irradiation</t>
  </si>
  <si>
    <t>Long H., Hu S., Xu Y., Qin P., Shang S., Yin Y., Dai X.</t>
  </si>
  <si>
    <t>Catalytic performance of Ni/CexZr1-xO2 catalysts for carbon dioxide reforming of methane</t>
  </si>
  <si>
    <t>Zeng S., Zhang L., Zhang X., Pan H., Zhuang M., Su H.</t>
  </si>
  <si>
    <t>Effect of nickel content and preparation method on the performance of Ni-Al2O3 towards the applications in solid oxide fuel cells</t>
  </si>
  <si>
    <t>Wang W., Ran R., Su C., Shao Z., Jung D.W., Seo S., Lee S.M.</t>
  </si>
  <si>
    <t>Biogas reforming over bimetallic PdNi catalysts supported on phosphorus-modified alumina</t>
  </si>
  <si>
    <t>Atmospheric high frequency discharge plasma jet improved preparation of Ni/MgO catalyst for CO2 reforming with CH4</t>
  </si>
  <si>
    <t>Qin P., Xu H., Long H., Ran Y., Shang S., Chu W., Yin Y., Dai X.</t>
  </si>
  <si>
    <t>Methane dry reforming with CO2 on CeZr-oxide supported Ni, NiRh and NiCo catalysts prepared by sol-gel technique: Relationship between activity and coke formation</t>
  </si>
  <si>
    <t>Horváth A., Stefler G., Geszti O., Kienneman A., Pietraszek A., Guczi L.</t>
  </si>
  <si>
    <t>Reduction of green house gases by dry reforming: Effect of sunport</t>
  </si>
  <si>
    <t>Al-Fatesh A.S.A., Fakeeha A.H.</t>
  </si>
  <si>
    <t>CO 2 reforming of CH 4 for mitigation of green house gases</t>
  </si>
  <si>
    <t>Fakeeha A.H., Ibrahim A.A., Al Fatesh A.S.A., Abasaeed A.E.</t>
  </si>
  <si>
    <t>The promoting effect of La, Mg, Co and Zn on the activity and stability of Ni/SiO2 catalyst for CO2 reforming of methane</t>
  </si>
  <si>
    <t>Zhu J., Peng X., Yao L., Shen J., Tong D., Hu C.</t>
  </si>
  <si>
    <t>Catalytic test of supported Ni catalysts with core/shell structure for dry reforming of methane</t>
  </si>
  <si>
    <t>Kang K.-M., Kim H.-W., Shim I.-W., Kwak H.-Y.</t>
  </si>
  <si>
    <t>Biogas as a fuel for solid oxide fuel cells and synthesis gas production: Effects of ceria-doping and hydrogen sulfide on the performance of nickel-based anode materials</t>
  </si>
  <si>
    <t>Laycock C.J., Staniforth J.Z., Ormerod R.M.</t>
  </si>
  <si>
    <t>Optimizing H2 production from waste tires via combined steam gasification and catalytic reforming</t>
  </si>
  <si>
    <t>Portofino S., Casu S., Iovane P., Russo A., Martino M., Donatelli A., Galvagno S.</t>
  </si>
  <si>
    <t>In-situ synthesis of nickel modified molybdenum carbide catalyst for dry reforming of methane</t>
  </si>
  <si>
    <t>Zhang A., Zhu A., Chen B., Zhang S., Au C., Shi C.</t>
  </si>
  <si>
    <t>Hydrogen production by methane tri-reforming process over Ni-ceria catalysts: Effect of La-doping</t>
  </si>
  <si>
    <t>Pino L., Vita A., Cipitì F., Laganà M., Recupero V.</t>
  </si>
  <si>
    <t>A new Gd-promoted nickel catalyst for methane conversion to syngas and as an anode functional layer in a solid oxide fuel cell</t>
  </si>
  <si>
    <t>Wang W., Su C., Ran R., Shao Z.</t>
  </si>
  <si>
    <t>Carbon dioxide reforming of methane to synthesis gas over Ni/Si 3N4 catalysts</t>
  </si>
  <si>
    <t>Shang R., Guo X., Mu S., Wang Y., Jin G., Kosslick H., Schulz A., Guo X.-Y.</t>
  </si>
  <si>
    <t>Ru incorporated Ni-MCM-41 mesoporous catalysts for dry reforming of methane: Effects of Mg addition, feed composition and temperature</t>
  </si>
  <si>
    <t>Yasyerli S., Filizgok S., Arbag H., Yasyerli N., Dogu G.</t>
  </si>
  <si>
    <t>Nickel based catalysts derived from hydrothermally synthesized 1:1 and 2:1 phyllosilicates as precursors for carbon dioxide reforming of methane</t>
  </si>
  <si>
    <t>Sivaiah M.V., Petit S., Beaufort M.F., Eyidi D., Barrault J., Batiot-Dupeyrat C., Valange S.</t>
  </si>
  <si>
    <t>Ni catalysts supported on nanocrystalline magnesium oxide for syngas production by CO2 reforming of CH4</t>
  </si>
  <si>
    <t>Meshkani F., Rezaei M.</t>
  </si>
  <si>
    <t>Carbon dioxide reforming of methane on monolithic Ni/Al2O 3-based catalysts</t>
  </si>
  <si>
    <t>Soloviev S.O., Kapran A.Y., Orlyk S.N., Gubareni E.V.</t>
  </si>
  <si>
    <t>Co-precipitated Ni-Mg-Al catalysts containing Ce for CO2 reforming of methane</t>
  </si>
  <si>
    <t>Daza C.E., Moreno S., Molina R.</t>
  </si>
  <si>
    <t>Modifying the size of nickel metallic particles by H2/CO Treatment in Ni/ZrO2 methane dry reforming catalysts</t>
  </si>
  <si>
    <t>Deactivation and regeneration of nickel-based catalysts for steam-methane reforming</t>
  </si>
  <si>
    <t>Hashemnejad S.M., Parvari M.</t>
  </si>
  <si>
    <t>CO2 reforming of methane over Pt-Ni/Al2O3 catalysts: Effects of catalyst composition, and water and oxygen addition to the feed</t>
  </si>
  <si>
    <t>Özkara-Aydnolu Ş., Aksoylu A.E.</t>
  </si>
  <si>
    <t>Preparation of a nickel molybdenum carbide catalyst and its activity in the dry reforming of methane</t>
  </si>
  <si>
    <t>Hirose T., Ozawa Y., Nagai M.</t>
  </si>
  <si>
    <t>Structure and anti-carbon capacity of ZrO2-Al2O3 mixed oxides in Ni-based catalyst for CH4/CO2 reforming</t>
  </si>
  <si>
    <t>Liu X., Gao X., Li X.</t>
  </si>
  <si>
    <t>Catalytic performance of Ni-Pr supported on delaminated clay in the dry reforming of methane</t>
  </si>
  <si>
    <t>Gamba O., Moreno S., Molina R.</t>
  </si>
  <si>
    <t>Kinetics modeling for the mixed reforming of methane over Ni-CeO 2/MgAl2O4 catalyst</t>
  </si>
  <si>
    <t>Jun H.J., Park M.-J., Baek S.-C., Bae J.W., Ha K.-S., Jun K.-W.</t>
  </si>
  <si>
    <t>Catalytic performance of Ni catalysts for steam reforming of methane at high space velocity</t>
  </si>
  <si>
    <t>Zhai X., Ding S., Liu Z., Jin Y., Cheng Y.</t>
  </si>
  <si>
    <t>Development of PCM reactor for methane steam reforming</t>
  </si>
  <si>
    <t>Maruoka N., Akiyama T.</t>
  </si>
  <si>
    <t>Ce-incorporation in mixed oxides obtained by the self-combustion method for the preparation of high performance catalysts for the CO2 reforming of methane</t>
  </si>
  <si>
    <t>Syngas production by combined carbon dioxide reforming and partial oxidation of methane over Ni/α-Al2O3 catalysts</t>
  </si>
  <si>
    <t>Moniri A., Alavi S.M., Rezaei M.</t>
  </si>
  <si>
    <t>Combination of CO2 reforming and partial oxidation of methane to produce syngas over Ni/SiO2 prepared with nickel citrate precursor</t>
  </si>
  <si>
    <t>He S., Jing Q., Yu W., Mo L., Lou H., Zheng X.</t>
  </si>
  <si>
    <t>Persistent species formed during the carbon dioxide reforming of methane over a nickel-alumina catalyst</t>
  </si>
  <si>
    <t>Silverwood I.P., Hamilton N.G., Staniforth J.Z., Laycock C.J., Parker S.F., Ormerod R.M., Lennon D.</t>
  </si>
  <si>
    <t>Nanocrystalline MgO supported nickel-based bimetallic catalysts for carbon dioxide reforming of methane</t>
  </si>
  <si>
    <t>Utilization of greenhouse gases through carbon dioxide reforming of methane over Ni-Co/MgO-ZrO2: Preparation, characterization and activity studies</t>
  </si>
  <si>
    <t>Promotion effects of Ga2O3 on CO2 adsorption and conversion over a SiO2-supported Ni catalyst</t>
  </si>
  <si>
    <t>Pan Y.-X., Kuai P., Liu Y., Ge Q., Liu C.-J.</t>
  </si>
  <si>
    <t>NiBa catalysts for CO2-reforming of methane</t>
  </si>
  <si>
    <t>García-Diéguez M., Herrera M.C., Pieta I.S., Larrubia M.A., Alemany L.J.</t>
  </si>
  <si>
    <t>Comparison between internal steam and CO2 reforming of methane for Ni-YSZ and Ni-ScSZ SOFC anodes</t>
  </si>
  <si>
    <t>Sumi H., Lee Y.-H., Muroyama H., Matsui T., Eguchi K.</t>
  </si>
  <si>
    <t>Synthesis of carbon-supported nickel catalysts for the dry reforming of CH4</t>
  </si>
  <si>
    <t>Fidalgo B., Zubizarreta L., Bermúdez J.M., Arenillas A., Menéndez J.A.</t>
  </si>
  <si>
    <t>Ni/MgO-Al2O3 and Ni-Mg-O catalyzed SiC foam absorbers for high temperature solar reforming of methane</t>
  </si>
  <si>
    <t>Gokon N., Yamawaki Y., Nakazawa D., Kodama T.</t>
  </si>
  <si>
    <t>Application of a combined catalyst and sorbent for steam reforming of methane</t>
  </si>
  <si>
    <t>Albrecht K.O., Satrio J.A., Shanks B.H., Wheelock T.D.</t>
  </si>
  <si>
    <t>Nickel-grafted TUD-1 mesoporous catalysts for carbon dioxide reforming of methane</t>
  </si>
  <si>
    <t>Quek X.-Y., Liu D., Cheo W.N.E., Wang H., Chen Y., Yang Y.</t>
  </si>
  <si>
    <t>Influence of nickel content on catalytic activity and stability of the systems, based on intermetallic Ni3Al in the conversion of natural gas using carbon dioxide</t>
  </si>
  <si>
    <t>Arkatova L.A.</t>
  </si>
  <si>
    <t>Improved Pt-Ni nanocatalysts for dry reforming of methane</t>
  </si>
  <si>
    <t>García-Diéguez M., Pieta I.S., Herrera M.C., Larrubia M.A., Alemany L.J.</t>
  </si>
  <si>
    <t>Ni/CeO2-ZrO2 catalysts for the dry reforming of methane</t>
  </si>
  <si>
    <t>Kambolis A., Matralis H., Trovarelli A., Papadopoulou Ch.</t>
  </si>
  <si>
    <t>Quantification of surface species present on a nickel/alumina methane reforming catalyst</t>
  </si>
  <si>
    <t>Silverwood I.P., Hamilton N.G., Laycock C.J., Staniforth J.Z., Ormerod R.M., Frost C.D., Parker S.F., Lennon D.</t>
  </si>
  <si>
    <t>Nanostructured Pt- and Ni-based catalysts for CO2-reforming of methane</t>
  </si>
  <si>
    <t>Carbon deposition on hexaaluminate LaNiAl11O19-δ catalyst with low nickel content and low specific surface area</t>
  </si>
  <si>
    <t>Zhang K., Zhou G., Li J., Cheng T.</t>
  </si>
  <si>
    <t>Characterization of Ni/γ-Al2O3 catalyst prepared by atmospheric high frequency cold plasma jet for CO2 reforming of CH4</t>
  </si>
  <si>
    <t>Chai X., Shang S., Liu G., Tao X., Li X., Bai M., Dai X., Yin Y.</t>
  </si>
  <si>
    <t>High stability of Ce-promoted Ni/Mg-Al catalysts derived from hydrotalcites in dry reforming of methane</t>
  </si>
  <si>
    <t>Daza C.E., Gallego J., Mondragón F., Moreno S., Molina R.</t>
  </si>
  <si>
    <t>Effect of cobalt (nickel) content on the catalytic performance of molybdenum carbides in dry-methane reforming</t>
  </si>
  <si>
    <t>Cheng J., Huang W.</t>
  </si>
  <si>
    <t>The effect of the addition of Y2O3 to Ni/α-Al2O3 catalysts on the autothermal reforming of methane</t>
  </si>
  <si>
    <t>Santos D.C.R.M., Madeira L., Passos F.B.</t>
  </si>
  <si>
    <t>Effect of different promoters on Ni/CeZrO2 catalyst for autothermal reforming and partial oxidation of methane</t>
  </si>
  <si>
    <t>Dantas S.C., Escritori J.C., Soares R.R., Hori C.E.</t>
  </si>
  <si>
    <t>Steady-state kinetics and mechanism of methane reforming with steam and carbon dioxide over Ni catalyst</t>
  </si>
  <si>
    <t>Avetisov A.K., Rostrup-Nielsen J.R., Kuchaev V.L., Bak Hansen J.-H., Zyskin A.G., Shapatina E.N.</t>
  </si>
  <si>
    <t>A comprehensive evaluation of a Ni-Al2O3 catalyst as a functional layer of solid-oxide fuel cell anode</t>
  </si>
  <si>
    <t>Wang W., Su C., Wu Y., Ran R., Shao Z.</t>
  </si>
  <si>
    <t>Synthesis and characterization of a LaNiO3 perovskite as precursor for methane reforming reactions catalysts</t>
  </si>
  <si>
    <t>Pereñíguez R., González-DelaCruz V.M., Holgado J.P., Caballero A.</t>
  </si>
  <si>
    <t>Changes on texture and crystalline phase of activated carbon-supported NI-Ca catalyst during dry methane reforming</t>
  </si>
  <si>
    <t>Matos J., Rosales M., González G., de Navarro C.U.</t>
  </si>
  <si>
    <t>The effect of H2S on the performance of SOFCs using methane containing fuel</t>
  </si>
  <si>
    <t>Rasmussen J.F.B., Hagen A.</t>
  </si>
  <si>
    <t>Autothermal reforming of CH4 and C3H8 to syngas in a fluidized-bed reactor</t>
  </si>
  <si>
    <t>Guo J., Hou Z., Zheng X.</t>
  </si>
  <si>
    <t>Simulation studies of steam reforming of methane using Ni-Al 2O3 catalysts</t>
  </si>
  <si>
    <t>Lenzi G.G., Lenzi E.K., Fávero C.V.B., Lenzi M.K., Jorge R.M.M., Dos Santos O.A.A., Jorge L.M.M.</t>
  </si>
  <si>
    <t>Production of syngas by combination of CO2 reforming and partial oxidation of CH4 over Ni/Al2O3 catalysts in fixed-bed reactor</t>
  </si>
  <si>
    <t>Zangouei M., Zarringhalam Moghaddam A., Razeghi A., Omidkhah M.R.</t>
  </si>
  <si>
    <t>Study of the behaviour of a catalytic ceramic candle filter in a lab-scale unit at high temperatures</t>
  </si>
  <si>
    <t>Simeone E., Hölsken E., Nacken M., Heidenreich S., De Jong W.</t>
  </si>
  <si>
    <t>Ni, Co and bimetallic Ni-Co catalysts for the dry reforming of methane</t>
  </si>
  <si>
    <t>San-José-Alonso D., Juan-Juan J., Illán-Gómez M.J., Román-Martínez M.C.</t>
  </si>
  <si>
    <t>Effect of MgO addition on the basicity of Ni/ZrO2 and on its catalytic activity in carbon dioxide reforming of methane</t>
  </si>
  <si>
    <t>García V., Fernández J.J., Ruíz W., Mondragón F., Moreno A.</t>
  </si>
  <si>
    <t>Using tapered element oscillating microbalance for in situ monitoring of carbon deposition on nickel catalyst during CO2 reforming of methane</t>
  </si>
  <si>
    <t>Pan W., Song C.</t>
  </si>
  <si>
    <t>Research on Ni/γ-Al2O3 catalyst for CO2 reforming of CH4 prepared by atmospheric pressure glow discharge plasma jet</t>
  </si>
  <si>
    <t>Shang S., Liu G., Chai X., Tao X., Li X., Bai M., Chu W., Dai X., Zhao Y., Yin Y.</t>
  </si>
  <si>
    <t>Carbon dioxide reforming of methane over nickel-grafted SBA-15 and MCM-41 catalysts</t>
  </si>
  <si>
    <t>Liu D., Quek X.-Y., Wah H.H.A., Zeng G., Li Y., Yang Y.</t>
  </si>
  <si>
    <t>DFT studies of dry reforming of methane on Ni catalyst</t>
  </si>
  <si>
    <t>Zhu Y.-A., Chen D., Zhou X.-G., Yuan W.-K.</t>
  </si>
  <si>
    <t>First-principles analysis of the activity of transition and noble metals in the direct utilization of hydrocarbon fuels at solid oxide fuel cell operating conditions</t>
  </si>
  <si>
    <t>Ingram D.B., Linic S.</t>
  </si>
  <si>
    <t>MCM-41 supported PdNi catalysts for dry reforming of methane</t>
  </si>
  <si>
    <t>Damyanova S., Pawelec B., Arishtirova K., Fierro J.L.G., Sener C., Dogu T.</t>
  </si>
  <si>
    <t>Reaction path of ethanol and acetic acid steam reforming over Ni-Zn-Al catalysts. Flow reactor studies</t>
  </si>
  <si>
    <t>Barattini L., Ramis G., Resini C., Busca G., Sisani M., Costantino U.</t>
  </si>
  <si>
    <t>Photoacoustic investigations of CO2-CH4 reaction catalyzed by nickel particles embedded into SBA15 mesopores</t>
  </si>
  <si>
    <t>Jung H., Kim J.-W., Cho Y.-G., Jung J.-S., Lee S.-H., Choi J.-G.</t>
  </si>
  <si>
    <t>Severe deactivation of a LaNiO3 perovskite-type catalyst precursor with H2S during methane dry reforming</t>
  </si>
  <si>
    <t>Gallego J., Batiot-Dupeyrat C., Barrault J., Mondragón F.</t>
  </si>
  <si>
    <t>Analysis of coke deposition and study of the structural features of MAl2O4 catalysts for the dry reforming of methane</t>
  </si>
  <si>
    <t>Pinheiro A.L., Pinheiro A.N., Valentini A., Filho J.M., Sousa F.F.d., Sousa J.R.d., Rocha M.d.G.C., Bargiela P., Oliveira A.C.</t>
  </si>
  <si>
    <t>Recovery of rare metal compounds from nickel-metal hydride battery waste and their application to CH4 dry reforming catalyst</t>
  </si>
  <si>
    <t>Kanamori T., Matsuda M., Miyake M.</t>
  </si>
  <si>
    <t>Development of Ni-Pd bimetallic catalysts for the utilization of carbon dioxide and methane by dry reforming</t>
  </si>
  <si>
    <t>Steinhauer B., Kasireddy M.R., Radnik J., Martin A.</t>
  </si>
  <si>
    <t>MCM-41 supported nickel-based bimetallic catalysts with superior stability during carbon dioxide reforming of methane: Effect of strong metal-support interaction</t>
  </si>
  <si>
    <t>Liu D., Quek X.Y., Cheo W.N.E., Lau R., Borgna A., Yang Y.</t>
  </si>
  <si>
    <t>Activity of Ni substituted Ca-La-hexaaluminate catalyst in dry reforming of methane</t>
  </si>
  <si>
    <t>Ikkour K., Sellam D., Kiennemann A., Tezkratt S., Cherifi O.</t>
  </si>
  <si>
    <t>The electronic effects of Pr on La1-xPrxNiAl11O19 for CO2 reforming of methane</t>
  </si>
  <si>
    <t>Syngas production via CO2 reforming of methane over Sm 2O3-La2O3-supported ni catalyst</t>
  </si>
  <si>
    <t>Zhang W.D., Liu B.S., Zhan Y.P., Tian Y.L.</t>
  </si>
  <si>
    <t>Combined reforming of methane over co-precipitated Ni-CeO2, Ni-ZrO2 and Ni-Ce0.8Zr0.2O2 catalysts to produce synthesis gas for gas to liquid (GTL) process</t>
  </si>
  <si>
    <t>Roh H.-S., Koo K.Y., Yoon W.L.</t>
  </si>
  <si>
    <t>Influence of preparation method on the properties and catalytic performance of Ni/La2O3/Al2O3 catalyst for dry reforming of methane</t>
  </si>
  <si>
    <t>Xu J.-K., Ren K.-W., Zhou W., Wang X.-L., Li Z.-J., Pan X.-M., Ma J.-X.</t>
  </si>
  <si>
    <t>Coke formation during CO2 reforming of CH4 over alumina-supported nickel catalysts</t>
  </si>
  <si>
    <t>Al-Fatish A.S.A., Ibrahim A.A., Fakeeha A.H., Soliman M.A., Siddiqui M.R.H., Abasaeed A.E.</t>
  </si>
  <si>
    <t>Dry reforming of methane using Ni-Ce catalysts supported on a modified mineral clay</t>
  </si>
  <si>
    <t>Daza C.E., Kiennemann A., Moreno S., Molina R.</t>
  </si>
  <si>
    <t>Stability of Ni-Ce catalysts supported over Al-PVA modified mineral clay in dry reforming of methane</t>
  </si>
  <si>
    <t>Daza C., Kiennemann A., Moreno S., Molina R.</t>
  </si>
  <si>
    <t>Mechanistic study of the dry reforming of propane to synthesis gas over a Ni/Mg(Al)O catalyst</t>
  </si>
  <si>
    <t>Jensen M.B., Råberg L.B., Olafsen Sjåstad A., Olsbye U.</t>
  </si>
  <si>
    <t>Hydrogen production by sorption-enhanced steam reforming of glycerol</t>
  </si>
  <si>
    <t>Dou B., Dupont V., Rickett G., Blakeman N., Williams P.T., Chen H., Ding Y., Ghadiri M.</t>
  </si>
  <si>
    <t>Double-perovskite anode materials Sr 2MMo0 6 (M = Co, Ni) for solid oxide fuel cells</t>
  </si>
  <si>
    <t>Huang Y.-H., Liang G., Croft M., Lehtimäki M., Karppinen M., Goodenough J.B.</t>
  </si>
  <si>
    <t>Hydrogen from alcohols: IR and flow reactor studies</t>
  </si>
  <si>
    <t>Busca G., Montanari T., Resini C., Ramis G., Costantino U.</t>
  </si>
  <si>
    <t>Bimetallic Rh-Ni/BN catalyst for methane reforming with CO2</t>
  </si>
  <si>
    <t>Wu J.C.S., Chou H.-C.</t>
  </si>
  <si>
    <t>Al-Ce pillared smectite modified with polyethylene oxide. use as nickel catalytic support [Esmectita pilarizada con Al-Ce, modificada con óxido de polietileno. empleo como soporte catalítico para el níquel]</t>
  </si>
  <si>
    <t>Daza C.E., Puentes F., Moreno S., Molina R.</t>
  </si>
  <si>
    <t>Methane autothermal reforming with CO2 and O2 to synthesis gas at the boundary between Ni and ZrO2</t>
  </si>
  <si>
    <t>Gao J., Hou Z., Liu X., Zeng Y., Luo M., Zheng X.</t>
  </si>
  <si>
    <t>Carbon dioxide reforming of methane to synthesis gas over Ni-MCM-41 catalysts</t>
  </si>
  <si>
    <t>Liu D., Lau R., Borgna A., Yang Y.</t>
  </si>
  <si>
    <t>Effect of adding CaO to ZrO2 support on nickel catalyst activity in dry reforming of methane</t>
  </si>
  <si>
    <t>Bellido J.D.A., De Souza J.E., M'Peko J.-C., Assaf E.M.</t>
  </si>
  <si>
    <t>Effects of plasma introduction mode on Ni/γ-Al2O3 catalysts for CH4 reforming with CO2</t>
  </si>
  <si>
    <t>Guo F., Chu W., Shi X.-Y., Zhang X.</t>
  </si>
  <si>
    <t>Influence of the oxygen pretreatment on the CO2 reforming of methane on Ni/β-SiC catalyst</t>
  </si>
  <si>
    <t>Nguyen D.L., Leroi P., Ledoux M.J., Pham-Huu C.</t>
  </si>
  <si>
    <t>Catalytic properties of Rh, Ni, Pd and Ce supported on Al-pillared montmorillonites in dry reforming of methane</t>
  </si>
  <si>
    <t>Barama S., Dupeyrat-Batiot C., Capron M., Bordes-Richard E., Bakhti-Mohammedi O.</t>
  </si>
  <si>
    <t>Methane autothermal reforming on nickel-ceria-zirconia based catalysts</t>
  </si>
  <si>
    <t>Escritori J.C., Dantas S.C., Soares R.R., Hori C.E.</t>
  </si>
  <si>
    <t>Natural gas and biofuel as feedstock for hydrogen production on Ni catalysts</t>
  </si>
  <si>
    <t>Corbo P., Migliardini F.</t>
  </si>
  <si>
    <t>Correlating NEXAFS characterization of Co-W and Ni-W bimetallic carbide catalysts with reactivity for dry reforming of methane</t>
  </si>
  <si>
    <t>Shao H., Kugler E.L., Dadyburjor D.B., Rykov S.A., Chen J.G.</t>
  </si>
  <si>
    <t>Nickel catalyst activation in the carbon dioxide reforming of methane. Effect of pretreatments</t>
  </si>
  <si>
    <t>Juan-Juan J., Román-Martínez M.C., Illán-Gómez M.J.</t>
  </si>
  <si>
    <t>Hydrogen production by ethanol steam reforming over Ni catalysts derived from hydrotalcite-like precursors: Catalyst characterization, catalytic activity and reaction path</t>
  </si>
  <si>
    <t>Resini C., Montanari T., Barattini L., Ramis G., Busca G., Presto S., Riani P., Marazza R., Sisani M., Marmottini F., Costantino U.</t>
  </si>
  <si>
    <t>Highly stable dealuminated zeolite support for the production of hydrogen by dry reforming of methane</t>
  </si>
  <si>
    <t>Pinheiro A.N., Valentini A., Sasaki J.M., Oliveira A.C.</t>
  </si>
  <si>
    <t>Durable Ni/MgO catalysts for CO2 reforming of methane: Activity and metal-support interaction</t>
  </si>
  <si>
    <t>Wang Y.-H., Liu H.-M., Xu B.-Q.</t>
  </si>
  <si>
    <t>Novel methane steam-reforming catalyst of Ni-Bi2O3/GDC to reduce CO for hydrogen production</t>
  </si>
  <si>
    <t>Huang T.-J., Huang M.-C., Huang M.-S.</t>
  </si>
  <si>
    <t>The reactivity of surface active carbonaceous species with CO2 and its role on hydrocarbon conversion reactions</t>
  </si>
  <si>
    <t>Guo J., Lou H., Mo L., Zheng X.</t>
  </si>
  <si>
    <t>Characterization and analysis of carbon deposited on the surface of Ni/Al2O3 catalyst for methane dry reforming</t>
  </si>
  <si>
    <t>Xu J.-K., Li Z.-J., Wang J.-H., Zhou W., Ma J.-X.</t>
  </si>
  <si>
    <t>Use of a non-thermal plasma for the production of synthesis gas from biogas</t>
  </si>
  <si>
    <t>Goujard V., Tatibouët J.-M., Batiot-Dupeyrat C.</t>
  </si>
  <si>
    <t>Kinetic studies of carbon dioxide reforming of methane over Ni-Co/Al-Mg-O bimetallic catalyst</t>
  </si>
  <si>
    <t>Zhang J., Wang H., Dalai A.K.</t>
  </si>
  <si>
    <t>Effect of the Y2O3-ZrO2 support composition on nickel catalyst evaluated in dry reforming of methane</t>
  </si>
  <si>
    <t>Bellido J.D.A., Assaf E.M.</t>
  </si>
  <si>
    <t>Characterization and analysis of carbon deposited during the dry reforming of methane over Ni/La2O3/Al2O3 catalysts</t>
  </si>
  <si>
    <t>Xu J., Zhou W., Wang J., Li Z., Ma J.</t>
  </si>
  <si>
    <t>Effect of Ni content on hydrogen production via steam reforming of methane over Ni/GDC catalysts</t>
  </si>
  <si>
    <t>Huang T.-J., Huang M.-C.</t>
  </si>
  <si>
    <t>Combination of CO2 reforming and partial oxidation of methane to produce syngas over Ni/SiO2 and Ni-Al2O3/SiO2 catalysts with different precursors</t>
  </si>
  <si>
    <t>He S., Wu H., Yu W., Mo L., Lou H., Zheng X.</t>
  </si>
  <si>
    <t>Methane-fueled SOFC with traditional nickel-based anode by applying Ni/Al2O3 as a dual-functional layer</t>
  </si>
  <si>
    <t>Wang W., Zhou W., Ran R., Cai R., Shao Z.</t>
  </si>
  <si>
    <t>Dual active-site mechanism for dry methane reforming over Ni/La 2O3 produced from LaNiO3 perovskite</t>
  </si>
  <si>
    <t>Gallego G.S., Batiot-Dupeyrat C., Barrault J., Mondragón F.</t>
  </si>
  <si>
    <t>Modification of Ni/SiO2 catalysts by means of a novel plasma technology</t>
  </si>
  <si>
    <t>Yuliang Li., Gaihuan L., Lei S., Wei C., Xiaoyan D., Yongxiang Y.</t>
  </si>
  <si>
    <t>Carbon dioxide reforming of methane over Ni catalysts supported on Al 2O3 modified with La2O3, MgO, and CaO</t>
  </si>
  <si>
    <t>Roh H.-S., Jun K.-W.</t>
  </si>
  <si>
    <t>A kinetic study of ethanol steam reforming using a nickel based catalyst</t>
  </si>
  <si>
    <t>Mas V., Bergamini M.L., Baronetti G., Amadeo N., Laborde M.</t>
  </si>
  <si>
    <t>Experimental study of model biogas catalytic steam reforming: 2. Impact of sulfur on the deactivation and regeneration of Ni-based catalysts</t>
  </si>
  <si>
    <t>Ashrafi M., Pfeifer C., Pröll T., Hofbauer H.</t>
  </si>
  <si>
    <t>Comparative study of Ni-based mixed oxide catalyst for carbon dioxide reforming of methane</t>
  </si>
  <si>
    <t>Kumar P., Sun Y., Idem R.O.</t>
  </si>
  <si>
    <t>Influence of composition of MgAl2O4 supported NiCeO2ZrO2 catalysts on coke formation and catalyst stability for dry reforming of methane</t>
  </si>
  <si>
    <t>Corthals S., Van Nederkassel J., Geboers J., De Winne H., Van Noyen J., Moens B., Sels B., Jacobs P.</t>
  </si>
  <si>
    <t>Glow discharge plasma-assisted preparation of nickel-based catalyst for carbon dioxide reforming of methane</t>
  </si>
  <si>
    <t>Guo F., Chu W., Xu J.-Q., Zhong L.</t>
  </si>
  <si>
    <t>Effect of ZrO2 content of the ZrO2-Al2O3 composite support on catalytic properties of the Ni-based catalyst</t>
  </si>
  <si>
    <t>Li N.</t>
  </si>
  <si>
    <t>Improvement of coke resistance performance of Ni-based catalysts in methane reforming via glow discharge plasma treatment</t>
  </si>
  <si>
    <t>Zhang Y., Zhu X., Pan Y., Liu C.</t>
  </si>
  <si>
    <t>Effects of Lanthanum Substitution by Strontium and Calcium in La-Ni-Al Perovskite Oxides in Dry Reforming of Methane</t>
  </si>
  <si>
    <t>KHALESI A., ARANDIYAN H.R., PARVARI M.</t>
  </si>
  <si>
    <t>Decomposition of methane in the presence of carbon dioxide over Ni catalysts</t>
  </si>
  <si>
    <t>Asai K., Takane K., Nagayasu Y., Iwamoto S., Yagasaki E., Inoue M.</t>
  </si>
  <si>
    <t>Activity of different zeolite-supported Ni catalysts for methane reforming with carbon dioxide</t>
  </si>
  <si>
    <t>Luengnaruemitchai A., Kaengsilalai A.</t>
  </si>
  <si>
    <t>Hydrogen production capacity of membrane reformer for methane steam reforming near practical working conditions</t>
  </si>
  <si>
    <t>Chen Y., Wang Y., Xu H., Xiong G.</t>
  </si>
  <si>
    <t>Effect of MgO promoter on Ni-based SBA-15 catalysts for combined steam and carbon dioxide reforming of methane</t>
  </si>
  <si>
    <t>Huang B., Li X., Ji S., Lang B., Habimana F., Li C.</t>
  </si>
  <si>
    <t>Effects of CO2 content on the activity and stability of nickel catalyst supported on mesoporous nanocrystalline zirconia</t>
  </si>
  <si>
    <t>Rezaei M., Alavi S.M., Sahebdelfar S., Yan Z.-F.</t>
  </si>
  <si>
    <t>Catalytic reforming of methane by carbon dioxide over nickel-exchanged zeolite catalysts</t>
  </si>
  <si>
    <t>Halliche D., Cherifi O., Taarit Y.B., Auroux A.</t>
  </si>
  <si>
    <t>Morphology changes induced by strong metal-support interaction on a Ni-ceria catalytic system</t>
  </si>
  <si>
    <t>Gonzalez-DelaCruz V.M., Holgado J.P., Pereñíguez R., Caballero A.</t>
  </si>
  <si>
    <t>Structural features and performance of LaNi1-xRhxO3 system for the dry reforming of methane</t>
  </si>
  <si>
    <t>Rivas M.E., Fierro J.L.G., Goldwasser M.R., Pietri E., Pérez-Zurita M.J., Griboval-Constant A., Leclercq G.</t>
  </si>
  <si>
    <t>Carbon dioxide reforming of methane over a metal modified Ni-Al2O3 catalyst</t>
  </si>
  <si>
    <t>Castro Luna A.E., Iriarte M.E.</t>
  </si>
  <si>
    <t>Efficient production of hydrogen from natural gas steam reforming in palladium membrane reactor</t>
  </si>
  <si>
    <t>Preparation of ni-based metal monolithic catalysts and a studyof their performance in methane reforming with CO2</t>
  </si>
  <si>
    <t>Wang K., Li X., Ji S., Huang B., Li C.</t>
  </si>
  <si>
    <t>A solid oxide fuel cell operating in gradual internal reforming conditions under pure dry methane</t>
  </si>
  <si>
    <t>Klein J.-M., H́nault M., Ǵlin P., Bultel Y., Georges S.</t>
  </si>
  <si>
    <t>Temperature-programmed studies of coke resistant Ni catalyst for carbon dioxide reforming of methane</t>
  </si>
  <si>
    <t>Pan Y.-X., Liu C.-J., Cui L.</t>
  </si>
  <si>
    <t>Coke study on MgO-promoted Ni/Al2O3 catalyst in combined H2O and CO2 reforming of methane for gas to liquid (GTL) process</t>
  </si>
  <si>
    <t>Koo K.Y., Roh H.-S., Seo Y.T., Seo D.J., Yoon W.L., Park S.B.</t>
  </si>
  <si>
    <t>Syngas production via combined oxy-CO2 reforming of methane over Gd2O3-modified Ni/SiO2 catalysts in a fluidized-bed reactor</t>
  </si>
  <si>
    <t>Guo J., Hou Z., Gao J., Zheng X.</t>
  </si>
  <si>
    <t>Structure and reactivity of plasma treated Ni/Al2O3 catalyst for CO2 reforming of methane</t>
  </si>
  <si>
    <t>Zhu X., Huo P., Zhang Y.-p., Cheng D.-g., Liu C.-j.</t>
  </si>
  <si>
    <t>Surface chemistry and catalytic activity of Ni/Al2O3 irradiated with high-energy electron beam</t>
  </si>
  <si>
    <t>Jun J., Dhayal M., Shin J.-H., Han Y.H., Getoff N.</t>
  </si>
  <si>
    <t>Thermocatalytic conversion of landfill gas and biogas to alternative transportation fuels</t>
  </si>
  <si>
    <t>Muradov N., Smith F.</t>
  </si>
  <si>
    <t>Effect of high surface area CeO2 and Ce-ZrO2 supports over Ni catalyst on CH4 reforming with H2O in the presence of O2, H2, and CO2</t>
  </si>
  <si>
    <t>Laosiripojana N., Chadwick D., Assabumrungrat S.</t>
  </si>
  <si>
    <t>Oxidative conversion of methane to syngas on metallic Ni monolith with Mg promotion</t>
  </si>
  <si>
    <t>Li Y., Wang Y., Chen J.</t>
  </si>
  <si>
    <t>Comparison of single step dimethyl ether catalystic synthesis from three types of biomass-derived syngas</t>
  </si>
  <si>
    <t>Li Y., Wang T., Wu C., Lu Y., Li C., Tsubaki N.</t>
  </si>
  <si>
    <t>Carbon dioxide reforming of methane over La2NiO4 as catalyst precursor-Characterization of carbon deposition</t>
  </si>
  <si>
    <t>Sierra Gallego G., Mondragón F., Tatibouët J.-M., Barrault J., Batiot-Dupeyrat C.</t>
  </si>
  <si>
    <t>Ni(II)-Al(III) layered double hydroxide as catalyst precursor for ethanol steam reforming: Activation treatments and kinetic studies</t>
  </si>
  <si>
    <t>Mas V., Dieuzeide M.L., Jobbágy M., Baronetti G., Amadeo N., Laborde M.</t>
  </si>
  <si>
    <t>Catalytic evaluation of perovskite-type oxide LaNi1-xRuxO3 in methane dry reforming</t>
  </si>
  <si>
    <t>Araujo G.C.d., Lima S.M.d., Assaf J.M., Peña M.A., Fierro J.L.G., do Carmo Rangel M.</t>
  </si>
  <si>
    <t>Dry reforming of methane over nickel catalysts supported on the cuspidine-like phase Nd4Ga2O9</t>
  </si>
  <si>
    <t>García V., Caldes M.T., Joubert O., Gallego G.S., Batiot-Dupeyrat C., Piffard Y., Moreno J.A.</t>
  </si>
  <si>
    <t>One-pot synthesis of Ni-nanoparticle-embedded mesoporous titania/silica catalyst and its application for CO2-reforming of methane</t>
  </si>
  <si>
    <t>Zhang S., Wang J., Liu H., Wang X.</t>
  </si>
  <si>
    <t>Oxidative reformings of methane to syngas with steam and CO2 catalyzed by metallic Ni based monolithic catalysts</t>
  </si>
  <si>
    <t>Li Y., Wang Y., Zhang Z., Hong X., Liu Y.</t>
  </si>
  <si>
    <t>Plasma-assisted preparation of Ni/SiO2 catalyst using atmospheric high frequency cold plasma jet</t>
  </si>
  <si>
    <t>Liu G., Li Y., Chu W., Shi X., Dai X., Yin Y.</t>
  </si>
  <si>
    <t>CH4-CO2 reforming over Ni/Al2O3 aerogel catalysts in a fluidized bed reactor</t>
  </si>
  <si>
    <t>Hao Z., Zhu Q., Lei Z., Li H.</t>
  </si>
  <si>
    <t>Study of steam reforming of toluene used as model compound of tar produced by biomass gasification</t>
  </si>
  <si>
    <t>Swierczynski D., Courson C., Kiennemann A.</t>
  </si>
  <si>
    <t>Catalytic conversion of methane and CO2 to synthesis gas over a La2O3-modified SiO2 supported Ni catalyst in fluidized-bed reactor</t>
  </si>
  <si>
    <t>Gao J., Hou Z., Guo J., Zhu Y., Zheng X.</t>
  </si>
  <si>
    <t>Synthesis gas production from dry reforming of methane over Ni/Al2O3 stabilized by ZrO2</t>
  </si>
  <si>
    <t>Therdthianwong S., Therdthianwong A., Siangchin C., Yongprapat S.</t>
  </si>
  <si>
    <t>Preparation and characterization of coke resistant Ni/SiO2 catalyst for carbon dioxide reforming of methane</t>
  </si>
  <si>
    <t>Pan Y.-X., Liu C.-J., Shi P.</t>
  </si>
  <si>
    <t>CO2 reforming of CH4 over nanocrystalline zirconia-supported nickel catalysts</t>
  </si>
  <si>
    <t>Rezaei M., Alavi S.M., Sahebdelfar S., Bai P., Liu X., Yan Z.-F.</t>
  </si>
  <si>
    <t>Effects of sol-gel method and lanthanum addition on catalytic performances of nickel-based catalysts for methane reforming with carbon dioxide</t>
  </si>
  <si>
    <t>LI X., HU Q., YANG Y., CHEN J., LAI Z.</t>
  </si>
  <si>
    <t>Feasibility of direct-biogas SOFC</t>
  </si>
  <si>
    <t>Shiratori Y., Oshima T., Sasaki K.</t>
  </si>
  <si>
    <t>Catalytic performance of novel Ni catalysts supported on SiC monolithic foam in carbon dioxide reforming of methane to synthesis gas</t>
  </si>
  <si>
    <t>Liu H., Li S., Zhang S., Wang J., Zhou G., Chen L., Wang X.</t>
  </si>
  <si>
    <t>Beneficial effects of the use of a nickel membrane reactor for the dry reforming of methane: Comparison with thermodynamic predictions</t>
  </si>
  <si>
    <t>Haag S., Burgard M., Ernst B.</t>
  </si>
  <si>
    <t>Kinetic evaluation of carbon formation in a membrane reactor for methane reforming</t>
  </si>
  <si>
    <t>Pedernera M.N., Piña J., Borio D.O.</t>
  </si>
  <si>
    <t>Formation of compaction products in methane dry reforming on a Ni-containing catalyst</t>
  </si>
  <si>
    <t>Galaktionova L.V., Arkatova L.A., Kharlamova T.S., Kurina L.N., Naiborodenko Yu.S., Kasatskii N.G., Golobokov N.N.</t>
  </si>
  <si>
    <t>CO adsorbed infrared spectroscopy study of Ni/Al2O3 catalyst for CO2 reforming of methane</t>
  </si>
  <si>
    <t>Zhu X., Zhang Y.-P., Liu C.-J.</t>
  </si>
  <si>
    <t>Preparation of Ni/MgxTi1 - xO catalysts and investigation on their stability in tri-reforming of methane</t>
  </si>
  <si>
    <t>Jiang H., Li H., Xu H., Zhang Y.</t>
  </si>
  <si>
    <t>Deactivation of Ni catalysts during methane autothermal reforming with CO2 and O2 in a fluidized-bed reactor</t>
  </si>
  <si>
    <t>Hou Z., Gao J., Guo J., Liang D., Lou H., Zheng X.</t>
  </si>
  <si>
    <t>Fabrication of mesoporous Ni-8YSZ and its catalytic activity for carbon dioxide reforming of methane</t>
  </si>
  <si>
    <t>Hu C., Gao Z., Yang X.</t>
  </si>
  <si>
    <t>Structure and catalytic properties of ceria-based nickel catalysts for CO2 reforming of methane</t>
  </si>
  <si>
    <t>Jun K.-W., Roh H.-S., Chary K.V.R.</t>
  </si>
  <si>
    <t>Promoting effect of Pt in Ni-based catalysts for CH4 reforming</t>
  </si>
  <si>
    <t>Arishtirova K., Pawelec B., Nikolov R.N., Fierro J.L.G., Damyanova S.</t>
  </si>
  <si>
    <t>Propane dry reforming to synthesis gas over Ni-based catalysts: Influence of support and operating parameters on catalyst activity and stability</t>
  </si>
  <si>
    <t>Råberg L.B., Jensen M.B., Olsbye U., Daniel C., Haag S., Mirodatos C., Sjåstad A.O.</t>
  </si>
  <si>
    <t>Development of stable bimetallic catalysts for carbon dioxide reforming of methane</t>
  </si>
  <si>
    <t>Development of biogas reforming Ni-La-Al catalysts for fuel cells</t>
  </si>
  <si>
    <t>Benito M., García S., Ferreira-Aparicio P., Serrano L.G., Daza L.</t>
  </si>
  <si>
    <t>Catalytic and noncatalytic gasification of pyrolysis oil</t>
  </si>
  <si>
    <t>Van Rossum G., Kersten S.R.A., Van Swaaij W.P.M.</t>
  </si>
  <si>
    <t>The deposition of coke from methane on a Ni/MgAl2O4 catalyst</t>
  </si>
  <si>
    <t>Guo J., Lou H., Zheng X.</t>
  </si>
  <si>
    <t>Mesoporous nanocrystalline zirconia powders: A promising support for nickel catalyst in CH4 reforming with CO2</t>
  </si>
  <si>
    <t>Structural and surface features of PtNi catalysts for reforming of methane with CO2</t>
  </si>
  <si>
    <t>Pawelec B., Damyanova S., Arishtirova K., Fierro J.L.G., Petrov L.</t>
  </si>
  <si>
    <t>Preparation and characterization of nickel-titanium composite xerogel catalyst for CO2 reforming of CH4</t>
  </si>
  <si>
    <t>Sun H., Wang H., Zhang J.</t>
  </si>
  <si>
    <t>CO2 reforming of methane over Ni/Sm2O3-CaO catalyst prepared by a sol-gel technique</t>
  </si>
  <si>
    <t>Zhang W.D., Liu B.S., Tian Y.L.</t>
  </si>
  <si>
    <t>Mechanistic study of the unusual catalytic properties of a new Ni{single bond}Ce mixed oxide for the CO2 reforming of methane</t>
  </si>
  <si>
    <t>Kim D.K., Stöwe K., Müller F., Maier W.F.</t>
  </si>
  <si>
    <t>Experimental investigation on the effect of natural gas composition on performance of autothermal reforming</t>
  </si>
  <si>
    <t>Hoang D.L., Chan S.H.</t>
  </si>
  <si>
    <t>Deactivation studies over Ni-K/CeO2-Al2O3 catalyst for dry reforming of methane</t>
  </si>
  <si>
    <t>Pechimuthu N.A., Pant K.K., Dhingra S.C.</t>
  </si>
  <si>
    <t>CO2-CH4 reforming over nickel catalysts supported on mesoporous nanocrystalline zirconia with high surface area</t>
  </si>
  <si>
    <t>Rezaei M., Alavi S.M., Sahebdelfar S., Xinmei L., Qian L., Yan Z.-F.</t>
  </si>
  <si>
    <t>Preparation and characterization of LaNi(1-x)Co xO3 perovskites as catalyst precursors for synthesis gas generation by CO2 reforming of methane [Síntese e caracterização de perovskitas LaNi (1-X)CoXO3 como precursores de catalisadores para a conversão do metano a gás de síntese pela reforma com CO2]</t>
  </si>
  <si>
    <t>De Lima S.M., Assaf J.M.</t>
  </si>
  <si>
    <t>Potential of Ni supported on KH zeolite catalysts for carbon dioxide reforming of methane</t>
  </si>
  <si>
    <t>Kaengsilalai A., Luengnaruemitchai A., Jitkarnka S., Wongkasemjit S.</t>
  </si>
  <si>
    <t>Ni/SiO2-CeO2 catalyst for partial oxidation of CH4 and reforming of CO2 in a fluidized bed</t>
  </si>
  <si>
    <t>Jing Q., Luo D., Liu P., Zheng X.</t>
  </si>
  <si>
    <t>Methane dry reforming on Ni loaded hydroxyapatite and fluoroapatite</t>
  </si>
  <si>
    <t>Boukha Z., Kacimi M., Pereira M.F.R., Faria J.L., Figueiredo J.L., Ziyad M.</t>
  </si>
  <si>
    <t>Stable nickel catalysts with alumina-aluminum phosphate supports for partial oxidation and carbon dioxide reforming of methane</t>
  </si>
  <si>
    <t>Pelletier L., Liu D.D.S.</t>
  </si>
  <si>
    <t>Study of Ni and Pt catalysts supported on α-Al2O3 and ZrO2 applied in methane reforming with CO2</t>
  </si>
  <si>
    <t>Pompeo F., Nichio N.N., Souza M.M.V.M., Cesar D.V., Ferretti O.A., Schmal M.</t>
  </si>
  <si>
    <t>Pore structure control in Ni/SiO2 catalysts with both macropores and mesopores</t>
  </si>
  <si>
    <t>Takahashi R., Sato S., Tomiyama S., Ohashi T., Nakamura N.</t>
  </si>
  <si>
    <t>Dry reforming of metffane with A NI/AL2O3-YSZ catalyst: The role of the catalyst preparation protocol</t>
  </si>
  <si>
    <t>Blanchard J., Nsungui A.J., Abatzoglou N., Gitzhofer F.</t>
  </si>
  <si>
    <t>Production of hydrogen-rich gas from methane by thermal plasma reform</t>
  </si>
  <si>
    <t>Chun Y.N., Kim S.C.</t>
  </si>
  <si>
    <t>A novel reduction method for Ni/γ-Al2O3 catalyst by a high frequency cold plasma jet at atmospheric pressure</t>
  </si>
  <si>
    <t>Liu G., Chu W., Long H., Dai X., Yin Y.</t>
  </si>
  <si>
    <t>Carbon dioxide reforming of methane under periodic operation</t>
  </si>
  <si>
    <t>Promaros E., Assabumrungrat S., Laosiripojana N., Praserthdam P., Tagawa T., Goto S.</t>
  </si>
  <si>
    <t>Activated carbon supported Ni-Ca: Influence of reaction parameters on activity and stability of catalyst on methane reformation</t>
  </si>
  <si>
    <t>Díaz K., García V., Matos J.</t>
  </si>
  <si>
    <t>Effect of methanol, ethanol, and formaldehyde addition on the stream conversion of methane in the presence of nickel catalysts of various porous structure [Vliyanie dobavok metanola, etanola i formaldegida na parovuyu konversiyu metana v prisutstvii nikelebykh katalizatorov razlichnoi poristoi struktury]</t>
  </si>
  <si>
    <t>Didenko L.P., Savchenko V.I., Arutyunov V.S., Zavyalova L.V., Chekh N.A., Davydova G.I., Knerelman E.I.</t>
  </si>
  <si>
    <t>Improvement of lifetime of Ni/mordenite catalysts for CO2 reforming of methane by support modifi cation with alumina and Co-K loading</t>
  </si>
  <si>
    <t>Murata S., Hatanaka N., Kidena K., Nomura M.</t>
  </si>
  <si>
    <t>Studies on the supported composite supports and performance of Ni-based catalysts</t>
  </si>
  <si>
    <t>Ouyang Y., Luo L., Li N.</t>
  </si>
  <si>
    <t>Characterization and activity of K, CeO2, and Mn promoted Ni/Al2O3 Catalysts for carbon dioxide reforming of methane</t>
  </si>
  <si>
    <t>Pechimuthu N.A., Pant K.K., Dhingra S.C., Bhalla R.</t>
  </si>
  <si>
    <t>Catalytic performances of NiO-CeO2 for the reforming of methane with CO2 and O2</t>
  </si>
  <si>
    <t>Xu S., Yan X., Wang X.</t>
  </si>
  <si>
    <t>Hydrogen production for fuel cells by autothermal reforming of methane over sulfide nickel catalyst on a gamma alumina support</t>
  </si>
  <si>
    <t>Hoang D.L., Chan S.H., Ding O.L.</t>
  </si>
  <si>
    <t>Preparation and characterization of nickel based catalysts on silica, alumina and titania obtained by sol-gel method</t>
  </si>
  <si>
    <t>Gonçalves G., Lenzi M.K., Santos O.A.A., Jorge L.M.M.</t>
  </si>
  <si>
    <t>CO2 reforming of CH4 over La-Ni based perovskite precursors</t>
  </si>
  <si>
    <t>Gallego G.S., Mondragón F., Barrault J., Tatibouët J.-M., Batiot-Dupeyrat C.</t>
  </si>
  <si>
    <t>Ethanol steam reforming over supported Ni catalysts</t>
  </si>
  <si>
    <t>Zhang B.-C., Xu B., Li Y., Cai Y., Tang X.-L., Xu Y.-D., Shen E.-J.</t>
  </si>
  <si>
    <t>Steam reforming of methane over unsupported nickel catalysts</t>
  </si>
  <si>
    <t>Rakass S., Oudghiri-Hassani H., Rowntree P., Abatzoglou N.</t>
  </si>
  <si>
    <t>Sustainability of Ni loaded Mg-Al mixed oxide catalyst in daily startup and shutdown operations of CH4 steam reforming</t>
  </si>
  <si>
    <t>Ohi T., Miyata T., Li D., Shishido T., Kawabata T., Sano T., Takehira K.</t>
  </si>
  <si>
    <t>Thermogravimetric analyses and catalytic behaviors of zirconia-supported nickel catalysts for carbon dioxide reforming of methane</t>
  </si>
  <si>
    <t>Chang J.-S., Hong D.-Y., Li X., Park S.-E.</t>
  </si>
  <si>
    <t>Light alkanes CO2 reforming to synthesis gas over Ni based catalysts</t>
  </si>
  <si>
    <t>Olafsen A., Daniel C., Schuurman Y., Råberg L.B., Olsbye U., Mirodatos C.</t>
  </si>
  <si>
    <t>Autothermal reforming and partial oxidation of methane in fluidized reactor over highly dispersed Ni catalyst prepared from Ni complex</t>
  </si>
  <si>
    <t>Gao J., Hou Z.-Y., Shen K., Lou H., Fei J.-H., Zheng X.-M.</t>
  </si>
  <si>
    <t>CO2 reforming of CH4 on Ni(111): A density functional theory calculation</t>
  </si>
  <si>
    <t>Wang S.-G., Cao D.-B., Li Y.-W., Wang J., Jiao H.</t>
  </si>
  <si>
    <t>Effect of methanol, ethanol, and formaldehyde addition on the steam conversion of methane in the presence of nickel catalysts of various porous structure</t>
  </si>
  <si>
    <t>Didenko L.P., Savchenko V.I., Arutyunov V.S., Zav'yalova L.V., Chekh N.A., Davydova G.I., Knerel'man E.I.</t>
  </si>
  <si>
    <t>Effects of ceria in CO2 reforming of methane over Ni/calcium hydroxyapatite</t>
  </si>
  <si>
    <t>Kim K.H., Lee S.Y., Yoon K.J.</t>
  </si>
  <si>
    <t>Methane steam reforming and ethanol steam reforming using a Ni(II)-Al(III) catalyst prepared from lamellar double hydroxides</t>
  </si>
  <si>
    <t>Comas J., Dieuzeide M.L., Baronetti G., Laborde M., Amadeo N.</t>
  </si>
  <si>
    <t>Effect of composition and thermal pretreatment on properties of Ni-Mg-Al catalysts for CO2 reforming of methane</t>
  </si>
  <si>
    <t>Perez-Lopez O.W., Senger A., Marcilio N.R., Lansarin M.A.</t>
  </si>
  <si>
    <t>Characterization and activity in dry reforming of methane on NiMg/Al and Ni/MgO catalysts</t>
  </si>
  <si>
    <t>Djaidja A., Libs S., Kiennemann A., Barama A.</t>
  </si>
  <si>
    <t>Ni catalysts from NiAl2O4 spinel for CO2 reforming of methane</t>
  </si>
  <si>
    <t>Sahli N., Petit C., Roger A.C., Kiennemann A., Libs S., Bettahar M.M.</t>
  </si>
  <si>
    <t>Ni-Cu/samaria-doped ceria catalysts for steam reforming of methane in the presence of carbon dioxide</t>
  </si>
  <si>
    <t>Huang T.-J., Jhao S.-Y.</t>
  </si>
  <si>
    <t>Ni-Fe catalysts based on perovskite-type oxides for dry reforming of methane to syngas</t>
  </si>
  <si>
    <t>Production of synthesis gas via methane reforming with CO2 on noble metals and small amount of noble-(Rh-) promoted Ni catalysts</t>
  </si>
  <si>
    <t>Hou Z., Chen P., Fang H., Zheng X., Yashima T.</t>
  </si>
  <si>
    <t>CO2 reduction using hydrothermal method for the selective formation of organic compounds</t>
  </si>
  <si>
    <t>Takahashi H., Liu L.H., Yashiro Y., Ioku K., Bignall G., Yamasaki N., Kori T.</t>
  </si>
  <si>
    <t>Comparative study between fluidized bed and fixed bed reactors in methane reforming with CO2 and O2 to produce syngas</t>
  </si>
  <si>
    <t>Jing Q., Lou H., Mo L., Zheng X.</t>
  </si>
  <si>
    <t>Combinatorial discovery of new autoreduction catalysts for the CO 2 reforming of methane</t>
  </si>
  <si>
    <t>Kim D.K., Maier W.F.</t>
  </si>
  <si>
    <t>Effect of potassium content in the activity of K-promoted Ni/Al 2O3 catalysts for the dry reforming of methane</t>
  </si>
  <si>
    <t>Effective utilization of waste: Development of CH4 dry reforming catalysts from spent nickel metal hydride battery for resource recovery</t>
  </si>
  <si>
    <t>Kanamori T., Hayashi R., Matsuda M., Miyake M.</t>
  </si>
  <si>
    <t>Combined catalytic partial oxidation and CO2 reforming of methane over ZrO2-modified Ni/SiO2 catalysts using fluidized-bed reactor</t>
  </si>
  <si>
    <t>Jing Q.S., Zheng X.M.</t>
  </si>
  <si>
    <t>Structural characterization of highly stable Ni/SBA-15 catalyst and its catalytic performance for methane reforming with CO2</t>
  </si>
  <si>
    <t>Zhang M., Ji S., Hu L., Yin F., Li C., Liu H.</t>
  </si>
  <si>
    <t>Effect of formation of NiO-MgO solid solution on activity and stability of Ni/MgO-AN for CO2 reforming of methane</t>
  </si>
  <si>
    <t>Wang Y., Liu H., Xu B.</t>
  </si>
  <si>
    <t>Studies on properties of nanosized ZrO2/Al2O3 somposite support and Ni/ZrO2/Al2O3 catalyst</t>
  </si>
  <si>
    <t>Li N., Luo L., Ouyang Y.</t>
  </si>
  <si>
    <t>Catalytic feature of Ni/MgO Catalyst for CO2 reforming of methane under pressurized condition</t>
  </si>
  <si>
    <t>Wang Y., Xu B.</t>
  </si>
  <si>
    <t>Nickel catalysts supported on MgO/smectite-type nanocomposites for methane reforming</t>
  </si>
  <si>
    <t>Moronta A., Iwasa N., Fujita S.-I., Shimokawabe M., Arai M.</t>
  </si>
  <si>
    <t>A comparison of oxygen-vacancy effect on activity behaviors of carbon dioxide and steam reforming of methane over supported nickel catalysts</t>
  </si>
  <si>
    <t>Huang T.-J., Lin H.-J., Yu T.-C.</t>
  </si>
  <si>
    <t>Rational design of Mg-Al mixed oxide-supported bimetallic catalysts for dry reforming of methane</t>
  </si>
  <si>
    <t>Tsyganok A.I., Inaba M., Tsunoda T., Uchida K., Suzuki K., Takehira K., Hayakawa T.</t>
  </si>
  <si>
    <t>Synthesis gas production from dry reforming of methane over CeO2 doped Ni/Al2O3: Influence of the doping ceria on the resistance toward carbon formation</t>
  </si>
  <si>
    <t>Laosiripojana N., Sutthisripok W., Assabumrungrat S.</t>
  </si>
  <si>
    <t>Carbon deposition on meso-porous Al2O3 supported Ni catalysts in methane reforming with CO2</t>
  </si>
  <si>
    <t>Chen P., Hou Z., Zheng X., Yashima T.</t>
  </si>
  <si>
    <t>K-, CeO2-, and Mn-promoted Ni/Al2O3 catalysts for stable CO2 reforming of methane</t>
  </si>
  <si>
    <t>Nandini A., Pant K.K., Dhingra S.C.</t>
  </si>
  <si>
    <t>Studies on nickel-based catalysts for carbon dioxide reforming of methane</t>
  </si>
  <si>
    <t>Li X., Wu M., Lai Z., He F.</t>
  </si>
  <si>
    <t>Improved resistance against coke deposition of titania supported cobalt and nickel bimetallic catalysts for carbon dioxide reforming of methane</t>
  </si>
  <si>
    <t>Takanabe K., Nagaoka K., Aika K.-I.</t>
  </si>
  <si>
    <t>Coke formation over a nickel catalyst under methane dry reforming conditions: Thermodynamic and kinetic models</t>
  </si>
  <si>
    <t>Ginsburg J.M., Piña J., El Solh T., De Lasa H.I.</t>
  </si>
  <si>
    <t>Nano-structural characters of highly active and stable Ni/ZrO2 catalyst for CO2 reforming of methane</t>
  </si>
  <si>
    <t>Li Y., Wang Y.-H., Xu B.-Q.</t>
  </si>
  <si>
    <t>Effects of preparation methods on properties of Ni/CeO2-Al 2O3 catalysts for methane reforming with carbon dioxide</t>
  </si>
  <si>
    <t>Chen J., Wang R., Zhang J., He F., Han S.</t>
  </si>
  <si>
    <t>High-temperature stable and highly active/selective supported NiCoMgCeOx catalyst suitable for autothermal reforming of methane to syngas</t>
  </si>
  <si>
    <t>Choudhary V.R., Mondal K.C., Mamman A.S.</t>
  </si>
  <si>
    <t>Dry reforming kinetics over a bulk molybdenum carbide catalyst</t>
  </si>
  <si>
    <t>Lamont D.C., Thomson W.J.</t>
  </si>
  <si>
    <t>Titania-supported cobalt and nickel bimetallic catalysts for carbon dioxide reforming of methane</t>
  </si>
  <si>
    <t>Takanabe K., Nagaoka K., Nariai K., Aika K.-I.</t>
  </si>
  <si>
    <t>CO2-reforming of methane over Ni/SiO2 catalyst prepared by homogeneous precipitation in sol-gel-derived silica gel</t>
  </si>
  <si>
    <t>Takahashi R., Sato S., Sodesawa T., Tomiyama S.</t>
  </si>
  <si>
    <t>A novel process for converting coalmine-drained methane gas to syngas over nickel-magnesia solid solution catalysts</t>
  </si>
  <si>
    <t>Xu D., Li W., Ge Q., Xu H.</t>
  </si>
  <si>
    <t>Catalysis in membrane reformers: A high-performance catalytic system for hydrogen production from methane</t>
  </si>
  <si>
    <t>Ferreira-Aparicio P., Benito M., Kouachi K., Menad S.</t>
  </si>
  <si>
    <t>Reforming of methane with carbon dioxide over supported bimetallic catalysts containing Ni and noble metal I. Characterization and activity of SiO2 supported Ni-Rh catalysts</t>
  </si>
  <si>
    <t>Jóźwiak W.K., Nowosielska M., Rynkowski J.</t>
  </si>
  <si>
    <t>Performance of Ni/MgO-AN catalyst in high pressure CO2 reforming of methane</t>
  </si>
  <si>
    <t>Wang Y.-H., Wang H., Li Y., Zhu Q.-M., Xu B.-Q.</t>
  </si>
  <si>
    <t>High coke-resistance of K-Ca-promoted Ni/α-Al2O 3catalyst for CH4 reforming with CO2</t>
  </si>
  <si>
    <t>Yashima T.</t>
  </si>
  <si>
    <t>CO2 reforming of methane on Ni- and Co-based intermetallic compound catalysts</t>
  </si>
  <si>
    <t>Komatsu T., Uezono T.</t>
  </si>
  <si>
    <t>Synthesis gas production via biomass catalytic gasification with addition of biogas</t>
  </si>
  <si>
    <t>Wang T., Chang J., Lv P.</t>
  </si>
  <si>
    <t>Effect of Ni loading on catalyst bed temperature in oxidative steam reforming of methane over α-Al2O3-supported Ni catalysts</t>
  </si>
  <si>
    <t>Li B., Maruyama K., Nurunnanbi M., Kunimori K., Tomishige K.</t>
  </si>
  <si>
    <t>Intrinsic kinetics of methane steam reforming over a Ni/α-Al2O3 catalyst</t>
  </si>
  <si>
    <t>Wang J.-G., Yang L.-Y., Liu H., Li C.-Y.</t>
  </si>
  <si>
    <t>CO2-CH4 reforming over NiO/γ -Al2O3 in fixed/fluidized-bed multi-switching mode</t>
  </si>
  <si>
    <t>Chen X., Honda K., Zhang Z.-G.</t>
  </si>
  <si>
    <t>Autoreduction of promoted Ni/γ-Al2O3 during autothermal reforming of methane</t>
  </si>
  <si>
    <t>Dias J.A.C., Assaf J.M.</t>
  </si>
  <si>
    <t>Improvement of stability of out-layer MgAl2O4 spinel for a Ni/MgAl2O4/Al2O3 catalyst in dry reforming of methane</t>
  </si>
  <si>
    <t>Guo J., Lou H., Zhao H., Zheng X.</t>
  </si>
  <si>
    <t>An investigation on the presence of NiAl2O4 in a stable Ni on alumina catalyst for dry reforming</t>
  </si>
  <si>
    <t>Becerra A.M., Castro-Luna A.E.</t>
  </si>
  <si>
    <t>Combined carbon dioxide reforming and partial oxidation of methane to syngas over Ni-La2O3/SiO2 catalysts in a fluidized-bed reactor</t>
  </si>
  <si>
    <t>Mo L., Zheng X., Jing Q., Lou H., Fei J.</t>
  </si>
  <si>
    <t>Comparative study of atmospheric and high pressure CO2 reforming of methane over Ni/MgO-AN catalyst</t>
  </si>
  <si>
    <t>Wang Y.-H., Xu B.-Q.</t>
  </si>
  <si>
    <t>Carbon formation on Ni-MgO catalyst during reaction of methane in the presence of CO2 and CO</t>
  </si>
  <si>
    <t>Shamsi A.</t>
  </si>
  <si>
    <t>Effect of electron beam irradiation on CO2 reforming of methane over Ni/Al2O3 catalysts</t>
  </si>
  <si>
    <t>Jun J., Kim J.-C., Shin J.-H., Lee K.-W., Baek Y.S.</t>
  </si>
  <si>
    <t>Effective reforming of methane with CO2 and O2 to low H2/CO ratio syngas over Ni/MgO-SiO2 using fluidized bed reactor</t>
  </si>
  <si>
    <t>Jing Q.S., Fei J.H., Lou H., Mo L.Y., Zheng X.M.</t>
  </si>
  <si>
    <t>Catalytic performance of Ni/CaO-SiO2 for converting methane to syngas in a fluidized bed reactor</t>
  </si>
  <si>
    <t>Jing Q., Lou H., Mo L., Fei J., Zheng X.</t>
  </si>
  <si>
    <t>Novel method for preparation of highly stable Ni/ZrO2 catalyst for CO2 reforming of methane</t>
  </si>
  <si>
    <t>Li Y., Ye Q., Wei J., Xu B.</t>
  </si>
  <si>
    <t>Effect of steam on catalytic activity of Ni/Ce-Zr-Al-Ox for CO2 reforming of CH4</t>
  </si>
  <si>
    <t>Li C., Fu Y., Tu J.</t>
  </si>
  <si>
    <t>CH4/CO2 reforming over La2NiO4/Al2O3 catalyst</t>
  </si>
  <si>
    <t>Liu B., Gong J., Au C.-T.</t>
  </si>
  <si>
    <t>Monolithic Cu-Ni-based catalyst for reforming hydrocarbon fuel sources</t>
  </si>
  <si>
    <t>Suetsuna T., Suenaga S., Fukasawa T.</t>
  </si>
  <si>
    <t>Reforming of CH4 with CO2 and O2 to produce syngas over CaO modified Ni/SiO2 catalysts in a fluidized bed reactor</t>
  </si>
  <si>
    <t>Dry reforming of methane over nickel catalysts supported on magnesium aluminate spinels</t>
  </si>
  <si>
    <t>Guo J., Lou H., Zhao H., Chai D., Zheng X.</t>
  </si>
  <si>
    <t>Activation of supported nickel catalysts for carbon dioxide reforming of methane</t>
  </si>
  <si>
    <t>Souza M.D.M.V.M., Clavé L., Dubois V., Perez C.A.C., Schmal M.</t>
  </si>
  <si>
    <t>Effects of carbon deposition and de-coking treatments on the activation of CH4 and CO2 in CO2 reforming of CH4 over Ni/yttria-doped ceria catalysts</t>
  </si>
  <si>
    <t>Wang J.B., Wu Y.-S., Huang T.-J.</t>
  </si>
  <si>
    <t>Syngas production from reforming of methane with CO2 and O 2 over Ni/SrO-SiO2 catalysts in a fluidized bed reactor</t>
  </si>
  <si>
    <t>Jing Q., Lou H., Fei J., Hou Z., Zheng X.</t>
  </si>
  <si>
    <t>Stabilization of Ni/Al2O3 catalyst by Cu addition for CO2 reforming of methane</t>
  </si>
  <si>
    <t>Lee J.-H., Lee E.-G., Joo O.-S., Jung K.-D.</t>
  </si>
  <si>
    <t>Modification of Co/TiO2 for dry reforming of methane at 2 MPa by Pt, Ru or Ni</t>
  </si>
  <si>
    <t>Nagaoka K., Takanabe K., Aika K.-I.</t>
  </si>
  <si>
    <t>Complete removal of carbon monoxide in hydrogen-rich gas stream through methanation over supported metal catalysts</t>
  </si>
  <si>
    <t>Takenaka S., Shimizu T., Otsuka K.</t>
  </si>
  <si>
    <t>Modelling the activity-stability pattern of Ni/MgO catalysts in the pre-reforming of n-hexane</t>
  </si>
  <si>
    <t>Arena F., Trunfio G., Alongi E., Branca D., Parmaliana A.</t>
  </si>
  <si>
    <t>Tungsten promoted Ni/Al2O3 catalysts for carbon dioxide reforming of methane to synthesis gas</t>
  </si>
  <si>
    <t>Xiao T.-C., Suhartanto T., York A.P.E, Green M.L.H.</t>
  </si>
  <si>
    <t>Improved activity and stability of Ce-promoted Ni/γ-A1 2O3 catalysts for carbon dioxide reforming of methane</t>
  </si>
  <si>
    <t>Valentini A., Carreño N.L.V., Leite E.R., Gonçalves R.F., Soledade L.E.B., Maniette Y., Longo E., Probst L.F.D.</t>
  </si>
  <si>
    <t>Surface properties of a coke-free Sn doped nickel catalyst for the CO 2 reforming of methane</t>
  </si>
  <si>
    <t>Hou Z., Yokota O., Tanaka T., Yashima T.</t>
  </si>
  <si>
    <t>Catalytic activity and characterization of Ni/Al2O3 and NiK/Al2O3 catalysts for CO2 methane reforming</t>
  </si>
  <si>
    <t>Isotopic and kinetic assessment of the mechanism of reactions of CH 4 with CO2 or H2O to form synthesis gas and carbon on nickel catalysts</t>
  </si>
  <si>
    <t>Wei J., Iglesia E.</t>
  </si>
  <si>
    <t>Kinetics of aqueous-phase reforming of oxygenated hydrocarbons: Pt/Al 2O3 and Sn-modified Ni catalysts</t>
  </si>
  <si>
    <t>Shabaker J.W., Dumesic J.A.</t>
  </si>
  <si>
    <t>Catalytic performance of reduced La2-xSrxNiO 4 perovskite-like oxides for CO2 reforming of CH 4</t>
  </si>
  <si>
    <t>Rynkowski J., Samulkiewicz P., Ladavos A.K., Pomonis P.J.</t>
  </si>
  <si>
    <t>Meso-porous Ni/Mg/Al catalysts for methane reforming with CO2</t>
  </si>
  <si>
    <t>Hou Z., Yashima T.</t>
  </si>
  <si>
    <t>Combination of CO2 reforming and partial oxidation of methane over Ni/BaO-SiO2 catalysts to produce low H2/CO ratio syngas using a fluidized bed reactor</t>
  </si>
  <si>
    <t>Aqueous-phase reforming of oxygenated hydrocarbons over Sn-modified Ni catalysts</t>
  </si>
  <si>
    <t>Shabaker J.W., Huber G.W., Dumesic J.A.</t>
  </si>
  <si>
    <t>Study on coke formation and stability of nickel-based catalysts in CO2 reforming of CH4</t>
  </si>
  <si>
    <t>Li X., Wu M., Yang Y., He F.</t>
  </si>
  <si>
    <t>Ni/ceramic/molten-salt composite catalyst with high-temperature thermal storage for use in solar reforming processes</t>
  </si>
  <si>
    <t>Kodama T., Isobe Y., Kondoh Y., Yamaguchi S., Shimizu K.-I.</t>
  </si>
  <si>
    <t>Doped Ni catalysts for methane reforming with CO2</t>
  </si>
  <si>
    <t>Fei J., Hou Z., Zheng X., Yashima T.</t>
  </si>
  <si>
    <t>Influence of La2O3 and CeO2 Promoters on Physico-chemical Properties and Catalytic Performance of Ni/MgO Catalyst in Methane Reforming with Carbon Dioxide</t>
  </si>
  <si>
    <t>Chen J.-X., Qiu Y.-J., Zhang J.-Y., Su W.-H.</t>
  </si>
  <si>
    <t>Ni/γ-Al2O3 catalyst from kaolinite for the dry reforming of methane</t>
  </si>
  <si>
    <t>Quincoces C.E., Basaldella E.I., De Vargas S.P., González M.G.</t>
  </si>
  <si>
    <t>Role of vanadium in Ni:Al2O3 catalysts for carbon dioxide reforming of methane</t>
  </si>
  <si>
    <t>Valentini A., Carreño N.L.V., Probst L.F.D., Lisboa-Filho P.N., Schreiner W.H., Leite E.R., Longo E.</t>
  </si>
  <si>
    <t>Important factors on carbon dioxide reforming of methane over nickel-based catalysts</t>
  </si>
  <si>
    <t>Liu Z.-W., Roh H.-S., Jun K.-W.</t>
  </si>
  <si>
    <t>Accumulation of the Carbonaceous Species on the Ni/Al2O 3 Catalyst during CO2 Reforming of Methane</t>
  </si>
  <si>
    <t>Lee J.-H., Joo O.-S., Baek Y.-S., Yu Y.H., Jung K.-D.</t>
  </si>
  <si>
    <t>Characterization of Ca-promoted Ni/α-Al2O3 catalyst for CH4 reforming with CO2</t>
  </si>
  <si>
    <t>Effect of molybdenum additives on the performance of supported nickel catalysts for methane dry reforming</t>
  </si>
  <si>
    <t>Xiao T., Suhartanto T., York A.P.E., Sloan J., Green M.L.H.</t>
  </si>
  <si>
    <t>Study on the Reaction Mechanism for Carbon Dioxide Reforming of Methane over supported Nickel Catalyst</t>
  </si>
  <si>
    <t>Qian L., Yan Z.F.</t>
  </si>
  <si>
    <t>Catalytic dry reforming of natural gas for the production of chemicals and hydrogen</t>
  </si>
  <si>
    <t>Verykios X.E.</t>
  </si>
  <si>
    <t>Methane Decomposition over Ni/α-Al2O3 Promoted by La2O3 and CeO2</t>
  </si>
  <si>
    <t>Jiang P., Shang Y., Cheng T., Bi Y., Shi K., Wei S., Xu G., Zhen K.</t>
  </si>
  <si>
    <t>CO2 Reforming of CH4 over Ni/CeO2-ZrO2-Al2O3 Prepared by Hydrothermal Synthesis Method</t>
  </si>
  <si>
    <t>Li C., Fu Y., Bian G., Hu T., Xie Y., Zhan J.</t>
  </si>
  <si>
    <t>Pulse study of CO2 reforming of methane over LaNiO3</t>
  </si>
  <si>
    <t>Batiot-Dupeyrat C., Valderrama G., Meneses A., Martinez F., Barrault J., Tatibouët J.M.</t>
  </si>
  <si>
    <t>A semiempirical theoretical study of Ni/α-Al2O3 and NiSn/α-Al2O3 catalysts for CH4 reforming</t>
  </si>
  <si>
    <t>Ferreira M.L., Nichio N.N., Ferretti O.A.</t>
  </si>
  <si>
    <t>Investigation of CH4 reforming with CO2 on meso-porous Al2O3-supported Ni catalyst</t>
  </si>
  <si>
    <t>Synthesis gas production from methane using oxidized-diamond-supported group VIII metal catalysts</t>
  </si>
  <si>
    <t>Nakagawa K., Nishimoto H., Kikuchi M., Egashira S., Enoki Y., Ikenaga N.-O., Suzuki T., Nishitani-Gamo M., Kobayashi T., Ando T.</t>
  </si>
  <si>
    <t>Ni-Mg-O catalyst driven by direct light irradiation for catalytically-activated foam absorber in a solar reforming receiver-reactor</t>
  </si>
  <si>
    <t>Kodama T., Kiyama A., Moriyama T., Yokoyama T., Shimizu K.-I., Andou H., Satou N.</t>
  </si>
  <si>
    <t>Study of carbon dioxide reforming of methane over Ni/yttria-doped ceria and effect of thermal treatments of support on the activity behaviors</t>
  </si>
  <si>
    <t>Wang J.B., Hsiao S.-Z., Huang T.-J.</t>
  </si>
  <si>
    <t>Catalytic activity of a nickel on alumina catalyst in the CO2 reforming of methane</t>
  </si>
  <si>
    <t>Becerra A.M., Iriarte M.E., Castro-Luna A.E.</t>
  </si>
  <si>
    <t>Carbon deposition and catalyst stability over La2NiO4/γ-Al2O3 during CO2 reforming of methane to syngas</t>
  </si>
  <si>
    <t>Liu B.S., Au C.T.</t>
  </si>
  <si>
    <t>Characterisation of carbon deposits on Ni/SiO2 in the reforming of CH4-CO2 using fixed- and fluidised-bed reactors</t>
  </si>
  <si>
    <t>Effendi A., Hellgardt K., Zhang Z.-G., Yoshida T.</t>
  </si>
  <si>
    <t>A novel KCaNi/α-Al2O3 catalyst for CH 4 reforming with CO2</t>
  </si>
  <si>
    <t>CO2 Reforming of CH4 over Nickel and Cobalt Catalysts Prepared from La-Based Perovskite Precursors</t>
  </si>
  <si>
    <t>Guo J., Lou H., Zhu Y., Zheng X.</t>
  </si>
  <si>
    <t>Sol-gel-generated La2NiO4 for CH4/CO 2 reforming</t>
  </si>
  <si>
    <t>Activation of methane to syngas over a Ni/TiO2 catalyst</t>
  </si>
  <si>
    <t>Yan Q.G., Weng W.Z., Wan H.L., Toghiani H., Toghiani R.K., Pittman Jr. C.U.</t>
  </si>
  <si>
    <t>Dry reforming of methane over catalysts derived from nickel-containing Mg-Al layered double hydroxides</t>
  </si>
  <si>
    <t>Tsyganok A.I., Tsunoda T., Hamakawa S., Suzuki K., Takehira K., Hayakawa T.</t>
  </si>
  <si>
    <t>Reaction Mechanism of Partial Oxidation of Methane to Synthesis Gas over Supported Ni Catalysts</t>
  </si>
  <si>
    <t>Kim S.-B., Kim Y.-K., Lim Y.-S., Kim M.-S., Hahm H.-S.</t>
  </si>
  <si>
    <t>The investigative potential of computer simulation methods as applied to the reforming reaction of methane with carbon dioxide [Proces reformingu metanu ditlenkiem wȩgla - możliwości badawcze metod symulacji komputerowej]</t>
  </si>
  <si>
    <t>Bartczak W.M., Stawowska J.</t>
  </si>
  <si>
    <t>Carbon dioxide reforming of methane over nanocomposite Ni/ZrO2 catalysts</t>
  </si>
  <si>
    <t>Xu B.-Q., Wei J.-M., Yu Y.-T., Li J.-L., Zhu 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</si>
</sst>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8">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0"/>
      <color rgb="FF006100"/>
      <name val="Calibri"/>
      <family val="2"/>
      <scheme val="minor"/>
    </font>
    <font>
      <sz val="10"/>
      <color theme="1"/>
      <name val="Calibri"/>
      <family val="2"/>
      <scheme val="minor"/>
    </font>
    <font>
      <sz val="10"/>
      <color rgb="FF9C0006"/>
      <name val="Calibri"/>
      <family val="2"/>
      <scheme val="minor"/>
    </font>
    <font>
      <sz val="10"/>
      <color rgb="FF9C5700"/>
      <name val="Calibri"/>
      <family val="2"/>
      <scheme val="minor"/>
    </font>
    <font>
      <u/>
      <sz val="11"/>
      <color theme="10"/>
      <name val="Calibri"/>
      <family val="2"/>
      <scheme val="minor"/>
    </font>
    <font>
      <sz val="10"/>
      <color rgb="FF000000"/>
      <name val="Calibri"/>
      <family val="2"/>
      <scheme val="minor"/>
    </font>
    <font>
      <sz val="11"/>
      <color theme="1"/>
      <name val="Times New Roman"/>
      <family val="1"/>
    </font>
    <font>
      <sz val="11"/>
      <color rgb="FF006100"/>
      <name val="Times New Roman"/>
      <family val="1"/>
    </font>
    <font>
      <sz val="11"/>
      <color rgb="FF9C5700"/>
      <name val="Times New Roman"/>
      <family val="1"/>
    </font>
    <font>
      <sz val="11"/>
      <color rgb="FF9C0006"/>
      <name val="Times New Roman"/>
      <family val="1"/>
    </font>
    <font>
      <b/>
      <sz val="10"/>
      <color theme="0"/>
      <name val="Calibri"/>
      <family val="2"/>
      <scheme val="minor"/>
    </font>
    <font>
      <u/>
      <sz val="10"/>
      <color theme="10"/>
      <name val="Calibri"/>
      <family val="2"/>
      <scheme val="minor"/>
    </font>
    <font>
      <b/>
      <sz val="10"/>
      <color rgb="FF006100"/>
      <name val="Calibri"/>
      <family val="2"/>
      <scheme val="minor"/>
    </font>
    <font>
      <b/>
      <sz val="10"/>
      <color rgb="FF9C0006"/>
      <name val="Calibri"/>
      <family val="2"/>
      <scheme val="minor"/>
    </font>
    <font>
      <b/>
      <sz val="10"/>
      <color rgb="FF9C5700"/>
      <name val="Calibri"/>
      <family val="2"/>
      <scheme val="minor"/>
    </font>
    <font>
      <sz val="8"/>
      <name val="Calibri"/>
      <family val="2"/>
      <scheme val="minor"/>
    </font>
    <font>
      <sz val="9"/>
      <color theme="1"/>
      <name val="Calibri"/>
      <family val="2"/>
      <scheme val="minor"/>
    </font>
    <font>
      <sz val="9"/>
      <color rgb="FF000000"/>
      <name val="等线"/>
      <family val="2"/>
    </font>
    <font>
      <b/>
      <sz val="10"/>
      <color rgb="FFFFFFFF"/>
      <name val="Calibri"/>
      <family val="2"/>
      <scheme val="minor"/>
    </font>
    <font>
      <sz val="11"/>
      <color rgb="FF000000"/>
      <name val="Calibri"/>
      <family val="2"/>
      <scheme val="minor"/>
    </font>
    <font>
      <sz val="10"/>
      <color rgb="FF9C0006"/>
      <name val="Calibri Light"/>
      <family val="2"/>
      <scheme val="major"/>
    </font>
    <font>
      <sz val="10"/>
      <color theme="1"/>
      <name val="Calibri Light"/>
      <family val="2"/>
      <scheme val="major"/>
    </font>
    <font>
      <sz val="10"/>
      <name val="Calibri"/>
      <family val="2"/>
      <scheme val="minor"/>
    </font>
    <font>
      <sz val="12"/>
      <color rgb="FF00610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000000"/>
      </patternFill>
    </fill>
    <fill>
      <patternFill patternType="solid">
        <fgColor rgb="FFFFC7CE"/>
        <bgColor rgb="FF000000"/>
      </patternFill>
    </fill>
    <fill>
      <patternFill patternType="solid">
        <fgColor theme="7" tint="0.79998168889431442"/>
        <bgColor indexed="64"/>
      </patternFill>
    </fill>
    <fill>
      <patternFill patternType="solid">
        <fgColor rgb="FFFFC000"/>
        <bgColor indexed="64"/>
      </patternFill>
    </fill>
    <fill>
      <patternFill patternType="solid">
        <fgColor theme="1"/>
        <bgColor theme="1"/>
      </patternFill>
    </fill>
    <fill>
      <patternFill patternType="solid">
        <fgColor theme="0"/>
        <bgColor indexed="64"/>
      </patternFill>
    </fill>
    <fill>
      <patternFill patternType="solid">
        <fgColor rgb="FF000000"/>
        <bgColor rgb="FF000000"/>
      </patternFill>
    </fill>
    <fill>
      <patternFill patternType="solid">
        <fgColor rgb="FFFFEB9C"/>
        <bgColor rgb="FF000000"/>
      </patternFill>
    </fill>
    <fill>
      <patternFill patternType="solid">
        <fgColor rgb="FFFFFFFF"/>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right/>
      <top style="thin">
        <color rgb="FF000000"/>
      </top>
      <bottom/>
      <diagonal/>
    </border>
    <border>
      <left/>
      <right/>
      <top style="thin">
        <color rgb="FF000000"/>
      </top>
      <bottom style="thin">
        <color rgb="FF000000"/>
      </bottom>
      <diagonal/>
    </border>
    <border>
      <left/>
      <right/>
      <top style="thin">
        <color rgb="FF70AD47"/>
      </top>
      <bottom/>
      <diagonal/>
    </border>
    <border>
      <left style="thin">
        <color theme="1"/>
      </left>
      <right/>
      <top/>
      <bottom/>
      <diagonal/>
    </border>
    <border>
      <left/>
      <right style="thin">
        <color theme="1"/>
      </right>
      <top/>
      <bottom/>
      <diagonal/>
    </border>
    <border>
      <left/>
      <right/>
      <top style="thin">
        <color theme="1"/>
      </top>
      <bottom/>
      <diagonal/>
    </border>
    <border>
      <left/>
      <right style="thin">
        <color theme="9"/>
      </right>
      <top style="thin">
        <color theme="9"/>
      </top>
      <bottom/>
      <diagonal/>
    </border>
    <border>
      <left/>
      <right/>
      <top style="thin">
        <color theme="1"/>
      </top>
      <bottom style="thin">
        <color theme="1"/>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rgb="FF000000"/>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applyNumberFormat="0" applyFill="0" applyBorder="0" applyAlignment="0" applyProtection="0"/>
  </cellStyleXfs>
  <cellXfs count="116">
    <xf numFmtId="0" fontId="0" fillId="0" borderId="0" xfId="0"/>
    <xf numFmtId="0" fontId="7" fillId="4" borderId="0" xfId="3" applyFont="1" applyAlignment="1">
      <alignment horizontal="left" vertical="center"/>
    </xf>
    <xf numFmtId="2" fontId="5" fillId="0" borderId="1" xfId="0" applyNumberFormat="1" applyFont="1" applyBorder="1" applyAlignment="1">
      <alignment horizontal="left" vertical="center"/>
    </xf>
    <xf numFmtId="0" fontId="5" fillId="0" borderId="1" xfId="0" applyFont="1" applyBorder="1" applyAlignment="1">
      <alignment horizontal="left" vertical="center"/>
    </xf>
    <xf numFmtId="164" fontId="5" fillId="0" borderId="1" xfId="0" applyNumberFormat="1" applyFont="1" applyBorder="1" applyAlignment="1">
      <alignment horizontal="left" vertical="center"/>
    </xf>
    <xf numFmtId="0" fontId="10" fillId="0" borderId="1" xfId="0" applyFont="1" applyBorder="1"/>
    <xf numFmtId="0" fontId="10" fillId="0" borderId="0" xfId="0" applyFont="1"/>
    <xf numFmtId="2" fontId="5" fillId="0" borderId="2" xfId="0" applyNumberFormat="1" applyFont="1" applyBorder="1" applyAlignment="1">
      <alignment horizontal="left" vertical="center"/>
    </xf>
    <xf numFmtId="0" fontId="5" fillId="0" borderId="2" xfId="0" applyFont="1" applyBorder="1" applyAlignment="1">
      <alignment horizontal="left" vertical="center"/>
    </xf>
    <xf numFmtId="164" fontId="5" fillId="0" borderId="2" xfId="0" applyNumberFormat="1" applyFont="1" applyBorder="1" applyAlignment="1">
      <alignment horizontal="left" vertical="center"/>
    </xf>
    <xf numFmtId="0" fontId="5" fillId="0" borderId="0" xfId="0" applyFont="1"/>
    <xf numFmtId="0" fontId="0" fillId="10" borderId="0" xfId="0" applyFill="1"/>
    <xf numFmtId="2" fontId="6" fillId="3" borderId="1" xfId="2" applyNumberFormat="1" applyFont="1" applyBorder="1" applyAlignment="1">
      <alignment horizontal="left" vertical="center"/>
    </xf>
    <xf numFmtId="49" fontId="7" fillId="4" borderId="1" xfId="3" applyNumberFormat="1" applyFont="1" applyBorder="1" applyAlignment="1">
      <alignment horizontal="left" vertical="center"/>
    </xf>
    <xf numFmtId="0" fontId="6" fillId="3" borderId="1" xfId="2" applyFont="1" applyBorder="1" applyAlignment="1">
      <alignment horizontal="left" vertical="center"/>
    </xf>
    <xf numFmtId="0" fontId="7" fillId="4" borderId="1" xfId="3" applyNumberFormat="1" applyFont="1" applyBorder="1" applyAlignment="1">
      <alignment horizontal="left" vertical="center"/>
    </xf>
    <xf numFmtId="0" fontId="4" fillId="2" borderId="4" xfId="1" applyNumberFormat="1" applyFont="1" applyBorder="1" applyAlignment="1">
      <alignment horizontal="left" vertical="center"/>
    </xf>
    <xf numFmtId="0" fontId="4" fillId="2" borderId="4" xfId="1" applyFont="1" applyBorder="1" applyAlignment="1">
      <alignment horizontal="left" vertical="center"/>
    </xf>
    <xf numFmtId="0" fontId="6" fillId="7" borderId="5" xfId="2" applyNumberFormat="1" applyFont="1" applyFill="1" applyBorder="1" applyAlignment="1">
      <alignment horizontal="left" vertical="center"/>
    </xf>
    <xf numFmtId="0" fontId="16" fillId="2" borderId="0" xfId="1" applyFont="1" applyBorder="1" applyAlignment="1">
      <alignment horizontal="left" vertical="center"/>
    </xf>
    <xf numFmtId="2" fontId="14" fillId="9" borderId="0" xfId="0" applyNumberFormat="1" applyFont="1" applyFill="1" applyAlignment="1">
      <alignment horizontal="left" vertical="center"/>
    </xf>
    <xf numFmtId="0" fontId="14" fillId="9" borderId="0" xfId="0" applyFont="1" applyFill="1" applyAlignment="1">
      <alignment horizontal="left" vertical="center"/>
    </xf>
    <xf numFmtId="0" fontId="17" fillId="3" borderId="0" xfId="2" applyFont="1" applyBorder="1" applyAlignment="1">
      <alignment horizontal="left" vertical="center"/>
    </xf>
    <xf numFmtId="0" fontId="18" fillId="4" borderId="0" xfId="3" applyFont="1" applyBorder="1" applyAlignment="1">
      <alignment horizontal="left" vertical="center"/>
    </xf>
    <xf numFmtId="0" fontId="14" fillId="8" borderId="0" xfId="0" applyFont="1" applyFill="1" applyAlignment="1">
      <alignment horizontal="left" vertical="center"/>
    </xf>
    <xf numFmtId="0" fontId="4" fillId="2" borderId="3" xfId="1" applyNumberFormat="1" applyFont="1" applyBorder="1" applyAlignment="1">
      <alignment horizontal="left" vertical="center"/>
    </xf>
    <xf numFmtId="2" fontId="6" fillId="3" borderId="2" xfId="2" applyNumberFormat="1" applyFont="1" applyBorder="1" applyAlignment="1">
      <alignment horizontal="left" vertical="center"/>
    </xf>
    <xf numFmtId="0" fontId="7" fillId="4" borderId="2" xfId="3" applyNumberFormat="1" applyFont="1" applyBorder="1" applyAlignment="1">
      <alignment horizontal="left" vertical="center"/>
    </xf>
    <xf numFmtId="0" fontId="6" fillId="7" borderId="6" xfId="2" applyNumberFormat="1" applyFont="1" applyFill="1" applyBorder="1" applyAlignment="1">
      <alignment horizontal="left" vertical="center"/>
    </xf>
    <xf numFmtId="0" fontId="17" fillId="6" borderId="0" xfId="0" applyFont="1" applyFill="1"/>
    <xf numFmtId="0" fontId="6" fillId="6" borderId="0" xfId="0" applyFont="1" applyFill="1"/>
    <xf numFmtId="0" fontId="9" fillId="0" borderId="0" xfId="0" applyFont="1"/>
    <xf numFmtId="0" fontId="6" fillId="6" borderId="0" xfId="0" applyFont="1" applyFill="1" applyAlignment="1">
      <alignment vertical="center"/>
    </xf>
    <xf numFmtId="0" fontId="3" fillId="4" borderId="0" xfId="3"/>
    <xf numFmtId="0" fontId="4" fillId="5" borderId="0" xfId="0" applyFont="1" applyFill="1"/>
    <xf numFmtId="0" fontId="7" fillId="4" borderId="0" xfId="3" applyFont="1"/>
    <xf numFmtId="0" fontId="15" fillId="5" borderId="0" xfId="4" applyFont="1" applyFill="1"/>
    <xf numFmtId="0" fontId="4" fillId="5" borderId="7" xfId="0" applyFont="1" applyFill="1" applyBorder="1" applyAlignment="1">
      <alignment vertical="center"/>
    </xf>
    <xf numFmtId="0" fontId="9" fillId="0" borderId="0" xfId="0" applyFont="1" applyAlignment="1">
      <alignment vertical="center"/>
    </xf>
    <xf numFmtId="0" fontId="7" fillId="4" borderId="0" xfId="3" applyFont="1" applyAlignment="1">
      <alignment vertical="center"/>
    </xf>
    <xf numFmtId="0" fontId="7" fillId="12" borderId="0" xfId="0" applyFont="1" applyFill="1" applyAlignment="1">
      <alignment vertical="center"/>
    </xf>
    <xf numFmtId="0" fontId="4" fillId="5" borderId="8" xfId="0" applyFont="1" applyFill="1" applyBorder="1" applyAlignment="1">
      <alignment vertical="center"/>
    </xf>
    <xf numFmtId="0" fontId="20" fillId="0" borderId="0" xfId="0" applyFont="1"/>
    <xf numFmtId="0" fontId="21" fillId="13" borderId="9" xfId="0" applyFont="1" applyFill="1" applyBorder="1"/>
    <xf numFmtId="0" fontId="16" fillId="5" borderId="0" xfId="0" applyFont="1" applyFill="1"/>
    <xf numFmtId="0" fontId="22" fillId="11" borderId="0" xfId="0" applyFont="1" applyFill="1"/>
    <xf numFmtId="0" fontId="16" fillId="5" borderId="10" xfId="0" applyFont="1" applyFill="1" applyBorder="1"/>
    <xf numFmtId="0" fontId="18" fillId="4" borderId="11" xfId="3" applyFont="1" applyBorder="1" applyAlignment="1">
      <alignment horizontal="left" vertical="center"/>
    </xf>
    <xf numFmtId="0" fontId="23" fillId="0" borderId="0" xfId="0" applyFont="1"/>
    <xf numFmtId="0" fontId="14" fillId="8" borderId="13" xfId="0" applyFont="1" applyFill="1" applyBorder="1" applyAlignment="1">
      <alignment horizontal="left" vertical="center"/>
    </xf>
    <xf numFmtId="0" fontId="2" fillId="3" borderId="0" xfId="2"/>
    <xf numFmtId="0" fontId="16" fillId="5" borderId="16" xfId="0" applyFont="1" applyFill="1" applyBorder="1" applyAlignment="1">
      <alignment horizontal="left" vertical="center"/>
    </xf>
    <xf numFmtId="0" fontId="22" fillId="11" borderId="17" xfId="0" applyFont="1" applyFill="1" applyBorder="1" applyAlignment="1">
      <alignment horizontal="left" vertical="center"/>
    </xf>
    <xf numFmtId="0" fontId="17" fillId="6" borderId="17" xfId="0" applyFont="1" applyFill="1" applyBorder="1" applyAlignment="1">
      <alignment horizontal="left" vertical="center"/>
    </xf>
    <xf numFmtId="0" fontId="18" fillId="12" borderId="17" xfId="0" applyFont="1" applyFill="1" applyBorder="1" applyAlignment="1">
      <alignment horizontal="left" vertical="center"/>
    </xf>
    <xf numFmtId="0" fontId="4" fillId="5" borderId="15" xfId="0" applyFont="1" applyFill="1" applyBorder="1" applyAlignment="1">
      <alignment horizontal="left" vertical="center"/>
    </xf>
    <xf numFmtId="0" fontId="9" fillId="0" borderId="0" xfId="0" applyFont="1" applyAlignment="1">
      <alignment horizontal="left" vertical="center"/>
    </xf>
    <xf numFmtId="0" fontId="6" fillId="6" borderId="0" xfId="0" applyFont="1" applyFill="1" applyAlignment="1">
      <alignment horizontal="left" vertical="center"/>
    </xf>
    <xf numFmtId="0" fontId="7" fillId="12" borderId="0" xfId="0" applyFont="1" applyFill="1" applyAlignment="1">
      <alignment horizontal="left" vertical="center"/>
    </xf>
    <xf numFmtId="0" fontId="8" fillId="5" borderId="0" xfId="4" applyFill="1"/>
    <xf numFmtId="0" fontId="9" fillId="0" borderId="7" xfId="0" applyFont="1" applyBorder="1" applyAlignment="1">
      <alignment horizontal="left" vertical="center"/>
    </xf>
    <xf numFmtId="0" fontId="6" fillId="6" borderId="7" xfId="0" applyFont="1" applyFill="1" applyBorder="1" applyAlignment="1">
      <alignment horizontal="left" vertical="center"/>
    </xf>
    <xf numFmtId="0" fontId="4" fillId="5" borderId="18" xfId="0" applyFont="1" applyFill="1" applyBorder="1" applyAlignment="1">
      <alignment horizontal="left" vertical="center"/>
    </xf>
    <xf numFmtId="0" fontId="1" fillId="2" borderId="0" xfId="1"/>
    <xf numFmtId="0" fontId="4" fillId="2" borderId="0" xfId="1" applyNumberFormat="1" applyFont="1"/>
    <xf numFmtId="2" fontId="5" fillId="0" borderId="0" xfId="0" applyNumberFormat="1" applyFont="1"/>
    <xf numFmtId="0" fontId="7" fillId="4" borderId="0" xfId="3" applyNumberFormat="1" applyFont="1"/>
    <xf numFmtId="0" fontId="1" fillId="2" borderId="0" xfId="1" applyNumberFormat="1"/>
    <xf numFmtId="164" fontId="5" fillId="0" borderId="0" xfId="0" applyNumberFormat="1" applyFont="1"/>
    <xf numFmtId="3" fontId="26" fillId="0" borderId="0" xfId="3" applyNumberFormat="1" applyFont="1" applyFill="1"/>
    <xf numFmtId="0" fontId="26" fillId="0" borderId="0" xfId="0" applyFont="1"/>
    <xf numFmtId="0" fontId="2" fillId="3" borderId="0" xfId="2" applyBorder="1"/>
    <xf numFmtId="0" fontId="3" fillId="4" borderId="11" xfId="3" applyBorder="1" applyAlignment="1">
      <alignment horizontal="left" vertical="center"/>
    </xf>
    <xf numFmtId="0" fontId="3" fillId="4" borderId="0" xfId="3" applyAlignment="1">
      <alignment vertical="center"/>
    </xf>
    <xf numFmtId="0" fontId="3" fillId="4" borderId="0" xfId="3" applyBorder="1" applyAlignment="1">
      <alignment horizontal="left" vertical="center"/>
    </xf>
    <xf numFmtId="0" fontId="3" fillId="4" borderId="5" xfId="3" applyNumberFormat="1" applyBorder="1" applyAlignment="1">
      <alignment horizontal="left" vertical="center"/>
    </xf>
    <xf numFmtId="0" fontId="5" fillId="0" borderId="12" xfId="0" applyFont="1" applyBorder="1"/>
    <xf numFmtId="0" fontId="5" fillId="0" borderId="14" xfId="0" applyFont="1" applyBorder="1"/>
    <xf numFmtId="0" fontId="24" fillId="3" borderId="0" xfId="2" applyFont="1" applyAlignment="1"/>
    <xf numFmtId="0" fontId="25" fillId="0" borderId="0" xfId="0" applyFont="1"/>
    <xf numFmtId="0" fontId="1" fillId="2" borderId="0" xfId="1" applyAlignment="1"/>
    <xf numFmtId="0" fontId="3" fillId="4" borderId="13" xfId="3" applyBorder="1" applyAlignment="1">
      <alignment horizontal="left" vertical="center"/>
    </xf>
    <xf numFmtId="0" fontId="3" fillId="4" borderId="0" xfId="3" applyAlignment="1"/>
    <xf numFmtId="0" fontId="4" fillId="2" borderId="0" xfId="1" applyNumberFormat="1" applyFont="1" applyBorder="1" applyAlignment="1">
      <alignment horizontal="left" vertical="center"/>
    </xf>
    <xf numFmtId="2" fontId="5" fillId="0" borderId="0" xfId="0" applyNumberFormat="1" applyFont="1" applyAlignment="1">
      <alignment horizontal="left" vertical="center"/>
    </xf>
    <xf numFmtId="0" fontId="5" fillId="0" borderId="0" xfId="0" applyFont="1" applyAlignment="1">
      <alignment horizontal="left" vertical="center"/>
    </xf>
    <xf numFmtId="164" fontId="5" fillId="0" borderId="0" xfId="0" applyNumberFormat="1" applyFont="1" applyAlignment="1">
      <alignment horizontal="left" vertical="center"/>
    </xf>
    <xf numFmtId="1" fontId="5" fillId="0" borderId="0" xfId="0" applyNumberFormat="1" applyFont="1" applyAlignment="1">
      <alignment horizontal="left" vertical="center"/>
    </xf>
    <xf numFmtId="2" fontId="6" fillId="3" borderId="0" xfId="2" applyNumberFormat="1" applyFont="1" applyBorder="1" applyAlignment="1">
      <alignment horizontal="left" vertical="center"/>
    </xf>
    <xf numFmtId="49" fontId="7" fillId="4" borderId="0" xfId="3" applyNumberFormat="1" applyFont="1" applyBorder="1" applyAlignment="1">
      <alignment horizontal="left" vertical="center"/>
    </xf>
    <xf numFmtId="0" fontId="7" fillId="4" borderId="0" xfId="3" applyFont="1" applyBorder="1" applyAlignment="1">
      <alignment horizontal="left" vertical="center"/>
    </xf>
    <xf numFmtId="0" fontId="4" fillId="5" borderId="0" xfId="0" applyFont="1" applyFill="1" applyAlignment="1">
      <alignment horizontal="left"/>
    </xf>
    <xf numFmtId="0" fontId="9" fillId="0" borderId="0" xfId="0" applyFont="1" applyAlignment="1">
      <alignment horizontal="left"/>
    </xf>
    <xf numFmtId="3" fontId="9" fillId="0" borderId="0" xfId="0" applyNumberFormat="1" applyFont="1" applyAlignment="1">
      <alignment horizontal="left"/>
    </xf>
    <xf numFmtId="0" fontId="6" fillId="6" borderId="0" xfId="0" applyFont="1" applyFill="1" applyAlignment="1">
      <alignment horizontal="left"/>
    </xf>
    <xf numFmtId="0" fontId="7" fillId="12" borderId="0" xfId="0" applyFont="1" applyFill="1" applyAlignment="1">
      <alignment horizontal="left"/>
    </xf>
    <xf numFmtId="0" fontId="4" fillId="5" borderId="0" xfId="0" applyFont="1" applyFill="1" applyAlignment="1">
      <alignment horizontal="left" vertical="center"/>
    </xf>
    <xf numFmtId="0" fontId="1" fillId="2" borderId="0" xfId="1" applyBorder="1" applyAlignment="1">
      <alignment horizontal="left"/>
    </xf>
    <xf numFmtId="0" fontId="4" fillId="2" borderId="0" xfId="1" applyFont="1" applyBorder="1" applyAlignment="1">
      <alignment horizontal="left"/>
    </xf>
    <xf numFmtId="0" fontId="11" fillId="2" borderId="4" xfId="1" applyFont="1" applyBorder="1"/>
    <xf numFmtId="0" fontId="12" fillId="4" borderId="4" xfId="3" applyFont="1" applyBorder="1"/>
    <xf numFmtId="0" fontId="13" fillId="3" borderId="4" xfId="2" applyFont="1" applyBorder="1"/>
    <xf numFmtId="1" fontId="5" fillId="0" borderId="1" xfId="0" applyNumberFormat="1" applyFont="1" applyBorder="1" applyAlignment="1">
      <alignment horizontal="left" vertical="center"/>
    </xf>
    <xf numFmtId="3" fontId="5" fillId="0" borderId="1" xfId="0" applyNumberFormat="1" applyFont="1" applyBorder="1" applyAlignment="1">
      <alignment horizontal="left" vertical="center"/>
    </xf>
    <xf numFmtId="3" fontId="5" fillId="0" borderId="1" xfId="3" applyNumberFormat="1" applyFont="1" applyFill="1" applyBorder="1" applyAlignment="1">
      <alignment horizontal="left" vertical="center"/>
    </xf>
    <xf numFmtId="0" fontId="9" fillId="0" borderId="1" xfId="0" applyFont="1" applyBorder="1" applyAlignment="1">
      <alignment horizontal="left" vertical="center"/>
    </xf>
    <xf numFmtId="165" fontId="5" fillId="0" borderId="1" xfId="0" applyNumberFormat="1" applyFont="1" applyBorder="1" applyAlignment="1">
      <alignment horizontal="left" vertical="center"/>
    </xf>
    <xf numFmtId="0" fontId="27" fillId="2" borderId="1" xfId="1" applyFont="1" applyBorder="1" applyAlignment="1">
      <alignment horizontal="left" vertical="center"/>
    </xf>
    <xf numFmtId="0" fontId="2" fillId="3" borderId="1" xfId="2" applyBorder="1" applyAlignment="1">
      <alignment horizontal="left" vertical="center"/>
    </xf>
    <xf numFmtId="0" fontId="3" fillId="4" borderId="1" xfId="3" applyBorder="1" applyAlignment="1">
      <alignment horizontal="left" vertical="center"/>
    </xf>
    <xf numFmtId="0" fontId="1" fillId="2" borderId="1" xfId="1" applyBorder="1" applyAlignment="1">
      <alignment horizontal="left" vertical="center"/>
    </xf>
    <xf numFmtId="0" fontId="1" fillId="2" borderId="1" xfId="1" applyNumberFormat="1" applyBorder="1" applyAlignment="1">
      <alignment horizontal="left" vertical="center"/>
    </xf>
    <xf numFmtId="165" fontId="2" fillId="3" borderId="1" xfId="2" applyNumberFormat="1" applyBorder="1" applyAlignment="1">
      <alignment horizontal="left" vertical="center"/>
    </xf>
    <xf numFmtId="2" fontId="2" fillId="3" borderId="1" xfId="2" applyNumberFormat="1" applyBorder="1" applyAlignment="1">
      <alignment horizontal="left" vertical="center"/>
    </xf>
    <xf numFmtId="0" fontId="3" fillId="4" borderId="1" xfId="3" applyNumberFormat="1" applyBorder="1" applyAlignment="1">
      <alignment horizontal="left" vertical="center"/>
    </xf>
    <xf numFmtId="49" fontId="3" fillId="4" borderId="1" xfId="3" applyNumberFormat="1" applyBorder="1" applyAlignment="1">
      <alignment horizontal="left" vertical="center"/>
    </xf>
  </cellXfs>
  <cellStyles count="5">
    <cellStyle name="Bad" xfId="2" builtinId="27"/>
    <cellStyle name="Good" xfId="1" builtinId="26"/>
    <cellStyle name="Hyperlink" xfId="4" builtinId="8"/>
    <cellStyle name="Neutral" xfId="3" builtinId="28"/>
    <cellStyle name="Normal" xfId="0" builtinId="0"/>
  </cellStyles>
  <dxfs count="142">
    <dxf>
      <font>
        <strike val="0"/>
        <outline val="0"/>
        <shadow val="0"/>
        <u val="none"/>
        <vertAlign val="baseline"/>
        <sz val="9"/>
      </font>
    </dxf>
    <dxf>
      <font>
        <strike val="0"/>
        <outline val="0"/>
        <shadow val="0"/>
        <u val="none"/>
        <vertAlign val="baseline"/>
        <sz val="9"/>
      </font>
    </dxf>
    <dxf>
      <font>
        <strike val="0"/>
        <outline val="0"/>
        <shadow val="0"/>
        <u val="none"/>
        <vertAlign val="baseline"/>
        <sz val="9"/>
      </font>
    </dxf>
    <dxf>
      <font>
        <strike val="0"/>
        <outline val="0"/>
        <shadow val="0"/>
        <u val="none"/>
        <vertAlign val="baseline"/>
        <sz val="9"/>
      </font>
    </dxf>
    <dxf>
      <font>
        <strike val="0"/>
        <outline val="0"/>
        <shadow val="0"/>
        <u val="none"/>
        <vertAlign val="baseline"/>
        <sz val="9"/>
      </font>
    </dxf>
    <dxf>
      <font>
        <strike val="0"/>
        <outline val="0"/>
        <shadow val="0"/>
        <u val="none"/>
        <vertAlign val="baseline"/>
        <sz val="9"/>
      </font>
    </dxf>
    <dxf>
      <font>
        <strike val="0"/>
        <outline val="0"/>
        <shadow val="0"/>
        <u val="none"/>
        <vertAlign val="baseline"/>
        <sz val="9"/>
      </font>
    </dxf>
    <dxf>
      <font>
        <b val="0"/>
        <i val="0"/>
        <strike val="0"/>
        <condense val="0"/>
        <extend val="0"/>
        <outline val="0"/>
        <shadow val="0"/>
        <u val="none"/>
        <vertAlign val="baseline"/>
        <sz val="11"/>
        <color rgb="FF000000"/>
        <name val="Calibri"/>
        <family val="2"/>
        <scheme val="minor"/>
      </font>
    </dxf>
    <dxf>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i val="0"/>
        <strike val="0"/>
        <condense val="0"/>
        <extend val="0"/>
        <outline val="0"/>
        <shadow val="0"/>
        <u val="none"/>
        <vertAlign val="baseline"/>
        <sz val="10"/>
        <color rgb="FFFFFFFF"/>
        <name val="Calibri Light"/>
        <family val="2"/>
        <scheme val="major"/>
      </font>
      <fill>
        <patternFill patternType="solid">
          <fgColor rgb="FF000000"/>
          <bgColor rgb="FFFFC000"/>
        </patternFill>
      </fill>
      <alignment horizontal="general" vertical="bottom" textRotation="0" wrapText="0" indent="0" justifyLastLine="0" shrinkToFit="0" readingOrder="0"/>
    </dxf>
    <dxf>
      <numFmt numFmtId="0" formatCode="General"/>
      <alignment horizontal="left" vertical="center" textRotation="0" wrapText="0" indent="0" justifyLastLine="0" shrinkToFit="0" readingOrder="0"/>
      <border diagonalUp="0" diagonalDown="0">
        <left style="thin">
          <color indexed="64"/>
        </left>
        <right/>
        <top style="thin">
          <color theme="1"/>
        </top>
        <bottom style="thin">
          <color indexed="64"/>
        </bottom>
        <vertical/>
        <horizontal/>
      </border>
    </dxf>
    <dxf>
      <border outline="0">
        <left style="thin">
          <color rgb="FF70AD47"/>
        </left>
        <right style="thin">
          <color rgb="FF70AD47"/>
        </right>
        <top style="thin">
          <color rgb="FF70AD47"/>
        </top>
        <bottom style="thin">
          <color rgb="FF000000"/>
        </bottom>
      </border>
    </dxf>
    <dxf>
      <font>
        <b val="0"/>
        <i val="0"/>
        <strike val="0"/>
        <condense val="0"/>
        <extend val="0"/>
        <outline val="0"/>
        <shadow val="0"/>
        <u val="none"/>
        <vertAlign val="baseline"/>
        <sz val="10"/>
        <color rgb="FF9C0006"/>
        <name val="Calibri"/>
        <family val="2"/>
        <scheme val="none"/>
      </font>
      <fill>
        <patternFill patternType="solid">
          <fgColor rgb="FF000000"/>
          <bgColor rgb="FFFFC7CE"/>
        </patternFill>
      </fill>
      <alignment horizontal="left" vertical="center" textRotation="0" wrapText="0" indent="0" justifyLastLine="0" shrinkToFit="0" readingOrder="0"/>
    </dxf>
    <dxf>
      <font>
        <b/>
        <i val="0"/>
        <strike val="0"/>
        <condense val="0"/>
        <extend val="0"/>
        <outline val="0"/>
        <shadow val="0"/>
        <u val="none"/>
        <vertAlign val="baseline"/>
        <sz val="10"/>
        <color rgb="FF9C0006"/>
        <name val="Calibri"/>
        <family val="2"/>
        <scheme val="minor"/>
      </font>
      <fill>
        <patternFill patternType="solid">
          <fgColor indexed="64"/>
          <bgColor rgb="FFFFC7CE"/>
        </patternFill>
      </fill>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numFmt numFmtId="164" formatCode="0.0"/>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right/>
        <top style="thin">
          <color rgb="FF000000"/>
        </top>
        <bottom/>
      </border>
    </dxf>
    <dxf>
      <border outline="0">
        <top style="thin">
          <color rgb="FF000000"/>
        </top>
      </border>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alignment horizontal="general" vertical="center" textRotation="0" wrapText="0" indent="0" justifyLastLine="0" shrinkToFit="0" readingOrder="0"/>
    </dxf>
    <dxf>
      <font>
        <b/>
        <i val="0"/>
        <strike val="0"/>
        <condense val="0"/>
        <extend val="0"/>
        <outline val="0"/>
        <shadow val="0"/>
        <u val="none"/>
        <vertAlign val="baseline"/>
        <sz val="10"/>
        <color rgb="FF9C0006"/>
        <name val="Calibri"/>
        <family val="2"/>
        <scheme val="minor"/>
      </font>
      <fill>
        <patternFill patternType="solid">
          <fgColor rgb="FF000000"/>
          <bgColor rgb="FFFFC7CE"/>
        </patternFill>
      </fill>
    </dxf>
    <dxf>
      <font>
        <b val="0"/>
        <i val="0"/>
        <strike val="0"/>
        <condense val="0"/>
        <extend val="0"/>
        <outline val="0"/>
        <shadow val="0"/>
        <u val="none"/>
        <vertAlign val="baseline"/>
        <sz val="10"/>
        <color rgb="FF9C5700"/>
        <name val="Calibri"/>
        <family val="2"/>
        <scheme val="minor"/>
      </font>
      <fill>
        <patternFill patternType="solid">
          <fgColor rgb="FF000000"/>
          <bgColor rgb="FFFFEB9C"/>
        </patternFill>
      </fill>
      <alignment horizontal="left" vertical="center" textRotation="0" wrapText="0" indent="0" justifyLastLine="0" shrinkToFit="0" readingOrder="0"/>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alignment horizontal="left" vertical="center" textRotation="0" wrapText="0" indent="0" justifyLastLine="0" shrinkToFit="0" readingOrder="0"/>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alignment horizontal="left" vertical="center" textRotation="0" wrapText="0" indent="0" justifyLastLine="0" shrinkToFit="0" readingOrder="0"/>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rgb="FF006100"/>
        <name val="Calibri"/>
        <family val="2"/>
        <scheme val="minor"/>
      </font>
      <fill>
        <patternFill patternType="solid">
          <fgColor rgb="FF000000"/>
          <bgColor rgb="FFC6EFCE"/>
        </patternFill>
      </fill>
      <alignment horizontal="left" vertical="center" textRotation="0" wrapText="0" indent="0" justifyLastLine="0" shrinkToFit="0" readingOrder="0"/>
    </dxf>
    <dxf>
      <border outline="0">
        <top style="thin">
          <color theme="1"/>
        </top>
      </border>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alignment horizontal="left" vertical="center" textRotation="0" wrapText="0" indent="0" justifyLastLine="0" shrinkToFit="0" readingOrder="0"/>
    </dxf>
    <dxf>
      <font>
        <b/>
        <i val="0"/>
        <strike val="0"/>
        <condense val="0"/>
        <extend val="0"/>
        <outline val="0"/>
        <shadow val="0"/>
        <u val="none"/>
        <vertAlign val="baseline"/>
        <sz val="10"/>
        <color rgb="FF9C0006"/>
        <name val="Calibri"/>
        <family val="2"/>
        <scheme val="minor"/>
      </font>
      <fill>
        <patternFill patternType="solid">
          <fgColor rgb="FF000000"/>
          <bgColor rgb="FFFFC7CE"/>
        </patternFill>
      </fill>
    </dxf>
    <dxf>
      <font>
        <strike val="0"/>
        <outline val="0"/>
        <shadow val="0"/>
        <vertAlign val="baseline"/>
        <sz val="10"/>
        <name val="Calibri"/>
        <family val="2"/>
        <scheme val="minor"/>
      </font>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0000"/>
        <name val="Calibri"/>
        <family val="2"/>
        <scheme val="minor"/>
      </font>
    </dxf>
    <dxf>
      <font>
        <b val="0"/>
        <i val="0"/>
        <strike val="0"/>
        <condense val="0"/>
        <extend val="0"/>
        <outline val="0"/>
        <shadow val="0"/>
        <u val="none"/>
        <vertAlign val="baseline"/>
        <sz val="10"/>
        <color rgb="FF006100"/>
        <name val="Calibri"/>
        <family val="2"/>
        <scheme val="minor"/>
      </font>
      <fill>
        <patternFill patternType="solid">
          <fgColor rgb="FF000000"/>
          <bgColor rgb="FFC6EFCE"/>
        </patternFill>
      </fill>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dxf>
    <dxf>
      <font>
        <b/>
        <i val="0"/>
        <strike val="0"/>
        <condense val="0"/>
        <extend val="0"/>
        <outline val="0"/>
        <shadow val="0"/>
        <u val="none"/>
        <vertAlign val="baseline"/>
        <sz val="10"/>
        <color rgb="FF9C0006"/>
        <name val="Calibri"/>
        <family val="2"/>
        <scheme val="minor"/>
      </font>
      <fill>
        <patternFill patternType="solid">
          <fgColor rgb="FF000000"/>
          <bgColor rgb="FFFFC7CE"/>
        </patternFill>
      </fill>
    </dxf>
    <dxf>
      <font>
        <b val="0"/>
        <i val="0"/>
        <strike val="0"/>
        <condense val="0"/>
        <extend val="0"/>
        <outline val="0"/>
        <shadow val="0"/>
        <u val="none"/>
        <vertAlign val="baseline"/>
        <sz val="10"/>
        <color rgb="FF9C0006"/>
        <name val="Calibri"/>
        <family val="2"/>
        <scheme val="minor"/>
      </font>
      <numFmt numFmtId="0" formatCode="General"/>
      <fill>
        <patternFill patternType="solid">
          <fgColor indexed="64"/>
          <bgColor theme="7" tint="0.79998168889431442"/>
        </patternFill>
      </fill>
      <alignment horizontal="left" vertical="center" textRotation="0" wrapText="0" indent="0" justifyLastLine="0" shrinkToFit="0" readingOrder="0"/>
      <border diagonalUp="0" diagonalDown="0">
        <left style="thin">
          <color indexed="64"/>
        </left>
        <right/>
        <top style="thin">
          <color theme="1"/>
        </top>
        <bottom style="thin">
          <color indexed="64"/>
        </bottom>
        <vertical/>
        <horizontal/>
      </border>
    </dxf>
    <dxf>
      <font>
        <b val="0"/>
        <i val="0"/>
        <strike val="0"/>
        <condense val="0"/>
        <extend val="0"/>
        <outline val="0"/>
        <shadow val="0"/>
        <u val="none"/>
        <vertAlign val="baseline"/>
        <sz val="10"/>
        <color rgb="FF9C5700"/>
        <name val="Calibri"/>
        <family val="2"/>
        <scheme val="minor"/>
      </font>
      <numFmt numFmtId="0" formatCode="General"/>
      <fill>
        <patternFill patternType="solid">
          <fgColor indexed="64"/>
          <bgColor rgb="FFFFEB9C"/>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9C0006"/>
        <name val="Calibri"/>
        <family val="2"/>
        <scheme val="minor"/>
      </font>
      <numFmt numFmtId="2" formatCode="0.00"/>
      <fill>
        <patternFill patternType="solid">
          <fgColor indexed="64"/>
          <bgColor rgb="FFFFC7CE"/>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9C0006"/>
        <name val="Calibri"/>
        <family val="2"/>
        <scheme val="minor"/>
      </font>
      <numFmt numFmtId="2" formatCode="0.00"/>
      <fill>
        <patternFill patternType="solid">
          <fgColor indexed="64"/>
          <bgColor rgb="FFFFC7CE"/>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9C0006"/>
        <name val="Calibri"/>
        <family val="2"/>
        <scheme val="minor"/>
      </font>
      <numFmt numFmtId="2" formatCode="0.00"/>
      <fill>
        <patternFill patternType="solid">
          <fgColor indexed="64"/>
          <bgColor rgb="FFFFC7CE"/>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6100"/>
        <name val="Calibri"/>
        <family val="2"/>
        <scheme val="minor"/>
      </font>
      <numFmt numFmtId="0" formatCode="General"/>
      <fill>
        <patternFill patternType="solid">
          <fgColor indexed="64"/>
          <bgColor rgb="FFC6EFCE"/>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theme="9"/>
        </left>
        <right style="thin">
          <color theme="9"/>
        </right>
        <top style="thin">
          <color theme="9"/>
        </top>
        <bottom style="thin">
          <color indexed="64"/>
        </bottom>
      </border>
    </dxf>
    <dxf>
      <font>
        <b val="0"/>
        <i val="0"/>
        <strike val="0"/>
        <condense val="0"/>
        <extend val="0"/>
        <outline val="0"/>
        <shadow val="0"/>
        <u val="none"/>
        <vertAlign val="baseline"/>
        <sz val="10"/>
        <color rgb="FF9C0006"/>
        <name val="Calibri"/>
        <family val="2"/>
        <scheme val="minor"/>
      </font>
      <fill>
        <patternFill patternType="solid">
          <fgColor indexed="64"/>
          <bgColor rgb="FFFFC7CE"/>
        </patternFill>
      </fill>
      <alignment horizontal="left" vertical="center" textRotation="0" wrapText="0" indent="0" justifyLastLine="0" shrinkToFit="0" readingOrder="0"/>
    </dxf>
    <dxf>
      <font>
        <b/>
        <i val="0"/>
        <strike val="0"/>
        <condense val="0"/>
        <extend val="0"/>
        <outline val="0"/>
        <shadow val="0"/>
        <u val="none"/>
        <vertAlign val="baseline"/>
        <sz val="10"/>
        <color rgb="FF9C0006"/>
        <name val="Calibri"/>
        <family val="2"/>
        <scheme val="minor"/>
      </font>
      <fill>
        <patternFill patternType="solid">
          <fgColor indexed="64"/>
          <bgColor rgb="FFFFC7CE"/>
        </patternFill>
      </fill>
      <alignment horizontal="left" vertical="center" textRotation="0" wrapText="0" indent="0" justifyLastLine="0" shrinkToFit="0" readingOrder="0"/>
    </dxf>
    <dxf>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64" formatCode="0.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64" formatCode="0.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64" formatCode="0.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border outline="0">
        <left style="thin">
          <color rgb="FF70AD47"/>
        </left>
        <right style="thin">
          <color rgb="FF70AD47"/>
        </right>
        <top style="thin">
          <color rgb="FF70AD47"/>
        </top>
        <bottom style="thin">
          <color rgb="FF000000"/>
        </bottom>
      </border>
    </dxf>
    <dxf>
      <font>
        <b val="0"/>
        <i val="0"/>
        <strike val="0"/>
        <condense val="0"/>
        <extend val="0"/>
        <outline val="0"/>
        <shadow val="0"/>
        <u val="none"/>
        <vertAlign val="baseline"/>
        <sz val="10"/>
        <color rgb="FF9C0006"/>
        <name val="Calibri"/>
        <family val="2"/>
        <scheme val="minor"/>
      </font>
      <fill>
        <patternFill patternType="solid">
          <fgColor rgb="FF000000"/>
          <bgColor rgb="FFFFC7CE"/>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625D7D-FC32-4A2D-9E8D-76732182E2F2}" name="Table32" displayName="Table32" ref="A1:Q1716" totalsRowShown="0" dataDxfId="141" tableBorderDxfId="140" dataCellStyle="Bad">
  <autoFilter ref="A1:Q1716" xr:uid="{609B39FD-3643-431F-AF9D-80B888AC9CF3}"/>
  <tableColumns count="17">
    <tableColumn id="1" xr3:uid="{D62A9553-2B88-4419-9926-AE4A41D5F244}" name="Catalyst" dataDxfId="139" dataCellStyle="Good"/>
    <tableColumn id="2" xr3:uid="{EB0056CD-4621-453D-86EF-9899BF112059}" name="Ratio of CH4 in Feed" dataDxfId="138"/>
    <tableColumn id="3" xr3:uid="{F8EE0006-BECF-47B4-892A-9ABE381FA893}" name="Reaction Temperature" dataDxfId="137"/>
    <tableColumn id="4" xr3:uid="{A45C3436-6F96-4D8A-B964-CAE2A525A774}" name="Ni Loading" dataDxfId="136"/>
    <tableColumn id="5" xr3:uid="{F4D2A4DA-878D-4008-8675-6A29A56B88C7}" name="Reaction Time" dataDxfId="135"/>
    <tableColumn id="6" xr3:uid="{BC24ED60-AC9B-45D4-9A2F-50D2E9F6EB12}" name="Pore Size" dataDxfId="134"/>
    <tableColumn id="7" xr3:uid="{AD12ADC4-5FFE-43D7-9F5A-143D0AF39749}" name="Pore Volume" dataDxfId="133"/>
    <tableColumn id="8" xr3:uid="{B88C5AA2-62A2-4C9E-920F-EAB1BB2721AD}" name="Surface Area" dataDxfId="132"/>
    <tableColumn id="9" xr3:uid="{B1A9CBE7-6B52-4F53-8726-92532CA27C15}" name="H2-TPR Peak Temperature" dataDxfId="131"/>
    <tableColumn id="10" xr3:uid="{CB5B5E13-35EC-4D2A-B895-3194BFB1F885}" name="Ni Particle Size" dataDxfId="130"/>
    <tableColumn id="11" xr3:uid="{EC1295FD-A3E4-44B5-98DC-4C7C865451E7}" name="Ni Dispersion" dataDxfId="129"/>
    <tableColumn id="12" xr3:uid="{6EDF214B-B985-4729-B888-7A33B2B6B987}" name="Modifier Electronegativity" dataDxfId="128"/>
    <tableColumn id="13" xr3:uid="{5E2B2E4C-F4BD-47D2-BC40-AE75255801E3}" name="GHSV" dataDxfId="127"/>
    <tableColumn id="14" xr3:uid="{71BF9FFB-5B04-42BC-B159-960282293D7D}" name="CH4 Conversion" dataDxfId="126" dataCellStyle="Bad"/>
    <tableColumn id="15" xr3:uid="{E871DDD4-9B09-46FD-9063-566E74C6C0B1}" name="CO2 Conversion" dataDxfId="125" dataCellStyle="Bad"/>
    <tableColumn id="16" xr3:uid="{8755FA69-8CC5-4FC4-8BCE-795110A1DCAA}" name="Syngas_Ratio" dataDxfId="124" dataCellStyle="Bad"/>
    <tableColumn id="17" xr3:uid="{2ED947CB-7C0A-4A5A-B5BA-32FB513D4E87}" name="Paper no." dataDxfId="123" dataCellStyle="Neutra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9B39FD-3643-431F-AF9D-80B888AC9CF3}" name="Table3" displayName="Table3" ref="A1:R735" totalsRowShown="0" headerRowDxfId="122" dataDxfId="121" tableBorderDxfId="120" headerRowCellStyle="Bad" dataCellStyle="Bad">
  <autoFilter ref="A1:R735" xr:uid="{609B39FD-3643-431F-AF9D-80B888AC9CF3}"/>
  <tableColumns count="18">
    <tableColumn id="1" xr3:uid="{05A5571B-2603-49C3-912B-100159C592B7}" name="Catalyst" dataDxfId="119" dataCellStyle="Good"/>
    <tableColumn id="2" xr3:uid="{18DC031F-597C-48F8-9478-EB187C319F4F}" name="Ratio of CH4 in Feed" dataDxfId="118"/>
    <tableColumn id="3" xr3:uid="{1E5AEAD4-DAFC-4380-8A42-8B533DB097D5}" name="Reaction Temperature (degC)" dataDxfId="117"/>
    <tableColumn id="4" xr3:uid="{1B661ACF-C3F2-4AF1-9198-C039D3D10E4A}" name="Ni Loading (%)" dataDxfId="116"/>
    <tableColumn id="5" xr3:uid="{E89C557A-ED2B-4F4F-8A99-F26E1974FB85}" name="Reaction Time (hr)" dataDxfId="115"/>
    <tableColumn id="6" xr3:uid="{77F2494E-063B-4AC5-BC6A-C7561F0735D7}" name="Pore Size (nm)" dataDxfId="114"/>
    <tableColumn id="7" xr3:uid="{58FA82FA-7EE2-47B1-9C87-1F7627B1B624}" name="Pore Volume (cm^3/g)" dataDxfId="113"/>
    <tableColumn id="8" xr3:uid="{A589F573-DC80-4E3E-954D-A76A2AE5ABC8}" name="Surface Area (m^2/g)" dataDxfId="112"/>
    <tableColumn id="9" xr3:uid="{9F1CFA08-304C-4C1F-94DE-13AE97BF5AE8}" name="H2-TPR Peak Temperature" dataDxfId="111"/>
    <tableColumn id="10" xr3:uid="{028B707A-37CB-4E7B-B2F9-8A4E88483A5F}" name="Ni Particle Size (nm)" dataDxfId="110"/>
    <tableColumn id="11" xr3:uid="{4E67510F-3561-445C-A180-5C41C62720FA}" name="Ni Dispersion (%)2" dataDxfId="109"/>
    <tableColumn id="12" xr3:uid="{F099C86C-E732-45BC-B6C6-F9B80F0EEFD8}" name="Promoter Electronegativity" dataDxfId="108"/>
    <tableColumn id="13" xr3:uid="{9AEC0BA7-2B7C-4DCD-8D20-C856108D46D9}" name="GHSV (ml/gcat/h)" dataDxfId="107"/>
    <tableColumn id="14" xr3:uid="{3A983B09-419E-4CD5-9F23-E26ED6AC808C}" name="CH4 CONV." dataDxfId="106" dataCellStyle="Bad"/>
    <tableColumn id="15" xr3:uid="{CB83F320-56F6-4743-8E73-8ED702B7D541}" name="CO2 CONV." dataDxfId="105" dataCellStyle="Bad"/>
    <tableColumn id="16" xr3:uid="{E45CFEF9-35B6-4470-B7A2-E51DC0DB5365}" name="H2/CO" dataDxfId="104" dataCellStyle="Bad"/>
    <tableColumn id="17" xr3:uid="{7E68CD69-0B39-4F4C-A592-437FEA12AEFA}" name="Paper no." dataDxfId="103" dataCellStyle="Neutral"/>
    <tableColumn id="18" xr3:uid="{767132D1-97C2-4889-BA32-928C8D8237AF}" name="Collector" dataDxfId="102" dataCellStyle="Bad"/>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347CE8-A6BA-4C48-B9A1-8102483F8B03}" name="Table4" displayName="Table4" ref="A1:Q331" totalsRowShown="0" headerRowDxfId="101" dataDxfId="100">
  <autoFilter ref="A1:Q331" xr:uid="{74347CE8-A6BA-4C48-B9A1-8102483F8B03}"/>
  <tableColumns count="17">
    <tableColumn id="1" xr3:uid="{C945F142-E7E8-4506-9A33-39C02A00FE08}" name="Catalyst" dataDxfId="99"/>
    <tableColumn id="2" xr3:uid="{FFB9D969-D723-4990-9444-891ACDE16706}" name="Ratio of CH4 in Feed" dataDxfId="98"/>
    <tableColumn id="3" xr3:uid="{C13C2DC1-2A11-4249-B4D3-15441DDC9CE2}" name="Reaction Temperature" dataDxfId="97"/>
    <tableColumn id="4" xr3:uid="{0ADC1085-D674-4F85-85FC-0B00E7973101}" name="Ni Loading" dataDxfId="96"/>
    <tableColumn id="5" xr3:uid="{57A1957E-7FBB-415F-A043-4853FAAD2361}" name="Reaction Time" dataDxfId="95"/>
    <tableColumn id="6" xr3:uid="{1C4AD9B1-D02C-4668-A709-7561B0099F2D}" name="Pore Size" dataDxfId="94"/>
    <tableColumn id="7" xr3:uid="{AE53E48F-5C6E-4BE5-9ACB-F4E45F379D25}" name="Pore Volume" dataDxfId="93"/>
    <tableColumn id="8" xr3:uid="{51DAC7E3-F90D-4C97-9AB0-60C5976873B7}" name="Surface Area" dataDxfId="92"/>
    <tableColumn id="9" xr3:uid="{E225C3D3-0543-4A45-864B-0E980FA925EF}" name="H2-TPR Peak Temperature" dataDxfId="91"/>
    <tableColumn id="10" xr3:uid="{EA2FBAF3-C055-40A3-A928-7310AFBDD7A4}" name="Ni Particle Size" dataDxfId="90"/>
    <tableColumn id="11" xr3:uid="{E7CC92C2-D078-4AF6-BC1C-777D2880A841}" name="Ni Dispersion" dataDxfId="89"/>
    <tableColumn id="12" xr3:uid="{4DD26A4A-3B33-48C1-A562-958BF553CA61}" name="Modifier Electronegativity" dataDxfId="88"/>
    <tableColumn id="13" xr3:uid="{EDA2DA96-6AD6-4F79-AD96-598B6F3B0C60}" name="GHSV" dataCellStyle="Normal"/>
    <tableColumn id="14" xr3:uid="{C4A922CB-F665-4B65-A545-F82A15F19364}" name="CH4 Conversion" dataDxfId="87"/>
    <tableColumn id="15" xr3:uid="{53BEE2D7-4163-4E1B-8C72-9342A7C51549}" name="CO2 Conversion" dataDxfId="86"/>
    <tableColumn id="16" xr3:uid="{589EDD23-4EA9-4EF2-8D00-72D2FB8126AB}" name="Syngas_Ratio" dataDxfId="85"/>
    <tableColumn id="17" xr3:uid="{CE466FD1-B17E-4768-9380-90B86DD356F8}" name="Paper no." dataDxfId="84" dataCellStyle="Neutral"/>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A850EB1-59B0-4D42-9582-369FB9412109}" name="Table6" displayName="Table6" ref="A1:Q258" totalsRowShown="0" headerRowDxfId="83" dataDxfId="82" tableBorderDxfId="81">
  <autoFilter ref="A1:Q258" xr:uid="{9A850EB1-59B0-4D42-9582-369FB9412109}"/>
  <tableColumns count="17">
    <tableColumn id="1" xr3:uid="{EBB26A55-F1CC-42F0-ADB9-B31E53074D65}" name="Catalyst" dataDxfId="80"/>
    <tableColumn id="2" xr3:uid="{1CC3051D-0695-488C-B894-9B35BBE0B3B6}" name="Ratio of CH4 in Feed" dataDxfId="79"/>
    <tableColumn id="3" xr3:uid="{883607C3-7C91-45FC-8B56-19EA52EF4D1F}" name="Reaction Temperature" dataDxfId="78"/>
    <tableColumn id="4" xr3:uid="{D9B80909-B1CA-4C3C-8AEE-E6E8356F36A8}" name="Ni Loading" dataDxfId="77"/>
    <tableColumn id="5" xr3:uid="{A8E9E453-6918-4C68-AFB5-2AF9AD024BAB}" name="Reaction Time" dataDxfId="76"/>
    <tableColumn id="6" xr3:uid="{74D6E130-EBFA-4862-B753-C5CFF06F4E03}" name="Pore Size" dataDxfId="75"/>
    <tableColumn id="7" xr3:uid="{22F10A1C-5F5D-48F5-A3B5-AAFBE9EFF31D}" name="Pore Volume" dataDxfId="74"/>
    <tableColumn id="8" xr3:uid="{0720120F-124D-4870-A903-66CD2BB8D1B8}" name="Surface Area" dataDxfId="73"/>
    <tableColumn id="9" xr3:uid="{8E313268-7213-4148-AAEF-C414A09E4006}" name="H2-TPR Peak Temperature" dataDxfId="72"/>
    <tableColumn id="10" xr3:uid="{D4907331-05B1-4342-9FA8-28337F48E563}" name="Ni Particle Size" dataDxfId="71"/>
    <tableColumn id="11" xr3:uid="{D709DDF5-6FEF-41A8-880A-E5D99BF26BA7}" name="Ni Dispersion" dataDxfId="70"/>
    <tableColumn id="12" xr3:uid="{2929D52C-CFBD-43C5-B428-932CB2B4CFAC}" name="Modifier Electronegativity" dataDxfId="69"/>
    <tableColumn id="13" xr3:uid="{0B3C3679-BE18-42C3-81DD-3C8F05CFF5F2}" name="GHSV" dataDxfId="68"/>
    <tableColumn id="14" xr3:uid="{55449551-B881-4732-AC42-1AB10411EDD4}" name="CH4 Conversion" dataDxfId="67"/>
    <tableColumn id="15" xr3:uid="{DFA19CF8-25D2-4E24-ABA4-0D1F7011C3DC}" name="CO2 Conversion" dataDxfId="66"/>
    <tableColumn id="16" xr3:uid="{71EFA39E-D9BD-431A-A536-AFA97CD2F705}" name="Syngas_Ratio" dataDxfId="65"/>
    <tableColumn id="17" xr3:uid="{A18571A2-002C-41E9-A849-12EDF3C94735}" name="Paper no." dataDxfId="64"/>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2EE9EC-00ED-4F71-A554-AAA8914696DB}" name="Table611" displayName="Table611" ref="A1:R175" totalsRowShown="0" headerRowDxfId="63" dataDxfId="62" tableBorderDxfId="61">
  <autoFilter ref="A1:R175" xr:uid="{9A850EB1-59B0-4D42-9582-369FB9412109}"/>
  <tableColumns count="18">
    <tableColumn id="1" xr3:uid="{070A8549-B859-493E-96A5-0C9A22523135}" name="Catalyst" dataDxfId="60" dataCellStyle="Good"/>
    <tableColumn id="2" xr3:uid="{B95D11F1-EB58-476E-B919-032E41BF166D}" name="Ratio of CH4 in Feed" dataDxfId="59"/>
    <tableColumn id="3" xr3:uid="{DD3227DE-D38E-4116-B500-32EDB843D607}" name="Reaction Temperature" dataDxfId="58"/>
    <tableColumn id="4" xr3:uid="{234D1AF4-5856-46E5-8CFC-F27026713BBA}" name="Ni Loading" dataDxfId="57"/>
    <tableColumn id="5" xr3:uid="{7F23FA36-A065-40B8-9D1E-5CF41462D9AD}" name="Reaction Time" dataDxfId="56"/>
    <tableColumn id="6" xr3:uid="{5AD2348A-BF02-4915-B7D3-60682BD75719}" name="Pore Size" dataDxfId="55"/>
    <tableColumn id="7" xr3:uid="{FBF05350-1972-4E81-8F26-304B5DCE9343}" name="Pore Volume" dataDxfId="54"/>
    <tableColumn id="8" xr3:uid="{808F11F1-BF9B-4B7B-8F1C-5B017ADCD72D}" name="Surface Area" dataDxfId="53"/>
    <tableColumn id="9" xr3:uid="{F5F35958-73C0-4E4A-8963-13D844BE4467}" name="H2-TPR Peak Temperature" dataDxfId="52"/>
    <tableColumn id="10" xr3:uid="{53AE036E-9434-4EF7-A947-0F67973E440F}" name="Ni Particle Size" dataDxfId="51"/>
    <tableColumn id="11" xr3:uid="{E35B51B0-654B-4646-B2C0-F18111E44477}" name="Ni Dispersion" dataDxfId="50"/>
    <tableColumn id="12" xr3:uid="{FA1EB781-C3E8-473D-B9AF-72236DCB6B0B}" name="Modifier Electronegativity" dataDxfId="49"/>
    <tableColumn id="13" xr3:uid="{1D875EA0-5015-4C10-AFF0-234C058F11BC}" name="GHSV" dataDxfId="48"/>
    <tableColumn id="14" xr3:uid="{E2B46368-051E-4FCD-9E02-5AACE17111B1}" name="CH4 Conversion" dataDxfId="47" dataCellStyle="Bad"/>
    <tableColumn id="15" xr3:uid="{4C6304D5-EC87-4B8B-93E7-8C0B0518D17A}" name="CO2 Conversion" dataDxfId="46" dataCellStyle="Bad"/>
    <tableColumn id="16" xr3:uid="{0B1BD29D-7F48-4C99-8C08-2EE7B3F3F2D6}" name="Syngas_Ratio" dataDxfId="45" dataCellStyle="Bad"/>
    <tableColumn id="17" xr3:uid="{C396D53F-C8A0-4ADA-A030-4FE6DC1A7954}" name="Paper no." dataDxfId="44" dataCellStyle="Neutral"/>
    <tableColumn id="18" xr3:uid="{86D0BC06-2140-405E-BDA8-1963C4A9CD8E}" name="Collector" dataDxfId="43" dataCellStyle="Neutral"/>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15744B2-E32F-4392-BB42-4C7DCB5C4F3E}" name="Table5" displayName="Table5" ref="A1:T80" totalsRowShown="0" dataDxfId="42">
  <autoFilter ref="A1:T80" xr:uid="{215744B2-E32F-4392-BB42-4C7DCB5C4F3E}"/>
  <sortState xmlns:xlrd2="http://schemas.microsoft.com/office/spreadsheetml/2017/richdata2" ref="A2:T80">
    <sortCondition ref="Q1:Q80"/>
  </sortState>
  <tableColumns count="20">
    <tableColumn id="1" xr3:uid="{2634E36A-0D97-4A18-B758-7CAA3896080C}" name="Catalyst" dataCellStyle="Good"/>
    <tableColumn id="2" xr3:uid="{FC9D36BF-5B90-48F1-99CC-292E59638763}" name="Ratio of CH4 in Feed" dataDxfId="41"/>
    <tableColumn id="3" xr3:uid="{37006F27-FC1E-4DFA-AE19-4915A6618C73}" name="Reaction Temperature (degC)" dataDxfId="40"/>
    <tableColumn id="4" xr3:uid="{699C0CFA-F36C-48DC-9712-C88C7F75C82F}" name="Ni loading (%)" dataDxfId="39"/>
    <tableColumn id="5" xr3:uid="{42F58F3B-4708-45DD-AAFB-1A6CFB21A566}" name="Reaction Time (hr)" dataDxfId="38"/>
    <tableColumn id="6" xr3:uid="{5944A631-875B-4A89-B8DD-192BE21B899C}" name="Pore Size (nm)" dataDxfId="37"/>
    <tableColumn id="7" xr3:uid="{09C06CC6-86AA-45E7-83F4-31592ED88E89}" name="Pore Volume (cm^3/g)" dataDxfId="36"/>
    <tableColumn id="8" xr3:uid="{5EBC43CD-678D-4AA7-BEC2-BB2058306C86}" name="Surface Area (m^2/g)" dataDxfId="35"/>
    <tableColumn id="9" xr3:uid="{BA130C1E-233D-4FD3-888B-279EEC0D3188}" name="H2-TPR Peak Temperature (degC)" dataDxfId="34"/>
    <tableColumn id="10" xr3:uid="{3831378C-EDDB-4F0F-939C-F079061D80D7}" name="Ni particle size" dataDxfId="33"/>
    <tableColumn id="11" xr3:uid="{CA2C8A93-8DAC-4D2E-97D4-5DAC5C1EDCAC}" name="Ni dispersion" dataDxfId="32"/>
    <tableColumn id="12" xr3:uid="{D4FB72C5-0A44-4BD9-8241-4998C2188D6D}" name="Promoter Electronegativity" dataDxfId="31"/>
    <tableColumn id="13" xr3:uid="{9E86540E-D3D0-4317-994D-839544C1006A}" name="GHSV (ml/gcat/h)" dataDxfId="30"/>
    <tableColumn id="14" xr3:uid="{4E40B9E3-5A9C-46DF-895B-6C19C89D4C8F}" name="CH4 CONV." dataCellStyle="Bad"/>
    <tableColumn id="15" xr3:uid="{B9783B10-280A-474D-8FBC-F14C94F13F03}" name="CO2 CONV." dataCellStyle="Bad"/>
    <tableColumn id="16" xr3:uid="{7F5D72FF-EBD9-4EBC-AAFF-18450B97BFB2}" name="H2/CO" dataCellStyle="Bad"/>
    <tableColumn id="22" xr3:uid="{B81885E5-2AFD-4246-A610-F875DDC339BE}" name="Year" dataDxfId="29">
      <calculatedColumnFormula>LEFT(Table5[[#This Row],[label]],4)</calculatedColumnFormula>
    </tableColumn>
    <tableColumn id="17" xr3:uid="{280E4E2C-F43B-4CA1-8876-99AD3AB59062}" name="Paper no." dataDxfId="28"/>
    <tableColumn id="20" xr3:uid="{4E23A1E5-582E-4FDE-B29A-ADB9BF1EF1A3}" name="label" dataCellStyle="Neutral"/>
    <tableColumn id="21" xr3:uid="{545E6318-B261-4BC8-85F3-4374026F2F1A}" name="Collector" dataCellStyle="Neutral"/>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02FB0C8-50EA-4913-AC15-228AEFDFFBF3}" name="Table39" displayName="Table39" ref="A1:R92" totalsRowShown="0" headerRowDxfId="27" dataDxfId="26" tableBorderDxfId="25" headerRowCellStyle="Bad" dataCellStyle="Bad">
  <autoFilter ref="A1:R92" xr:uid="{609B39FD-3643-431F-AF9D-80B888AC9CF3}"/>
  <tableColumns count="18">
    <tableColumn id="1" xr3:uid="{BC7323CF-4132-4134-9347-04AE94F1ADCB}" name="Catalyst"/>
    <tableColumn id="2" xr3:uid="{BB17AF7C-61C6-48A5-909C-16CF574581A0}" name="Ratio of CH4 in Feed"/>
    <tableColumn id="3" xr3:uid="{6A4D4BF0-549E-475B-ADC2-DAB577982F9A}" name="Reaction Temperature (degC)"/>
    <tableColumn id="4" xr3:uid="{14871374-34CF-4468-9FCC-45F071F340D4}" name="Ni Loading (%)"/>
    <tableColumn id="5" xr3:uid="{1D4C0291-33D2-4CB6-83D4-2422013B101B}" name="Reaction Time (hr)"/>
    <tableColumn id="6" xr3:uid="{46C23F1B-E60A-4907-A025-3D15C5D974E6}" name="Pore Size (nm)"/>
    <tableColumn id="7" xr3:uid="{2ED58710-D541-484F-A7AD-463ACF13D253}" name="Pore Volume (cm^3/g)"/>
    <tableColumn id="8" xr3:uid="{337C5B1C-4477-4F48-AA1C-A7F32E6A0EEF}" name="Surface Area (m^2/g)"/>
    <tableColumn id="9" xr3:uid="{83559F51-E40B-4FB0-BAA2-812F749192B7}" name="H2-TPR Peak Temperature"/>
    <tableColumn id="10" xr3:uid="{9A653F27-1891-409A-9522-51CF3DCBC17B}" name="Ni Particle Size (nm)"/>
    <tableColumn id="11" xr3:uid="{8793306F-1CF7-4EF2-8B22-81E1C210230B}" name="Ni Dispersion (%)"/>
    <tableColumn id="12" xr3:uid="{EEAE340F-9D64-4766-BA65-78DB1C72D8A9}" name="Promoter Electronegativity"/>
    <tableColumn id="13" xr3:uid="{8735423E-8940-4FD0-9DCE-BF08EF86D9A6}" name="GHSV (ml/gcat/h)"/>
    <tableColumn id="14" xr3:uid="{AD1E706A-B223-4C0D-A93B-A79C709673A8}" name="CH4 CONV."/>
    <tableColumn id="15" xr3:uid="{212811CD-5C84-4D2B-BCA5-2590374161F5}" name="CO2 CONV."/>
    <tableColumn id="16" xr3:uid="{CC590ADE-CD50-431B-A856-676737B27072}" name="H2/CO"/>
    <tableColumn id="17" xr3:uid="{14F10879-9576-4E57-853D-8467C387E9EF}" name="Paper no."/>
    <tableColumn id="18" xr3:uid="{3024F083-386A-4AE3-85A7-9AFFC0EADED8}" name="Collector" dataDxfId="24" dataCellStyle="Neutral"/>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75092F1-D0D2-4491-BB91-0DD0B89A87B7}" name="Table9" displayName="Table9" ref="A1:R26" totalsRowShown="0" headerRowDxfId="23" dataDxfId="22">
  <autoFilter ref="A1:R26" xr:uid="{175092F1-D0D2-4491-BB91-0DD0B89A87B7}"/>
  <tableColumns count="18">
    <tableColumn id="3" xr3:uid="{78979E01-682F-45E6-9717-0356B35E2AA1}" name="Catalyst name" dataCellStyle="Good"/>
    <tableColumn id="4" xr3:uid="{70EF2FF1-5335-4FCF-8D1A-054E2DA26E63}" name="Ratio of CH4 in Feed" dataCellStyle="Normal"/>
    <tableColumn id="6" xr3:uid="{01EFD98F-899D-4DF2-AAB4-6DD4D6041503}" name="Ni loading (%)" dataCellStyle="Normal"/>
    <tableColumn id="7" xr3:uid="{1AD6EAB8-A488-4772-9666-15F752ACE0D8}" name="Reaction Temperature (degC)" dataCellStyle="Normal"/>
    <tableColumn id="8" xr3:uid="{B6A96C0E-7139-41EE-ACCD-92AB8CD755C0}" name="Reaction Time (hr)" dataCellStyle="Normal"/>
    <tableColumn id="10" xr3:uid="{7A85F020-2FBC-4758-AB32-1C41F9F05342}" name="Pore Size (nm)" dataCellStyle="Normal"/>
    <tableColumn id="11" xr3:uid="{A800DB27-4D9F-4BEC-A62E-C8F793A1FB21}" name="Pore Volume (cm^3/g)" dataCellStyle="Normal"/>
    <tableColumn id="12" xr3:uid="{BFA68BE5-22FD-4802-ABF3-63E76E6FED89}" name="Surface Area (m^2/g)" dataCellStyle="Normal"/>
    <tableColumn id="13" xr3:uid="{C0597F86-5699-4995-A427-512835A782C8}" name="H2-TPR Peak Temperature (degC)" dataCellStyle="Normal"/>
    <tableColumn id="9" xr3:uid="{AA5E72B7-7AE9-4C2C-8DD7-13C0427F850D}" name="Nickel particle size(nm)" dataCellStyle="Normal"/>
    <tableColumn id="14" xr3:uid="{E972EC74-46F2-4EF8-81D2-74AE78C8B51F}" name="Ni Dispersion(%)" dataCellStyle="Normal"/>
    <tableColumn id="15" xr3:uid="{DF3C36E9-D700-4CC5-857D-98B23D6AE8A6}" name="Promoter Electronegativity" dataCellStyle="Normal"/>
    <tableColumn id="16" xr3:uid="{A25892F5-CE87-4C1B-900D-86651F22CA82}" name="GHSV (ml/gcat/h)" dataCellStyle="Normal"/>
    <tableColumn id="17" xr3:uid="{351141AF-3E28-4B90-BB88-9907066B01B6}" name="CH4 CONV." dataCellStyle="Bad"/>
    <tableColumn id="18" xr3:uid="{E1D4F815-439C-40B3-A6FD-48100A888EF8}" name="CO2 CONV." dataCellStyle="Bad"/>
    <tableColumn id="19" xr3:uid="{5E2D2B5F-2067-49F6-BCC1-6279908010CB}" name="H2/CO" dataCellStyle="Bad"/>
    <tableColumn id="20" xr3:uid="{671B09F2-9DD7-49A5-9F0D-81D2EF2E441E}" name="Label" dataCellStyle="Neutral"/>
    <tableColumn id="2" xr3:uid="{347608D5-A13D-4BA3-9841-43B61D752CDF}" name="Collector" dataCellStyle="Neutral"/>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E80C4AB-EB9A-44B0-B8FB-BD8F839429AF}" name="Table7" displayName="Table7" ref="A1:T28" totalsRowShown="0" dataDxfId="21">
  <autoFilter ref="A1:T28" xr:uid="{AE80C4AB-EB9A-44B0-B8FB-BD8F839429AF}"/>
  <sortState xmlns:xlrd2="http://schemas.microsoft.com/office/spreadsheetml/2017/richdata2" ref="A2:T28">
    <sortCondition ref="Q1:Q28"/>
  </sortState>
  <tableColumns count="20">
    <tableColumn id="1" xr3:uid="{F79399E9-64BC-46DB-A262-52017BDDD287}" name="Catalyst" dataCellStyle="Good"/>
    <tableColumn id="2" xr3:uid="{C0D0E232-C9E2-47AF-8AF9-7D1DAFB3CB8A}" name="Ratio of CH4 in Feed" dataDxfId="20"/>
    <tableColumn id="3" xr3:uid="{EE4E4388-46FD-4DC8-9D0D-D9476CE62A29}" name="Reaction Temperature (degC)" dataDxfId="19"/>
    <tableColumn id="4" xr3:uid="{79F1AEE3-7E37-4D3F-9145-F20772BBC542}" name="Ni loading (%)" dataDxfId="18"/>
    <tableColumn id="5" xr3:uid="{937CADE4-BF40-408F-B01F-555D3FE61478}" name="Reaction Time (hr)" dataDxfId="17"/>
    <tableColumn id="6" xr3:uid="{203F72D3-39FA-4912-87AE-2C62297D9FC8}" name="Pore Size (nm)" dataDxfId="16"/>
    <tableColumn id="7" xr3:uid="{68898A10-160C-4E60-B6EE-BD4FFD451643}" name="Pore Volume (cm^3/g)" dataDxfId="15"/>
    <tableColumn id="8" xr3:uid="{84FDC160-5885-4E56-BADA-BD4245ECEB98}" name="Surface Area (m^2/g)" dataDxfId="14"/>
    <tableColumn id="9" xr3:uid="{FB0180E3-43FC-4547-A342-306ADBE02482}" name="H2-TPR Peak Temperature (degC)" dataDxfId="13"/>
    <tableColumn id="10" xr3:uid="{3542C9A3-BCCE-4538-9D5C-23432C0AA982}" name="Ni particle size" dataDxfId="12"/>
    <tableColumn id="11" xr3:uid="{23FC70CE-3F1D-4334-87FF-F2DD0A6FC9CD}" name="Ni dispersion" dataDxfId="11"/>
    <tableColumn id="12" xr3:uid="{81EEA215-0426-4CF5-85FD-818116C5FACB}" name="Promoter Electronegativity" dataDxfId="10"/>
    <tableColumn id="13" xr3:uid="{7258DA63-05DE-41EC-B969-CBA663BD11E1}" name="GHSV (ml/gcat/h)" dataDxfId="9"/>
    <tableColumn id="14" xr3:uid="{9E91672B-445D-463C-91F0-5CB363DA8045}" name="CH4 CONV." dataCellStyle="Bad"/>
    <tableColumn id="15" xr3:uid="{97798514-A429-4611-AAB8-F86B0CB25464}" name="CO2 CONV." dataCellStyle="Bad"/>
    <tableColumn id="16" xr3:uid="{A99A21E3-7A42-4FCD-A295-AFC25F069082}" name="H2/CO" dataCellStyle="Bad"/>
    <tableColumn id="22" xr3:uid="{60950922-AF6F-4753-AC37-5D68CB15F48C}" name="Year" dataDxfId="8" dataCellStyle="Normal">
      <calculatedColumnFormula>LEFT(Table7[[#This Row],[label]],4)</calculatedColumnFormula>
    </tableColumn>
    <tableColumn id="17" xr3:uid="{8BF993E2-4EA4-4493-9BE7-3E1AB5335549}" name="Paper no." dataDxfId="7"/>
    <tableColumn id="20" xr3:uid="{CF017675-0EBD-4F4C-A82C-BF12783FC5E1}" name="label" dataCellStyle="Neutral"/>
    <tableColumn id="21" xr3:uid="{DE6F4EDA-8B9C-4B11-BF9B-CA918D052FA4}" name="Collector" dataCellStyle="Neutral"/>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A6853-491E-4E4E-B381-6B1A8F32DEE0}" name="Table2" displayName="Table2" ref="A1:F1811" totalsRowShown="0" dataDxfId="6" headerRowCellStyle="Normal" dataCellStyle="Normal">
  <autoFilter ref="A1:F1811" xr:uid="{924A6853-491E-4E4E-B381-6B1A8F32DEE0}">
    <filterColumn colId="1">
      <filters>
        <filter val="2018"/>
      </filters>
    </filterColumn>
  </autoFilter>
  <tableColumns count="6">
    <tableColumn id="1" xr3:uid="{A928DCB9-6E6C-4FA5-934D-5B6B2F1A926B}" name="Article No." dataDxfId="5" dataCellStyle="Normal">
      <calculatedColumnFormula>A1+1</calculatedColumnFormula>
    </tableColumn>
    <tableColumn id="2" xr3:uid="{6716CCAD-D8EA-4BF9-BE88-303AEFC80FDB}" name="Year" dataDxfId="4" dataCellStyle="Normal"/>
    <tableColumn id="5" xr3:uid="{B1576A80-7CF9-444A-8B26-2CC3CD47DA45}" name="Label" dataDxfId="3" dataCellStyle="Normal">
      <calculatedColumnFormula>_xlfn.CONCAT(Table2[[#This Row],[Year]],"-",Table2[[#This Row],[Article No.]])</calculatedColumnFormula>
    </tableColumn>
    <tableColumn id="3" xr3:uid="{FEC56975-B4D0-4784-B5EF-01CA7CA5AD52}" name="Title" dataDxfId="2" dataCellStyle="Normal"/>
    <tableColumn id="4" xr3:uid="{176CE776-FF5F-4CDF-A959-A1400A74332C}" name="Authour" dataDxfId="1" dataCellStyle="Normal">
      <calculatedColumnFormula>E1+1</calculatedColumnFormula>
    </tableColumn>
    <tableColumn id="6" xr3:uid="{7FBCD018-CDF8-4B15-B53F-167471F99148}" name="Collector" dataDxfId="0" dataCellStyle="Normal"/>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i@SiO2-600" TargetMode="External"/><Relationship Id="rId13" Type="http://schemas.openxmlformats.org/officeDocument/2006/relationships/hyperlink" Target="mailto:Ni@SiO2-500" TargetMode="External"/><Relationship Id="rId18" Type="http://schemas.openxmlformats.org/officeDocument/2006/relationships/hyperlink" Target="mailto:Ni@SiO2-700" TargetMode="External"/><Relationship Id="rId3" Type="http://schemas.openxmlformats.org/officeDocument/2006/relationships/hyperlink" Target="mailto:Ni@SiO2-700" TargetMode="External"/><Relationship Id="rId21" Type="http://schemas.openxmlformats.org/officeDocument/2006/relationships/hyperlink" Target="mailto:HMA@Ni/SBA-15" TargetMode="External"/><Relationship Id="rId7" Type="http://schemas.openxmlformats.org/officeDocument/2006/relationships/hyperlink" Target="mailto:Ni@SiO2-500" TargetMode="External"/><Relationship Id="rId12" Type="http://schemas.openxmlformats.org/officeDocument/2006/relationships/hyperlink" Target="mailto:Ni@SiO2-700" TargetMode="External"/><Relationship Id="rId17" Type="http://schemas.openxmlformats.org/officeDocument/2006/relationships/hyperlink" Target="mailto:Ni@SiO2-600" TargetMode="External"/><Relationship Id="rId2" Type="http://schemas.openxmlformats.org/officeDocument/2006/relationships/hyperlink" Target="mailto:Ni@SiO2-600" TargetMode="External"/><Relationship Id="rId16" Type="http://schemas.openxmlformats.org/officeDocument/2006/relationships/hyperlink" Target="mailto:Ni@SiO2-500" TargetMode="External"/><Relationship Id="rId20" Type="http://schemas.openxmlformats.org/officeDocument/2006/relationships/hyperlink" Target="https://doi-org.libproxy1.nus.edu.sg/10.1016/j.micromeso.2017.05.027" TargetMode="External"/><Relationship Id="rId1" Type="http://schemas.openxmlformats.org/officeDocument/2006/relationships/hyperlink" Target="mailto:Ni@SiO2-500" TargetMode="External"/><Relationship Id="rId6" Type="http://schemas.openxmlformats.org/officeDocument/2006/relationships/hyperlink" Target="mailto:Ni@SiO2-700" TargetMode="External"/><Relationship Id="rId11" Type="http://schemas.openxmlformats.org/officeDocument/2006/relationships/hyperlink" Target="mailto:Ni@SiO2-600" TargetMode="External"/><Relationship Id="rId5" Type="http://schemas.openxmlformats.org/officeDocument/2006/relationships/hyperlink" Target="mailto:Ni@SiO2-600" TargetMode="External"/><Relationship Id="rId15" Type="http://schemas.openxmlformats.org/officeDocument/2006/relationships/hyperlink" Target="mailto:Ni@SiO2-700" TargetMode="External"/><Relationship Id="rId23" Type="http://schemas.openxmlformats.org/officeDocument/2006/relationships/table" Target="../tables/table1.xml"/><Relationship Id="rId10" Type="http://schemas.openxmlformats.org/officeDocument/2006/relationships/hyperlink" Target="mailto:Ni@SiO2-500" TargetMode="External"/><Relationship Id="rId19" Type="http://schemas.openxmlformats.org/officeDocument/2006/relationships/hyperlink" Target="mailto:Ni@SBA-15" TargetMode="External"/><Relationship Id="rId4" Type="http://schemas.openxmlformats.org/officeDocument/2006/relationships/hyperlink" Target="mailto:Ni@SiO2-500" TargetMode="External"/><Relationship Id="rId9" Type="http://schemas.openxmlformats.org/officeDocument/2006/relationships/hyperlink" Target="mailto:Ni@SiO2-700" TargetMode="External"/><Relationship Id="rId14" Type="http://schemas.openxmlformats.org/officeDocument/2006/relationships/hyperlink" Target="mailto:Ni@SiO2-600" TargetMode="External"/><Relationship Id="rId22" Type="http://schemas.openxmlformats.org/officeDocument/2006/relationships/hyperlink" Target="mailto:Ni-yolk@Ni@SiO2-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mailto:Ni@SiO2-600" TargetMode="External"/><Relationship Id="rId13" Type="http://schemas.openxmlformats.org/officeDocument/2006/relationships/hyperlink" Target="mailto:Ni@SiO2-500" TargetMode="External"/><Relationship Id="rId18" Type="http://schemas.openxmlformats.org/officeDocument/2006/relationships/hyperlink" Target="mailto:Ni@SiO2-700" TargetMode="External"/><Relationship Id="rId3" Type="http://schemas.openxmlformats.org/officeDocument/2006/relationships/hyperlink" Target="mailto:Ni@SiO2-700" TargetMode="External"/><Relationship Id="rId7" Type="http://schemas.openxmlformats.org/officeDocument/2006/relationships/hyperlink" Target="mailto:Ni@SiO2-500" TargetMode="External"/><Relationship Id="rId12" Type="http://schemas.openxmlformats.org/officeDocument/2006/relationships/hyperlink" Target="mailto:Ni@SiO2-700" TargetMode="External"/><Relationship Id="rId17" Type="http://schemas.openxmlformats.org/officeDocument/2006/relationships/hyperlink" Target="mailto:Ni@SiO2-600" TargetMode="External"/><Relationship Id="rId2" Type="http://schemas.openxmlformats.org/officeDocument/2006/relationships/hyperlink" Target="mailto:Ni@SiO2-600" TargetMode="External"/><Relationship Id="rId16" Type="http://schemas.openxmlformats.org/officeDocument/2006/relationships/hyperlink" Target="mailto:Ni@SiO2-500" TargetMode="External"/><Relationship Id="rId1" Type="http://schemas.openxmlformats.org/officeDocument/2006/relationships/hyperlink" Target="mailto:Ni@SiO2-500" TargetMode="External"/><Relationship Id="rId6" Type="http://schemas.openxmlformats.org/officeDocument/2006/relationships/hyperlink" Target="mailto:Ni@SiO2-700" TargetMode="External"/><Relationship Id="rId11" Type="http://schemas.openxmlformats.org/officeDocument/2006/relationships/hyperlink" Target="mailto:Ni@SiO2-600" TargetMode="External"/><Relationship Id="rId5" Type="http://schemas.openxmlformats.org/officeDocument/2006/relationships/hyperlink" Target="mailto:Ni@SiO2-600" TargetMode="External"/><Relationship Id="rId15" Type="http://schemas.openxmlformats.org/officeDocument/2006/relationships/hyperlink" Target="mailto:Ni@SiO2-700" TargetMode="External"/><Relationship Id="rId10" Type="http://schemas.openxmlformats.org/officeDocument/2006/relationships/hyperlink" Target="mailto:Ni@SiO2-500" TargetMode="External"/><Relationship Id="rId19" Type="http://schemas.openxmlformats.org/officeDocument/2006/relationships/table" Target="../tables/table3.xml"/><Relationship Id="rId4" Type="http://schemas.openxmlformats.org/officeDocument/2006/relationships/hyperlink" Target="mailto:Ni@SiO2-500" TargetMode="External"/><Relationship Id="rId9" Type="http://schemas.openxmlformats.org/officeDocument/2006/relationships/hyperlink" Target="mailto:Ni@SiO2-700" TargetMode="External"/><Relationship Id="rId14" Type="http://schemas.openxmlformats.org/officeDocument/2006/relationships/hyperlink" Target="mailto:Ni@SiO2-600"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doi-org.libproxy1.nus.edu.sg/10.1016/j.micromeso.2017.05.027" TargetMode="External"/><Relationship Id="rId1" Type="http://schemas.openxmlformats.org/officeDocument/2006/relationships/hyperlink" Target="mailto:Ni@SBA-15"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HMA@Ni/SBA-15"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Ni-yolk@Ni@SiO2-8.6"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copus-com.libproxy1.nus.edu.sg/record/display.uri?eid=2-s2.0-85101268904&amp;origin=resultslist&amp;sort=plf-f&amp;src=s&amp;nlo=&amp;nlr=&amp;nls=&amp;sid=ddcae7681ab4fe09ece980db07b386e2&amp;sot=a&amp;sdt=cl&amp;cluster=scosrctype%2c%22j%22%2ct%2bscosubtype%2c%22ar%22%2ct%2bscopubyr%2c%222021%22%2ct&amp;sl=132&amp;s=%28TITLE-ABS-KEY%28nickel%29+AND+TITLE-ABS-KEY%28catalyst%29+AND+TITLE-ABS-KEY%28dry+reforming+methane%29+OR+TITLE-ABS-KEY%28co2+reforming+methane%29%29&amp;relpos=147&amp;citeCnt=3&amp;searchTerm=" TargetMode="External"/><Relationship Id="rId1" Type="http://schemas.openxmlformats.org/officeDocument/2006/relationships/hyperlink" Target="https://www-scopus-com.libproxy1.nus.edu.sg/record/display.uri?eid=2-s2.0-85123476382&amp;origin=resultslist&amp;sort=plf-f&amp;src=s&amp;nlo=&amp;nlr=&amp;nls=&amp;sid=49c6068ba6357fa30cacc1abce7a3300&amp;sot=a&amp;sdt=a&amp;cluster=scosrctype%2c%22j%22%2ct%2bscosubtype%2c%22ar%22%2ct&amp;sl=132&amp;s=%28TITLE-ABS-KEY%28nickel%29+AND+TITLE-ABS-KEY%28catalyst%29+AND+TITLE-ABS-KEY%28dry+reforming+methane%29+OR+TITLE-ABS-KEY%28co2+reforming+methane%29%29&amp;relpos=38&amp;citeCnt=0&amp;searchTerm=" TargetMode="Externa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B1622-A12A-406E-B7C5-040B8198F122}">
  <dimension ref="A1:Q1716"/>
  <sheetViews>
    <sheetView tabSelected="1" workbookViewId="0">
      <selection activeCell="Q1" sqref="Q1:Q1048576"/>
    </sheetView>
  </sheetViews>
  <sheetFormatPr defaultRowHeight="14.5"/>
  <cols>
    <col min="1" max="1" width="8.54296875" style="63" customWidth="1"/>
    <col min="2" max="13" width="8.54296875" customWidth="1"/>
    <col min="14" max="16" width="8.54296875" style="50" customWidth="1"/>
    <col min="17" max="17" width="8.54296875" style="33" customWidth="1"/>
    <col min="18" max="18" width="8.54296875" customWidth="1"/>
  </cols>
  <sheetData>
    <row r="1" spans="1:17">
      <c r="A1" s="63" t="s">
        <v>0</v>
      </c>
      <c r="B1" t="s">
        <v>1</v>
      </c>
      <c r="C1" t="s">
        <v>956</v>
      </c>
      <c r="D1" t="s">
        <v>957</v>
      </c>
      <c r="E1" t="s">
        <v>958</v>
      </c>
      <c r="F1" t="s">
        <v>959</v>
      </c>
      <c r="G1" t="s">
        <v>960</v>
      </c>
      <c r="H1" t="s">
        <v>961</v>
      </c>
      <c r="I1" t="s">
        <v>8</v>
      </c>
      <c r="J1" t="s">
        <v>962</v>
      </c>
      <c r="K1" t="s">
        <v>963</v>
      </c>
      <c r="L1" t="s">
        <v>964</v>
      </c>
      <c r="M1" t="s">
        <v>965</v>
      </c>
      <c r="N1" s="50" t="s">
        <v>966</v>
      </c>
      <c r="O1" s="50" t="s">
        <v>967</v>
      </c>
      <c r="P1" s="50" t="s">
        <v>968</v>
      </c>
      <c r="Q1" s="33" t="s">
        <v>16</v>
      </c>
    </row>
    <row r="2" spans="1:17">
      <c r="A2" s="110" t="s">
        <v>17</v>
      </c>
      <c r="B2" s="106">
        <v>0.15</v>
      </c>
      <c r="C2" s="106">
        <v>650</v>
      </c>
      <c r="D2" s="106">
        <v>10</v>
      </c>
      <c r="E2" s="106">
        <v>0.5</v>
      </c>
      <c r="F2" s="106">
        <v>4.7</v>
      </c>
      <c r="G2" s="106">
        <v>0.57999999999999996</v>
      </c>
      <c r="H2" s="106">
        <v>476</v>
      </c>
      <c r="I2" s="106">
        <v>640</v>
      </c>
      <c r="J2" s="106">
        <v>2.9</v>
      </c>
      <c r="K2" s="106"/>
      <c r="L2" s="106">
        <v>1.96</v>
      </c>
      <c r="M2" s="106">
        <v>60000</v>
      </c>
      <c r="N2" s="112">
        <v>68.5</v>
      </c>
      <c r="O2" s="112">
        <v>73.599999999999994</v>
      </c>
      <c r="P2" s="112">
        <v>0.7</v>
      </c>
      <c r="Q2" s="114" t="s">
        <v>18</v>
      </c>
    </row>
    <row r="3" spans="1:17">
      <c r="A3" s="110" t="s">
        <v>19</v>
      </c>
      <c r="B3" s="106">
        <v>0.15</v>
      </c>
      <c r="C3" s="106">
        <v>650</v>
      </c>
      <c r="D3" s="106">
        <v>10</v>
      </c>
      <c r="E3" s="106">
        <v>0.5</v>
      </c>
      <c r="F3" s="106">
        <v>4.7</v>
      </c>
      <c r="G3" s="106">
        <v>0.57999999999999996</v>
      </c>
      <c r="H3" s="106">
        <v>476</v>
      </c>
      <c r="I3" s="106">
        <v>640</v>
      </c>
      <c r="J3" s="106">
        <v>4.5999999999999996</v>
      </c>
      <c r="K3" s="106"/>
      <c r="L3" s="106">
        <v>1.96</v>
      </c>
      <c r="M3" s="106">
        <v>60000</v>
      </c>
      <c r="N3" s="112">
        <v>66.900000000000006</v>
      </c>
      <c r="O3" s="112">
        <v>72.400000000000006</v>
      </c>
      <c r="P3" s="112">
        <v>0.7</v>
      </c>
      <c r="Q3" s="114" t="s">
        <v>18</v>
      </c>
    </row>
    <row r="4" spans="1:17">
      <c r="A4" s="110" t="s">
        <v>20</v>
      </c>
      <c r="B4" s="106">
        <v>0.15</v>
      </c>
      <c r="C4" s="106">
        <v>650</v>
      </c>
      <c r="D4" s="106">
        <v>10</v>
      </c>
      <c r="E4" s="106">
        <v>0.5</v>
      </c>
      <c r="F4" s="106">
        <v>5.2</v>
      </c>
      <c r="G4" s="106">
        <v>0.57999999999999996</v>
      </c>
      <c r="H4" s="106">
        <v>455</v>
      </c>
      <c r="I4" s="106">
        <v>457</v>
      </c>
      <c r="J4" s="106">
        <v>2.9</v>
      </c>
      <c r="K4" s="106"/>
      <c r="L4" s="106">
        <v>1.96</v>
      </c>
      <c r="M4" s="106">
        <v>60000</v>
      </c>
      <c r="N4" s="112">
        <v>18.399999999999999</v>
      </c>
      <c r="O4" s="112">
        <v>26.1</v>
      </c>
      <c r="P4" s="112">
        <v>1</v>
      </c>
      <c r="Q4" s="114" t="s">
        <v>18</v>
      </c>
    </row>
    <row r="5" spans="1:17">
      <c r="A5" s="110" t="s">
        <v>21</v>
      </c>
      <c r="B5" s="106">
        <v>0.15</v>
      </c>
      <c r="C5" s="106">
        <v>650</v>
      </c>
      <c r="D5" s="106">
        <v>10</v>
      </c>
      <c r="E5" s="106">
        <v>0.5</v>
      </c>
      <c r="F5" s="106">
        <v>5.2</v>
      </c>
      <c r="G5" s="106">
        <v>0.57999999999999996</v>
      </c>
      <c r="H5" s="106">
        <v>455</v>
      </c>
      <c r="I5" s="106">
        <v>457</v>
      </c>
      <c r="J5" s="106">
        <v>4.5999999999999996</v>
      </c>
      <c r="K5" s="106"/>
      <c r="L5" s="106">
        <v>1.96</v>
      </c>
      <c r="M5" s="106">
        <v>60000</v>
      </c>
      <c r="N5" s="112">
        <v>14.6</v>
      </c>
      <c r="O5" s="112">
        <v>19.899999999999999</v>
      </c>
      <c r="P5" s="112">
        <v>0.9</v>
      </c>
      <c r="Q5" s="114" t="s">
        <v>18</v>
      </c>
    </row>
    <row r="6" spans="1:17">
      <c r="A6" s="110" t="s">
        <v>22</v>
      </c>
      <c r="B6" s="106">
        <v>0.15</v>
      </c>
      <c r="C6" s="106">
        <v>650</v>
      </c>
      <c r="D6" s="106">
        <v>10</v>
      </c>
      <c r="E6" s="106">
        <v>0.5</v>
      </c>
      <c r="F6" s="106">
        <v>4.8</v>
      </c>
      <c r="G6" s="106">
        <v>0.82</v>
      </c>
      <c r="H6" s="106">
        <v>599</v>
      </c>
      <c r="I6" s="106">
        <v>558</v>
      </c>
      <c r="J6" s="106">
        <v>3.9</v>
      </c>
      <c r="K6" s="106"/>
      <c r="L6" s="106">
        <v>1.96</v>
      </c>
      <c r="M6" s="106">
        <v>60000</v>
      </c>
      <c r="N6" s="112">
        <v>61.3</v>
      </c>
      <c r="O6" s="112">
        <v>74</v>
      </c>
      <c r="P6" s="112">
        <v>0.7</v>
      </c>
      <c r="Q6" s="114" t="s">
        <v>18</v>
      </c>
    </row>
    <row r="7" spans="1:17">
      <c r="A7" s="111" t="s">
        <v>23</v>
      </c>
      <c r="B7" s="106">
        <v>0.15</v>
      </c>
      <c r="C7" s="106">
        <v>800</v>
      </c>
      <c r="D7" s="106">
        <v>5</v>
      </c>
      <c r="E7" s="106">
        <f t="shared" ref="E7:E12" si="0">250/60</f>
        <v>4.166666666666667</v>
      </c>
      <c r="F7" s="106">
        <v>20.9</v>
      </c>
      <c r="G7" s="106">
        <v>0.62</v>
      </c>
      <c r="H7" s="106">
        <v>128.69999999999999</v>
      </c>
      <c r="I7" s="106">
        <v>782</v>
      </c>
      <c r="J7" s="106">
        <v>6.2</v>
      </c>
      <c r="K7" s="106"/>
      <c r="L7" s="106">
        <v>0</v>
      </c>
      <c r="M7" s="106">
        <v>108000</v>
      </c>
      <c r="N7" s="112">
        <v>95.3</v>
      </c>
      <c r="O7" s="112">
        <v>98.7</v>
      </c>
      <c r="P7" s="112">
        <v>0.99</v>
      </c>
      <c r="Q7" s="114" t="s">
        <v>24</v>
      </c>
    </row>
    <row r="8" spans="1:17">
      <c r="A8" s="111" t="s">
        <v>25</v>
      </c>
      <c r="B8" s="106">
        <v>0.15</v>
      </c>
      <c r="C8" s="106">
        <v>800</v>
      </c>
      <c r="D8" s="106">
        <v>5</v>
      </c>
      <c r="E8" s="106">
        <f t="shared" si="0"/>
        <v>4.166666666666667</v>
      </c>
      <c r="F8" s="106">
        <v>11.1</v>
      </c>
      <c r="G8" s="106">
        <v>0.23</v>
      </c>
      <c r="H8" s="106">
        <v>80.7</v>
      </c>
      <c r="I8" s="106">
        <v>783</v>
      </c>
      <c r="J8" s="106">
        <v>10.199999999999999</v>
      </c>
      <c r="K8" s="106"/>
      <c r="L8" s="106">
        <v>0</v>
      </c>
      <c r="M8" s="106">
        <v>108000</v>
      </c>
      <c r="N8" s="112">
        <v>91.5</v>
      </c>
      <c r="O8" s="112">
        <v>93.4</v>
      </c>
      <c r="P8" s="112">
        <v>0.99</v>
      </c>
      <c r="Q8" s="114" t="s">
        <v>24</v>
      </c>
    </row>
    <row r="9" spans="1:17">
      <c r="A9" s="111" t="s">
        <v>26</v>
      </c>
      <c r="B9" s="106">
        <v>0.15</v>
      </c>
      <c r="C9" s="106">
        <v>800</v>
      </c>
      <c r="D9" s="106">
        <v>5</v>
      </c>
      <c r="E9" s="106">
        <f t="shared" si="0"/>
        <v>4.166666666666667</v>
      </c>
      <c r="F9" s="106">
        <v>7</v>
      </c>
      <c r="G9" s="106">
        <v>0.23</v>
      </c>
      <c r="H9" s="106">
        <v>99.9</v>
      </c>
      <c r="I9" s="106">
        <v>792</v>
      </c>
      <c r="J9" s="106">
        <v>16</v>
      </c>
      <c r="K9" s="106"/>
      <c r="L9" s="106">
        <v>0</v>
      </c>
      <c r="M9" s="106">
        <v>108000</v>
      </c>
      <c r="N9" s="112">
        <v>90.1</v>
      </c>
      <c r="O9" s="112">
        <v>93.3</v>
      </c>
      <c r="P9" s="112">
        <v>0.95</v>
      </c>
      <c r="Q9" s="114" t="s">
        <v>24</v>
      </c>
    </row>
    <row r="10" spans="1:17">
      <c r="A10" s="111" t="s">
        <v>23</v>
      </c>
      <c r="B10" s="106">
        <v>0.45</v>
      </c>
      <c r="C10" s="106">
        <v>800</v>
      </c>
      <c r="D10" s="106">
        <v>5</v>
      </c>
      <c r="E10" s="106">
        <f t="shared" si="0"/>
        <v>4.166666666666667</v>
      </c>
      <c r="F10" s="106">
        <v>20.9</v>
      </c>
      <c r="G10" s="106">
        <v>0.62</v>
      </c>
      <c r="H10" s="106">
        <v>128.69999999999999</v>
      </c>
      <c r="I10" s="106">
        <v>782</v>
      </c>
      <c r="J10" s="106">
        <v>6.2</v>
      </c>
      <c r="K10" s="106"/>
      <c r="L10" s="106">
        <v>0</v>
      </c>
      <c r="M10" s="106">
        <v>216000</v>
      </c>
      <c r="N10" s="112">
        <v>78.8</v>
      </c>
      <c r="O10" s="112">
        <v>83.5</v>
      </c>
      <c r="P10" s="112">
        <v>0.97</v>
      </c>
      <c r="Q10" s="114" t="s">
        <v>24</v>
      </c>
    </row>
    <row r="11" spans="1:17">
      <c r="A11" s="111" t="s">
        <v>25</v>
      </c>
      <c r="B11" s="106">
        <v>0.45</v>
      </c>
      <c r="C11" s="106">
        <v>800</v>
      </c>
      <c r="D11" s="106">
        <v>5</v>
      </c>
      <c r="E11" s="106">
        <f t="shared" si="0"/>
        <v>4.166666666666667</v>
      </c>
      <c r="F11" s="106">
        <v>11.1</v>
      </c>
      <c r="G11" s="106">
        <v>0.23</v>
      </c>
      <c r="H11" s="106">
        <v>80.7</v>
      </c>
      <c r="I11" s="106">
        <v>783</v>
      </c>
      <c r="J11" s="106">
        <v>10.199999999999999</v>
      </c>
      <c r="K11" s="106"/>
      <c r="L11" s="106">
        <v>0</v>
      </c>
      <c r="M11" s="106">
        <v>216000</v>
      </c>
      <c r="N11" s="112">
        <v>72.099999999999994</v>
      </c>
      <c r="O11" s="112">
        <v>76.8</v>
      </c>
      <c r="P11" s="112">
        <v>0.95</v>
      </c>
      <c r="Q11" s="114" t="s">
        <v>24</v>
      </c>
    </row>
    <row r="12" spans="1:17">
      <c r="A12" s="111" t="s">
        <v>26</v>
      </c>
      <c r="B12" s="106">
        <v>0.45</v>
      </c>
      <c r="C12" s="106">
        <v>800</v>
      </c>
      <c r="D12" s="106">
        <v>5</v>
      </c>
      <c r="E12" s="106">
        <f t="shared" si="0"/>
        <v>4.166666666666667</v>
      </c>
      <c r="F12" s="106">
        <v>7</v>
      </c>
      <c r="G12" s="106">
        <v>0.23</v>
      </c>
      <c r="H12" s="106">
        <v>99.9</v>
      </c>
      <c r="I12" s="106">
        <v>792</v>
      </c>
      <c r="J12" s="106">
        <v>16</v>
      </c>
      <c r="K12" s="106"/>
      <c r="L12" s="106">
        <v>0</v>
      </c>
      <c r="M12" s="106">
        <v>216000</v>
      </c>
      <c r="N12" s="112">
        <v>57.5</v>
      </c>
      <c r="O12" s="112">
        <v>61</v>
      </c>
      <c r="P12" s="112">
        <v>0.84</v>
      </c>
      <c r="Q12" s="114" t="s">
        <v>24</v>
      </c>
    </row>
    <row r="13" spans="1:17">
      <c r="A13" s="111" t="s">
        <v>27</v>
      </c>
      <c r="B13" s="106">
        <v>0.15</v>
      </c>
      <c r="C13" s="106">
        <v>650</v>
      </c>
      <c r="D13" s="106">
        <v>10</v>
      </c>
      <c r="E13" s="106">
        <v>24</v>
      </c>
      <c r="F13" s="106">
        <v>15</v>
      </c>
      <c r="G13" s="106">
        <v>0.08</v>
      </c>
      <c r="H13" s="106">
        <v>13.1</v>
      </c>
      <c r="I13" s="106">
        <v>327</v>
      </c>
      <c r="J13" s="106">
        <v>78</v>
      </c>
      <c r="K13" s="106"/>
      <c r="L13" s="106">
        <v>1.1100000000000001</v>
      </c>
      <c r="M13" s="106">
        <v>60000</v>
      </c>
      <c r="N13" s="112">
        <v>30</v>
      </c>
      <c r="O13" s="112">
        <v>43.4</v>
      </c>
      <c r="P13" s="112">
        <v>0.53</v>
      </c>
      <c r="Q13" s="114" t="s">
        <v>28</v>
      </c>
    </row>
    <row r="14" spans="1:17">
      <c r="A14" s="111" t="s">
        <v>29</v>
      </c>
      <c r="B14" s="106">
        <v>0.15</v>
      </c>
      <c r="C14" s="106">
        <v>650</v>
      </c>
      <c r="D14" s="106">
        <v>10</v>
      </c>
      <c r="E14" s="106">
        <v>24</v>
      </c>
      <c r="F14" s="106">
        <v>13.8</v>
      </c>
      <c r="G14" s="106">
        <v>7.0000000000000007E-2</v>
      </c>
      <c r="H14" s="106">
        <v>12.2</v>
      </c>
      <c r="I14" s="106">
        <v>392</v>
      </c>
      <c r="J14" s="106">
        <v>10</v>
      </c>
      <c r="K14" s="106"/>
      <c r="L14" s="106">
        <v>1.1100000000000001</v>
      </c>
      <c r="M14" s="106">
        <v>60000</v>
      </c>
      <c r="N14" s="112">
        <v>49</v>
      </c>
      <c r="O14" s="112">
        <v>63.6</v>
      </c>
      <c r="P14" s="112">
        <v>0.63</v>
      </c>
      <c r="Q14" s="114" t="s">
        <v>28</v>
      </c>
    </row>
    <row r="15" spans="1:17">
      <c r="A15" s="111" t="s">
        <v>30</v>
      </c>
      <c r="B15" s="106">
        <v>0.15</v>
      </c>
      <c r="C15" s="106">
        <v>650</v>
      </c>
      <c r="D15" s="106">
        <v>10</v>
      </c>
      <c r="E15" s="106">
        <v>24</v>
      </c>
      <c r="F15" s="106">
        <v>11.2</v>
      </c>
      <c r="G15" s="106">
        <v>0.06</v>
      </c>
      <c r="H15" s="106">
        <v>11.4</v>
      </c>
      <c r="I15" s="106">
        <v>352</v>
      </c>
      <c r="J15" s="106">
        <v>26</v>
      </c>
      <c r="K15" s="106"/>
      <c r="L15" s="106">
        <v>1.1100000000000001</v>
      </c>
      <c r="M15" s="106">
        <v>60000</v>
      </c>
      <c r="N15" s="112">
        <v>48</v>
      </c>
      <c r="O15" s="112">
        <v>61.3</v>
      </c>
      <c r="P15" s="112">
        <v>0.64</v>
      </c>
      <c r="Q15" s="114" t="s">
        <v>28</v>
      </c>
    </row>
    <row r="16" spans="1:17">
      <c r="A16" s="111" t="s">
        <v>27</v>
      </c>
      <c r="B16" s="106">
        <v>0.15</v>
      </c>
      <c r="C16" s="106">
        <v>650</v>
      </c>
      <c r="D16" s="106">
        <v>10</v>
      </c>
      <c r="E16" s="106">
        <v>12</v>
      </c>
      <c r="F16" s="106">
        <v>15</v>
      </c>
      <c r="G16" s="106">
        <v>0.08</v>
      </c>
      <c r="H16" s="106">
        <v>13.1</v>
      </c>
      <c r="I16" s="106">
        <v>327</v>
      </c>
      <c r="J16" s="106">
        <v>78</v>
      </c>
      <c r="K16" s="106"/>
      <c r="L16" s="106">
        <v>1.1100000000000001</v>
      </c>
      <c r="M16" s="106">
        <v>60000</v>
      </c>
      <c r="N16" s="112">
        <v>32.1</v>
      </c>
      <c r="O16" s="112">
        <v>45.15</v>
      </c>
      <c r="P16" s="112">
        <v>0.53</v>
      </c>
      <c r="Q16" s="114" t="s">
        <v>28</v>
      </c>
    </row>
    <row r="17" spans="1:17">
      <c r="A17" s="111" t="s">
        <v>29</v>
      </c>
      <c r="B17" s="106">
        <v>0.15</v>
      </c>
      <c r="C17" s="106">
        <v>650</v>
      </c>
      <c r="D17" s="106">
        <v>10</v>
      </c>
      <c r="E17" s="106">
        <v>12</v>
      </c>
      <c r="F17" s="106">
        <v>13.8</v>
      </c>
      <c r="G17" s="106">
        <v>7.0000000000000007E-2</v>
      </c>
      <c r="H17" s="106">
        <v>12.2</v>
      </c>
      <c r="I17" s="106">
        <v>392</v>
      </c>
      <c r="J17" s="106">
        <v>10</v>
      </c>
      <c r="K17" s="106"/>
      <c r="L17" s="106">
        <v>1.1100000000000001</v>
      </c>
      <c r="M17" s="106">
        <v>60000</v>
      </c>
      <c r="N17" s="112">
        <v>50.6</v>
      </c>
      <c r="O17" s="112">
        <v>64</v>
      </c>
      <c r="P17" s="112">
        <v>0.63</v>
      </c>
      <c r="Q17" s="114" t="s">
        <v>28</v>
      </c>
    </row>
    <row r="18" spans="1:17">
      <c r="A18" s="111" t="s">
        <v>30</v>
      </c>
      <c r="B18" s="106">
        <v>0.15</v>
      </c>
      <c r="C18" s="106">
        <v>650</v>
      </c>
      <c r="D18" s="106">
        <v>10</v>
      </c>
      <c r="E18" s="106">
        <v>12</v>
      </c>
      <c r="F18" s="106">
        <v>11.2</v>
      </c>
      <c r="G18" s="106">
        <v>0.06</v>
      </c>
      <c r="H18" s="106">
        <v>11.4</v>
      </c>
      <c r="I18" s="106">
        <v>352</v>
      </c>
      <c r="J18" s="106">
        <v>26</v>
      </c>
      <c r="K18" s="106"/>
      <c r="L18" s="106">
        <v>1.1100000000000001</v>
      </c>
      <c r="M18" s="106">
        <v>60000</v>
      </c>
      <c r="N18" s="112">
        <v>49.5</v>
      </c>
      <c r="O18" s="112">
        <v>62</v>
      </c>
      <c r="P18" s="112">
        <v>0.64</v>
      </c>
      <c r="Q18" s="114" t="s">
        <v>28</v>
      </c>
    </row>
    <row r="19" spans="1:17">
      <c r="A19" s="111" t="s">
        <v>31</v>
      </c>
      <c r="B19" s="106">
        <v>0.15</v>
      </c>
      <c r="C19" s="106">
        <v>800</v>
      </c>
      <c r="D19" s="106">
        <v>4.09</v>
      </c>
      <c r="E19" s="106">
        <v>120</v>
      </c>
      <c r="F19" s="106">
        <v>19.7</v>
      </c>
      <c r="G19" s="106">
        <v>0.7</v>
      </c>
      <c r="H19" s="106">
        <v>129.9</v>
      </c>
      <c r="I19" s="106">
        <v>790</v>
      </c>
      <c r="J19" s="106">
        <v>3.3</v>
      </c>
      <c r="K19" s="106">
        <v>15.9</v>
      </c>
      <c r="L19" s="106">
        <v>1.1200000000000001</v>
      </c>
      <c r="M19" s="106">
        <v>108000</v>
      </c>
      <c r="N19" s="112">
        <v>84.9</v>
      </c>
      <c r="O19" s="112">
        <v>89</v>
      </c>
      <c r="P19" s="112">
        <v>1</v>
      </c>
      <c r="Q19" s="114" t="s">
        <v>32</v>
      </c>
    </row>
    <row r="20" spans="1:17">
      <c r="A20" s="111" t="s">
        <v>33</v>
      </c>
      <c r="B20" s="106">
        <v>0.15</v>
      </c>
      <c r="C20" s="106">
        <v>800</v>
      </c>
      <c r="D20" s="106">
        <v>4.68</v>
      </c>
      <c r="E20" s="106">
        <v>120</v>
      </c>
      <c r="F20" s="106">
        <v>20.9</v>
      </c>
      <c r="G20" s="106">
        <v>0.69</v>
      </c>
      <c r="H20" s="106">
        <v>128.69999999999999</v>
      </c>
      <c r="I20" s="106">
        <v>786</v>
      </c>
      <c r="J20" s="106">
        <v>6.3</v>
      </c>
      <c r="K20" s="106">
        <v>15.3</v>
      </c>
      <c r="L20" s="106">
        <v>1.1200000000000001</v>
      </c>
      <c r="M20" s="106">
        <v>108000</v>
      </c>
      <c r="N20" s="112">
        <v>92</v>
      </c>
      <c r="O20" s="112">
        <v>97.4</v>
      </c>
      <c r="P20" s="112">
        <v>1</v>
      </c>
      <c r="Q20" s="114" t="s">
        <v>32</v>
      </c>
    </row>
    <row r="21" spans="1:17">
      <c r="A21" s="111" t="s">
        <v>34</v>
      </c>
      <c r="B21" s="106">
        <v>0.15</v>
      </c>
      <c r="C21" s="106">
        <v>800</v>
      </c>
      <c r="D21" s="106">
        <v>3.64</v>
      </c>
      <c r="E21" s="106">
        <v>120</v>
      </c>
      <c r="F21" s="106">
        <v>23.9</v>
      </c>
      <c r="G21" s="106">
        <v>0.66</v>
      </c>
      <c r="H21" s="106">
        <v>123.3</v>
      </c>
      <c r="I21" s="106">
        <v>785</v>
      </c>
      <c r="J21" s="106">
        <v>9.1999999999999993</v>
      </c>
      <c r="K21" s="106">
        <v>13.2</v>
      </c>
      <c r="L21" s="106">
        <v>1.1200000000000001</v>
      </c>
      <c r="M21" s="106">
        <v>108000</v>
      </c>
      <c r="N21" s="112">
        <v>92.5</v>
      </c>
      <c r="O21" s="112">
        <v>99</v>
      </c>
      <c r="P21" s="112">
        <v>1</v>
      </c>
      <c r="Q21" s="114" t="s">
        <v>32</v>
      </c>
    </row>
    <row r="22" spans="1:17">
      <c r="A22" s="111" t="s">
        <v>35</v>
      </c>
      <c r="B22" s="106">
        <v>0.15</v>
      </c>
      <c r="C22" s="106">
        <v>800</v>
      </c>
      <c r="D22" s="106">
        <v>4.2300000000000004</v>
      </c>
      <c r="E22" s="106">
        <v>120</v>
      </c>
      <c r="F22" s="106">
        <v>25.4</v>
      </c>
      <c r="G22" s="106">
        <v>0.62</v>
      </c>
      <c r="H22" s="106">
        <v>93.4</v>
      </c>
      <c r="I22" s="106">
        <v>782</v>
      </c>
      <c r="J22" s="106">
        <v>11.1</v>
      </c>
      <c r="K22" s="106">
        <v>9.3000000000000007</v>
      </c>
      <c r="L22" s="106">
        <v>1.1200000000000001</v>
      </c>
      <c r="M22" s="106">
        <v>108000</v>
      </c>
      <c r="N22" s="112">
        <v>93</v>
      </c>
      <c r="O22" s="112">
        <v>99</v>
      </c>
      <c r="P22" s="112">
        <v>1</v>
      </c>
      <c r="Q22" s="114" t="s">
        <v>32</v>
      </c>
    </row>
    <row r="23" spans="1:17">
      <c r="A23" s="111" t="s">
        <v>31</v>
      </c>
      <c r="B23" s="106">
        <v>0.15</v>
      </c>
      <c r="C23" s="106">
        <v>800</v>
      </c>
      <c r="D23" s="106">
        <v>4.09</v>
      </c>
      <c r="E23" s="106">
        <v>60</v>
      </c>
      <c r="F23" s="106">
        <v>19.7</v>
      </c>
      <c r="G23" s="106">
        <v>0.7</v>
      </c>
      <c r="H23" s="106">
        <v>129.9</v>
      </c>
      <c r="I23" s="106">
        <v>790</v>
      </c>
      <c r="J23" s="106">
        <v>3.3</v>
      </c>
      <c r="K23" s="106">
        <v>15.9</v>
      </c>
      <c r="L23" s="106">
        <v>1.1200000000000001</v>
      </c>
      <c r="M23" s="106">
        <v>108000</v>
      </c>
      <c r="N23" s="112">
        <v>84.2</v>
      </c>
      <c r="O23" s="112">
        <v>90</v>
      </c>
      <c r="P23" s="112">
        <v>1</v>
      </c>
      <c r="Q23" s="114" t="s">
        <v>32</v>
      </c>
    </row>
    <row r="24" spans="1:17">
      <c r="A24" s="111" t="s">
        <v>33</v>
      </c>
      <c r="B24" s="106">
        <v>0.15</v>
      </c>
      <c r="C24" s="106">
        <v>800</v>
      </c>
      <c r="D24" s="106">
        <v>4.68</v>
      </c>
      <c r="E24" s="106">
        <v>60</v>
      </c>
      <c r="F24" s="106">
        <v>20.9</v>
      </c>
      <c r="G24" s="106">
        <v>0.69</v>
      </c>
      <c r="H24" s="106">
        <v>128.69999999999999</v>
      </c>
      <c r="I24" s="106">
        <v>786</v>
      </c>
      <c r="J24" s="106">
        <v>6.3</v>
      </c>
      <c r="K24" s="106">
        <v>15.3</v>
      </c>
      <c r="L24" s="106">
        <v>1.1200000000000001</v>
      </c>
      <c r="M24" s="106">
        <v>108000</v>
      </c>
      <c r="N24" s="112">
        <v>90.9</v>
      </c>
      <c r="O24" s="112">
        <v>97.7</v>
      </c>
      <c r="P24" s="112">
        <v>1</v>
      </c>
      <c r="Q24" s="114" t="s">
        <v>32</v>
      </c>
    </row>
    <row r="25" spans="1:17">
      <c r="A25" s="111" t="s">
        <v>34</v>
      </c>
      <c r="B25" s="106">
        <v>0.15</v>
      </c>
      <c r="C25" s="106">
        <v>800</v>
      </c>
      <c r="D25" s="106">
        <v>3.64</v>
      </c>
      <c r="E25" s="106">
        <v>60</v>
      </c>
      <c r="F25" s="106">
        <v>23.9</v>
      </c>
      <c r="G25" s="106">
        <v>0.66</v>
      </c>
      <c r="H25" s="106">
        <v>123.3</v>
      </c>
      <c r="I25" s="106">
        <v>785</v>
      </c>
      <c r="J25" s="106">
        <v>9.1999999999999993</v>
      </c>
      <c r="K25" s="106">
        <v>13.2</v>
      </c>
      <c r="L25" s="106">
        <v>1.1200000000000001</v>
      </c>
      <c r="M25" s="106">
        <v>108000</v>
      </c>
      <c r="N25" s="112">
        <v>93.6</v>
      </c>
      <c r="O25" s="112">
        <v>98.47</v>
      </c>
      <c r="P25" s="112">
        <v>1</v>
      </c>
      <c r="Q25" s="114" t="s">
        <v>32</v>
      </c>
    </row>
    <row r="26" spans="1:17">
      <c r="A26" s="111" t="s">
        <v>35</v>
      </c>
      <c r="B26" s="106">
        <v>0.15</v>
      </c>
      <c r="C26" s="106">
        <v>800</v>
      </c>
      <c r="D26" s="106">
        <v>4.2300000000000004</v>
      </c>
      <c r="E26" s="106">
        <v>60</v>
      </c>
      <c r="F26" s="106">
        <v>25.4</v>
      </c>
      <c r="G26" s="106">
        <v>0.62</v>
      </c>
      <c r="H26" s="106">
        <v>93.4</v>
      </c>
      <c r="I26" s="106">
        <v>782</v>
      </c>
      <c r="J26" s="106">
        <v>11.1</v>
      </c>
      <c r="K26" s="106">
        <v>9.3000000000000007</v>
      </c>
      <c r="L26" s="106">
        <v>1.1200000000000001</v>
      </c>
      <c r="M26" s="106">
        <v>108000</v>
      </c>
      <c r="N26" s="112">
        <v>94.7</v>
      </c>
      <c r="O26" s="112">
        <v>99</v>
      </c>
      <c r="P26" s="112">
        <v>1</v>
      </c>
      <c r="Q26" s="114" t="s">
        <v>32</v>
      </c>
    </row>
    <row r="27" spans="1:17">
      <c r="A27" s="111" t="s">
        <v>36</v>
      </c>
      <c r="B27" s="106">
        <v>0.4</v>
      </c>
      <c r="C27" s="106">
        <v>750</v>
      </c>
      <c r="D27" s="106">
        <v>17.399999999999999</v>
      </c>
      <c r="E27" s="106">
        <v>12</v>
      </c>
      <c r="F27" s="106">
        <v>12.4</v>
      </c>
      <c r="G27" s="106">
        <v>0.62</v>
      </c>
      <c r="H27" s="106">
        <v>516</v>
      </c>
      <c r="I27" s="106">
        <v>790</v>
      </c>
      <c r="J27" s="106">
        <v>9</v>
      </c>
      <c r="K27" s="106">
        <v>12</v>
      </c>
      <c r="L27" s="106">
        <v>0</v>
      </c>
      <c r="M27" s="106">
        <v>30000</v>
      </c>
      <c r="N27" s="112">
        <v>83</v>
      </c>
      <c r="O27" s="112">
        <v>90</v>
      </c>
      <c r="P27" s="112">
        <v>0.95</v>
      </c>
      <c r="Q27" s="114" t="s">
        <v>37</v>
      </c>
    </row>
    <row r="28" spans="1:17">
      <c r="A28" s="111" t="s">
        <v>38</v>
      </c>
      <c r="B28" s="106">
        <v>0.4</v>
      </c>
      <c r="C28" s="106">
        <v>750</v>
      </c>
      <c r="D28" s="106">
        <v>16.5</v>
      </c>
      <c r="E28" s="106">
        <v>12</v>
      </c>
      <c r="F28" s="106">
        <v>12.4</v>
      </c>
      <c r="G28" s="106">
        <v>0.62</v>
      </c>
      <c r="H28" s="106">
        <v>309</v>
      </c>
      <c r="I28" s="106">
        <v>790</v>
      </c>
      <c r="J28" s="106">
        <v>12</v>
      </c>
      <c r="K28" s="106">
        <v>8.4</v>
      </c>
      <c r="L28" s="106">
        <v>0</v>
      </c>
      <c r="M28" s="106">
        <v>30000</v>
      </c>
      <c r="N28" s="112">
        <v>84</v>
      </c>
      <c r="O28" s="112">
        <v>91</v>
      </c>
      <c r="P28" s="112">
        <v>0.94</v>
      </c>
      <c r="Q28" s="114" t="s">
        <v>37</v>
      </c>
    </row>
    <row r="29" spans="1:17">
      <c r="A29" s="111" t="s">
        <v>39</v>
      </c>
      <c r="B29" s="106">
        <v>0.4</v>
      </c>
      <c r="C29" s="106">
        <v>750</v>
      </c>
      <c r="D29" s="106">
        <v>22.2</v>
      </c>
      <c r="E29" s="106">
        <v>12</v>
      </c>
      <c r="F29" s="106">
        <v>12.4</v>
      </c>
      <c r="G29" s="106">
        <v>0.62</v>
      </c>
      <c r="H29" s="106">
        <v>440</v>
      </c>
      <c r="I29" s="106">
        <v>790</v>
      </c>
      <c r="J29" s="106">
        <v>15</v>
      </c>
      <c r="K29" s="106">
        <v>6.9</v>
      </c>
      <c r="L29" s="106">
        <v>0</v>
      </c>
      <c r="M29" s="106">
        <v>30000</v>
      </c>
      <c r="N29" s="112">
        <v>85</v>
      </c>
      <c r="O29" s="112">
        <v>91</v>
      </c>
      <c r="P29" s="112">
        <v>0.94</v>
      </c>
      <c r="Q29" s="114" t="s">
        <v>37</v>
      </c>
    </row>
    <row r="30" spans="1:17">
      <c r="A30" s="111" t="s">
        <v>40</v>
      </c>
      <c r="B30" s="106">
        <v>0.4</v>
      </c>
      <c r="C30" s="106">
        <v>750</v>
      </c>
      <c r="D30" s="106">
        <v>27.9</v>
      </c>
      <c r="E30" s="106">
        <v>12</v>
      </c>
      <c r="F30" s="106">
        <v>12.4</v>
      </c>
      <c r="G30" s="106">
        <v>0.62</v>
      </c>
      <c r="H30" s="106">
        <v>288</v>
      </c>
      <c r="I30" s="106">
        <v>790</v>
      </c>
      <c r="J30" s="106">
        <v>14</v>
      </c>
      <c r="K30" s="106">
        <v>7.2</v>
      </c>
      <c r="L30" s="106">
        <v>0</v>
      </c>
      <c r="M30" s="106">
        <v>30000</v>
      </c>
      <c r="N30" s="112">
        <v>88</v>
      </c>
      <c r="O30" s="112">
        <v>89</v>
      </c>
      <c r="P30" s="112">
        <v>0.86</v>
      </c>
      <c r="Q30" s="114" t="s">
        <v>37</v>
      </c>
    </row>
    <row r="31" spans="1:17">
      <c r="A31" s="111" t="s">
        <v>41</v>
      </c>
      <c r="B31" s="106">
        <v>0.4</v>
      </c>
      <c r="C31" s="106">
        <v>750</v>
      </c>
      <c r="D31" s="106">
        <v>30.8</v>
      </c>
      <c r="E31" s="106">
        <v>12</v>
      </c>
      <c r="F31" s="106">
        <v>12.4</v>
      </c>
      <c r="G31" s="106">
        <v>0.62</v>
      </c>
      <c r="H31" s="106">
        <v>342</v>
      </c>
      <c r="I31" s="106">
        <v>790</v>
      </c>
      <c r="J31" s="106">
        <v>18</v>
      </c>
      <c r="K31" s="106">
        <v>5.8</v>
      </c>
      <c r="L31" s="106">
        <v>0</v>
      </c>
      <c r="M31" s="106">
        <v>30000</v>
      </c>
      <c r="N31" s="112">
        <v>84</v>
      </c>
      <c r="O31" s="112">
        <v>86</v>
      </c>
      <c r="P31" s="112">
        <v>0.85</v>
      </c>
      <c r="Q31" s="114" t="s">
        <v>37</v>
      </c>
    </row>
    <row r="32" spans="1:17">
      <c r="A32" s="111" t="s">
        <v>42</v>
      </c>
      <c r="B32" s="106">
        <v>0.4</v>
      </c>
      <c r="C32" s="106">
        <v>750</v>
      </c>
      <c r="D32" s="106">
        <v>5.3</v>
      </c>
      <c r="E32" s="106">
        <v>12</v>
      </c>
      <c r="F32" s="106">
        <v>12.4</v>
      </c>
      <c r="G32" s="106">
        <v>0.62</v>
      </c>
      <c r="H32" s="106">
        <v>158</v>
      </c>
      <c r="I32" s="106">
        <v>790</v>
      </c>
      <c r="J32" s="106">
        <v>21</v>
      </c>
      <c r="K32" s="106">
        <v>4.8</v>
      </c>
      <c r="L32" s="106">
        <v>0</v>
      </c>
      <c r="M32" s="106">
        <v>30000</v>
      </c>
      <c r="N32" s="112">
        <v>80</v>
      </c>
      <c r="O32" s="112">
        <v>82</v>
      </c>
      <c r="P32" s="112">
        <v>0.91</v>
      </c>
      <c r="Q32" s="114" t="s">
        <v>37</v>
      </c>
    </row>
    <row r="33" spans="1:17">
      <c r="A33" s="111" t="s">
        <v>43</v>
      </c>
      <c r="B33" s="106">
        <v>0.4</v>
      </c>
      <c r="C33" s="106">
        <v>750</v>
      </c>
      <c r="D33" s="106">
        <v>4.9000000000000004</v>
      </c>
      <c r="E33" s="106">
        <v>12</v>
      </c>
      <c r="F33" s="106">
        <v>12.4</v>
      </c>
      <c r="G33" s="106">
        <v>0.62</v>
      </c>
      <c r="H33" s="106">
        <v>437</v>
      </c>
      <c r="I33" s="106">
        <v>790</v>
      </c>
      <c r="J33" s="106">
        <v>38</v>
      </c>
      <c r="K33" s="106">
        <v>2.6</v>
      </c>
      <c r="L33" s="106">
        <v>0</v>
      </c>
      <c r="M33" s="106">
        <v>30000</v>
      </c>
      <c r="N33" s="112">
        <v>43</v>
      </c>
      <c r="O33" s="112">
        <v>57</v>
      </c>
      <c r="P33" s="112">
        <v>0.66</v>
      </c>
      <c r="Q33" s="114" t="s">
        <v>37</v>
      </c>
    </row>
    <row r="34" spans="1:17">
      <c r="A34" s="111" t="s">
        <v>42</v>
      </c>
      <c r="B34" s="106">
        <v>0.4</v>
      </c>
      <c r="C34" s="106">
        <v>700</v>
      </c>
      <c r="D34" s="106">
        <v>5.3</v>
      </c>
      <c r="E34" s="106">
        <v>12</v>
      </c>
      <c r="F34" s="106">
        <v>12.4</v>
      </c>
      <c r="G34" s="106">
        <v>0.62</v>
      </c>
      <c r="H34" s="106">
        <v>158</v>
      </c>
      <c r="I34" s="106">
        <v>790</v>
      </c>
      <c r="J34" s="106">
        <v>21</v>
      </c>
      <c r="K34" s="106">
        <v>4.8</v>
      </c>
      <c r="L34" s="106">
        <v>0</v>
      </c>
      <c r="M34" s="106">
        <v>30000</v>
      </c>
      <c r="N34" s="112">
        <v>57</v>
      </c>
      <c r="O34" s="112">
        <v>62</v>
      </c>
      <c r="P34" s="112">
        <v>0.8</v>
      </c>
      <c r="Q34" s="114" t="s">
        <v>37</v>
      </c>
    </row>
    <row r="35" spans="1:17">
      <c r="A35" s="111" t="s">
        <v>43</v>
      </c>
      <c r="B35" s="106">
        <v>0.4</v>
      </c>
      <c r="C35" s="106">
        <v>700</v>
      </c>
      <c r="D35" s="106">
        <v>4.9000000000000004</v>
      </c>
      <c r="E35" s="106">
        <v>12</v>
      </c>
      <c r="F35" s="106">
        <v>12.4</v>
      </c>
      <c r="G35" s="106">
        <v>0.62</v>
      </c>
      <c r="H35" s="106">
        <v>437</v>
      </c>
      <c r="I35" s="106">
        <v>790</v>
      </c>
      <c r="J35" s="106">
        <v>38</v>
      </c>
      <c r="K35" s="106">
        <v>2.6</v>
      </c>
      <c r="L35" s="106">
        <v>0</v>
      </c>
      <c r="M35" s="106">
        <v>30000</v>
      </c>
      <c r="N35" s="112">
        <v>15</v>
      </c>
      <c r="O35" s="112">
        <v>28</v>
      </c>
      <c r="P35" s="112">
        <v>0.45</v>
      </c>
      <c r="Q35" s="114" t="s">
        <v>37</v>
      </c>
    </row>
    <row r="36" spans="1:17">
      <c r="A36" s="111" t="s">
        <v>44</v>
      </c>
      <c r="B36" s="106">
        <v>0.1</v>
      </c>
      <c r="C36" s="106">
        <v>800</v>
      </c>
      <c r="D36" s="106">
        <v>3.09</v>
      </c>
      <c r="E36" s="106">
        <v>7</v>
      </c>
      <c r="F36" s="106">
        <v>27.42</v>
      </c>
      <c r="G36" s="106">
        <v>0.22500000000000001</v>
      </c>
      <c r="H36" s="106">
        <v>44.9</v>
      </c>
      <c r="I36" s="106">
        <v>561</v>
      </c>
      <c r="J36" s="106">
        <v>14.6</v>
      </c>
      <c r="K36" s="106"/>
      <c r="L36" s="106">
        <v>0</v>
      </c>
      <c r="M36" s="106">
        <v>30000</v>
      </c>
      <c r="N36" s="112">
        <v>84</v>
      </c>
      <c r="O36" s="112">
        <v>90.8</v>
      </c>
      <c r="P36" s="112">
        <v>1</v>
      </c>
      <c r="Q36" s="114" t="s">
        <v>45</v>
      </c>
    </row>
    <row r="37" spans="1:17">
      <c r="A37" s="111" t="s">
        <v>46</v>
      </c>
      <c r="B37" s="106">
        <v>0.1</v>
      </c>
      <c r="C37" s="106">
        <v>800</v>
      </c>
      <c r="D37" s="106">
        <v>2.2799999999999998</v>
      </c>
      <c r="E37" s="106">
        <v>7</v>
      </c>
      <c r="F37" s="106">
        <v>27.42</v>
      </c>
      <c r="G37" s="106">
        <v>0.22500000000000001</v>
      </c>
      <c r="H37" s="106">
        <v>57.1</v>
      </c>
      <c r="I37" s="106">
        <v>703</v>
      </c>
      <c r="J37" s="106">
        <v>18.600000000000001</v>
      </c>
      <c r="K37" s="106"/>
      <c r="L37" s="106">
        <v>0</v>
      </c>
      <c r="M37" s="106">
        <v>30000</v>
      </c>
      <c r="N37" s="112">
        <v>98.1</v>
      </c>
      <c r="O37" s="112">
        <v>97.8</v>
      </c>
      <c r="P37" s="112">
        <v>0.996</v>
      </c>
      <c r="Q37" s="114" t="s">
        <v>45</v>
      </c>
    </row>
    <row r="38" spans="1:17">
      <c r="A38" s="111" t="s">
        <v>47</v>
      </c>
      <c r="B38" s="106">
        <v>0.1</v>
      </c>
      <c r="C38" s="106">
        <v>800</v>
      </c>
      <c r="D38" s="106">
        <v>4.09</v>
      </c>
      <c r="E38" s="106">
        <v>7</v>
      </c>
      <c r="F38" s="106">
        <v>27.42</v>
      </c>
      <c r="G38" s="106">
        <v>0.22500000000000001</v>
      </c>
      <c r="H38" s="106">
        <v>69.2</v>
      </c>
      <c r="I38" s="106">
        <v>694</v>
      </c>
      <c r="J38" s="106">
        <v>26.2</v>
      </c>
      <c r="K38" s="106"/>
      <c r="L38" s="106">
        <v>0</v>
      </c>
      <c r="M38" s="106">
        <v>30000</v>
      </c>
      <c r="N38" s="112">
        <v>93.5</v>
      </c>
      <c r="O38" s="112">
        <v>97.3</v>
      </c>
      <c r="P38" s="112">
        <v>1.01</v>
      </c>
      <c r="Q38" s="114" t="s">
        <v>45</v>
      </c>
    </row>
    <row r="39" spans="1:17">
      <c r="A39" s="111" t="s">
        <v>48</v>
      </c>
      <c r="B39" s="106">
        <v>0.1</v>
      </c>
      <c r="C39" s="106">
        <v>800</v>
      </c>
      <c r="D39" s="106">
        <v>5.64</v>
      </c>
      <c r="E39" s="106">
        <v>7</v>
      </c>
      <c r="F39" s="106">
        <v>27.42</v>
      </c>
      <c r="G39" s="106">
        <v>0.22500000000000001</v>
      </c>
      <c r="H39" s="106">
        <v>85.4</v>
      </c>
      <c r="I39" s="106">
        <v>682</v>
      </c>
      <c r="J39" s="106">
        <v>27.1</v>
      </c>
      <c r="K39" s="106"/>
      <c r="L39" s="106">
        <v>0</v>
      </c>
      <c r="M39" s="106">
        <v>30000</v>
      </c>
      <c r="N39" s="112">
        <v>97.8</v>
      </c>
      <c r="O39" s="112">
        <v>95.6</v>
      </c>
      <c r="P39" s="112">
        <v>1.01</v>
      </c>
      <c r="Q39" s="114" t="s">
        <v>45</v>
      </c>
    </row>
    <row r="40" spans="1:17">
      <c r="A40" s="111" t="s">
        <v>49</v>
      </c>
      <c r="B40" s="106">
        <v>0.1</v>
      </c>
      <c r="C40" s="106">
        <v>800</v>
      </c>
      <c r="D40" s="106">
        <v>8.36</v>
      </c>
      <c r="E40" s="106">
        <v>7</v>
      </c>
      <c r="F40" s="106">
        <v>27.42</v>
      </c>
      <c r="G40" s="106">
        <v>0.22500000000000001</v>
      </c>
      <c r="H40" s="106">
        <v>93.5</v>
      </c>
      <c r="I40" s="106">
        <v>664</v>
      </c>
      <c r="J40" s="106">
        <v>38.200000000000003</v>
      </c>
      <c r="K40" s="106"/>
      <c r="L40" s="106">
        <v>0</v>
      </c>
      <c r="M40" s="106">
        <v>30000</v>
      </c>
      <c r="N40" s="112">
        <v>93</v>
      </c>
      <c r="O40" s="112">
        <v>95.6</v>
      </c>
      <c r="P40" s="112">
        <v>1.008</v>
      </c>
      <c r="Q40" s="114" t="s">
        <v>45</v>
      </c>
    </row>
    <row r="41" spans="1:17">
      <c r="A41" s="111" t="s">
        <v>46</v>
      </c>
      <c r="B41" s="106">
        <v>0.1</v>
      </c>
      <c r="C41" s="106">
        <v>700</v>
      </c>
      <c r="D41" s="106">
        <v>2.2799999999999998</v>
      </c>
      <c r="E41" s="106">
        <v>7</v>
      </c>
      <c r="F41" s="106">
        <v>27.42</v>
      </c>
      <c r="G41" s="106">
        <v>0.22500000000000001</v>
      </c>
      <c r="H41" s="106">
        <v>57.1</v>
      </c>
      <c r="I41" s="106">
        <v>703</v>
      </c>
      <c r="J41" s="106">
        <v>18.600000000000001</v>
      </c>
      <c r="K41" s="106"/>
      <c r="L41" s="106">
        <v>0</v>
      </c>
      <c r="M41" s="106">
        <v>30000</v>
      </c>
      <c r="N41" s="112">
        <v>82</v>
      </c>
      <c r="O41" s="112">
        <v>87</v>
      </c>
      <c r="P41" s="112">
        <v>0.92</v>
      </c>
      <c r="Q41" s="114" t="s">
        <v>45</v>
      </c>
    </row>
    <row r="42" spans="1:17">
      <c r="A42" s="111" t="s">
        <v>46</v>
      </c>
      <c r="B42" s="106">
        <v>0.1</v>
      </c>
      <c r="C42" s="106">
        <v>750</v>
      </c>
      <c r="D42" s="106">
        <v>2.2799999999999998</v>
      </c>
      <c r="E42" s="106">
        <v>7</v>
      </c>
      <c r="F42" s="106">
        <v>27.42</v>
      </c>
      <c r="G42" s="106">
        <v>0.22500000000000001</v>
      </c>
      <c r="H42" s="106">
        <v>57.1</v>
      </c>
      <c r="I42" s="106">
        <v>703</v>
      </c>
      <c r="J42" s="106">
        <v>18.600000000000001</v>
      </c>
      <c r="K42" s="106"/>
      <c r="L42" s="106">
        <v>0</v>
      </c>
      <c r="M42" s="106">
        <v>30000</v>
      </c>
      <c r="N42" s="112">
        <v>87.3</v>
      </c>
      <c r="O42" s="112">
        <v>90.8</v>
      </c>
      <c r="P42" s="112">
        <v>0.97</v>
      </c>
      <c r="Q42" s="114" t="s">
        <v>45</v>
      </c>
    </row>
    <row r="43" spans="1:17">
      <c r="A43" s="111" t="s">
        <v>46</v>
      </c>
      <c r="B43" s="106">
        <v>0.1</v>
      </c>
      <c r="C43" s="106">
        <v>800</v>
      </c>
      <c r="D43" s="106">
        <v>2.2799999999999998</v>
      </c>
      <c r="E43" s="106">
        <v>7</v>
      </c>
      <c r="F43" s="106">
        <v>27.42</v>
      </c>
      <c r="G43" s="106">
        <v>0.22500000000000001</v>
      </c>
      <c r="H43" s="106">
        <v>57.1</v>
      </c>
      <c r="I43" s="106">
        <v>703</v>
      </c>
      <c r="J43" s="106">
        <v>18.600000000000001</v>
      </c>
      <c r="K43" s="106"/>
      <c r="L43" s="106">
        <v>0</v>
      </c>
      <c r="M43" s="106">
        <v>30000</v>
      </c>
      <c r="N43" s="112">
        <v>97.4</v>
      </c>
      <c r="O43" s="112">
        <v>96.8</v>
      </c>
      <c r="P43" s="112">
        <v>1</v>
      </c>
      <c r="Q43" s="114" t="s">
        <v>45</v>
      </c>
    </row>
    <row r="44" spans="1:17">
      <c r="A44" s="111" t="s">
        <v>46</v>
      </c>
      <c r="B44" s="106">
        <v>0.1</v>
      </c>
      <c r="C44" s="106">
        <v>800</v>
      </c>
      <c r="D44" s="106">
        <v>2.2799999999999998</v>
      </c>
      <c r="E44" s="106">
        <v>7</v>
      </c>
      <c r="F44" s="106">
        <v>27.42</v>
      </c>
      <c r="G44" s="106">
        <v>0.22500000000000001</v>
      </c>
      <c r="H44" s="106">
        <v>57.1</v>
      </c>
      <c r="I44" s="106">
        <v>703</v>
      </c>
      <c r="J44" s="106">
        <v>18.600000000000001</v>
      </c>
      <c r="K44" s="106"/>
      <c r="L44" s="106">
        <v>0</v>
      </c>
      <c r="M44" s="106">
        <v>30000</v>
      </c>
      <c r="N44" s="112">
        <v>98.1</v>
      </c>
      <c r="O44" s="112">
        <v>97.4</v>
      </c>
      <c r="P44" s="112">
        <v>0.996</v>
      </c>
      <c r="Q44" s="114" t="s">
        <v>45</v>
      </c>
    </row>
    <row r="45" spans="1:17">
      <c r="A45" s="111" t="s">
        <v>46</v>
      </c>
      <c r="B45" s="106">
        <v>0.1</v>
      </c>
      <c r="C45" s="106">
        <v>800</v>
      </c>
      <c r="D45" s="106">
        <v>2.2799999999999998</v>
      </c>
      <c r="E45" s="106">
        <v>7</v>
      </c>
      <c r="F45" s="106">
        <v>27.42</v>
      </c>
      <c r="G45" s="106">
        <v>0.22500000000000001</v>
      </c>
      <c r="H45" s="106">
        <v>57.1</v>
      </c>
      <c r="I45" s="106">
        <v>703</v>
      </c>
      <c r="J45" s="106">
        <v>18.600000000000001</v>
      </c>
      <c r="K45" s="106"/>
      <c r="L45" s="106">
        <v>0</v>
      </c>
      <c r="M45" s="106">
        <v>40000</v>
      </c>
      <c r="N45" s="112">
        <v>97.5</v>
      </c>
      <c r="O45" s="112">
        <v>96.1</v>
      </c>
      <c r="P45" s="112">
        <v>1</v>
      </c>
      <c r="Q45" s="114" t="s">
        <v>45</v>
      </c>
    </row>
    <row r="46" spans="1:17">
      <c r="A46" s="111" t="s">
        <v>46</v>
      </c>
      <c r="B46" s="106">
        <v>0.1</v>
      </c>
      <c r="C46" s="106">
        <v>800</v>
      </c>
      <c r="D46" s="106">
        <v>2.2799999999999998</v>
      </c>
      <c r="E46" s="106">
        <v>7</v>
      </c>
      <c r="F46" s="106">
        <v>27.42</v>
      </c>
      <c r="G46" s="106">
        <v>0.22500000000000001</v>
      </c>
      <c r="H46" s="106">
        <v>57.1</v>
      </c>
      <c r="I46" s="106">
        <v>703</v>
      </c>
      <c r="J46" s="106">
        <v>18.600000000000001</v>
      </c>
      <c r="K46" s="106"/>
      <c r="L46" s="106">
        <v>0</v>
      </c>
      <c r="M46" s="106">
        <v>60000</v>
      </c>
      <c r="N46" s="112">
        <v>91.9</v>
      </c>
      <c r="O46" s="112">
        <v>94.8</v>
      </c>
      <c r="P46" s="112">
        <v>0.98</v>
      </c>
      <c r="Q46" s="114" t="s">
        <v>45</v>
      </c>
    </row>
    <row r="47" spans="1:17">
      <c r="A47" s="111" t="s">
        <v>50</v>
      </c>
      <c r="B47" s="106">
        <v>0.5</v>
      </c>
      <c r="C47" s="106">
        <v>750</v>
      </c>
      <c r="D47" s="106">
        <v>7</v>
      </c>
      <c r="E47" s="106">
        <v>9</v>
      </c>
      <c r="F47" s="106">
        <v>8.3000000000000007</v>
      </c>
      <c r="G47" s="106">
        <v>0.15</v>
      </c>
      <c r="H47" s="106">
        <v>64</v>
      </c>
      <c r="I47" s="106">
        <v>840</v>
      </c>
      <c r="J47" s="106">
        <v>9.4</v>
      </c>
      <c r="K47" s="106">
        <v>3.7</v>
      </c>
      <c r="L47" s="106">
        <v>1.88</v>
      </c>
      <c r="M47" s="106">
        <v>48000</v>
      </c>
      <c r="N47" s="112">
        <v>53.7</v>
      </c>
      <c r="O47" s="112">
        <v>55.8</v>
      </c>
      <c r="P47" s="112">
        <v>0.77</v>
      </c>
      <c r="Q47" s="114" t="s">
        <v>51</v>
      </c>
    </row>
    <row r="48" spans="1:17">
      <c r="A48" s="111" t="s">
        <v>52</v>
      </c>
      <c r="B48" s="106">
        <v>0.5</v>
      </c>
      <c r="C48" s="106">
        <v>750</v>
      </c>
      <c r="D48" s="106">
        <v>7.6</v>
      </c>
      <c r="E48" s="106">
        <v>9</v>
      </c>
      <c r="F48" s="106">
        <v>8.1</v>
      </c>
      <c r="G48" s="106">
        <v>0.19</v>
      </c>
      <c r="H48" s="106">
        <v>85</v>
      </c>
      <c r="I48" s="106">
        <v>845</v>
      </c>
      <c r="J48" s="106">
        <v>8.6999999999999993</v>
      </c>
      <c r="K48" s="106">
        <v>3.4</v>
      </c>
      <c r="L48" s="106">
        <v>1.88</v>
      </c>
      <c r="M48" s="106">
        <v>48000</v>
      </c>
      <c r="N48" s="112">
        <v>52.6</v>
      </c>
      <c r="O48" s="112">
        <v>59.7</v>
      </c>
      <c r="P48" s="112">
        <v>0.79</v>
      </c>
      <c r="Q48" s="114" t="s">
        <v>51</v>
      </c>
    </row>
    <row r="49" spans="1:17">
      <c r="A49" s="111" t="s">
        <v>53</v>
      </c>
      <c r="B49" s="106">
        <v>0.5</v>
      </c>
      <c r="C49" s="106">
        <v>750</v>
      </c>
      <c r="D49" s="106">
        <v>9.1</v>
      </c>
      <c r="E49" s="106">
        <v>9</v>
      </c>
      <c r="F49" s="106">
        <v>8.6999999999999993</v>
      </c>
      <c r="G49" s="106">
        <v>0.26</v>
      </c>
      <c r="H49" s="106">
        <v>105</v>
      </c>
      <c r="I49" s="106">
        <v>790</v>
      </c>
      <c r="J49" s="106">
        <v>7.3</v>
      </c>
      <c r="K49" s="106">
        <v>2.8</v>
      </c>
      <c r="L49" s="106">
        <v>1.88</v>
      </c>
      <c r="M49" s="106">
        <v>48000</v>
      </c>
      <c r="N49" s="112">
        <v>49.5</v>
      </c>
      <c r="O49" s="112">
        <v>56.6</v>
      </c>
      <c r="P49" s="112">
        <v>0.79</v>
      </c>
      <c r="Q49" s="114" t="s">
        <v>51</v>
      </c>
    </row>
    <row r="50" spans="1:17">
      <c r="A50" s="111" t="s">
        <v>50</v>
      </c>
      <c r="B50" s="106">
        <v>0.5</v>
      </c>
      <c r="C50" s="106">
        <v>750</v>
      </c>
      <c r="D50" s="106">
        <v>7</v>
      </c>
      <c r="E50" s="106">
        <v>5</v>
      </c>
      <c r="F50" s="106">
        <v>8.3000000000000007</v>
      </c>
      <c r="G50" s="106">
        <v>0.15</v>
      </c>
      <c r="H50" s="106">
        <v>64</v>
      </c>
      <c r="I50" s="106">
        <v>840</v>
      </c>
      <c r="J50" s="106">
        <v>9.4</v>
      </c>
      <c r="K50" s="106">
        <v>3.7</v>
      </c>
      <c r="L50" s="106">
        <v>1.88</v>
      </c>
      <c r="M50" s="106">
        <v>48000</v>
      </c>
      <c r="N50" s="112">
        <v>57</v>
      </c>
      <c r="O50" s="112">
        <v>58.6</v>
      </c>
      <c r="P50" s="112">
        <v>0.78</v>
      </c>
      <c r="Q50" s="114" t="s">
        <v>51</v>
      </c>
    </row>
    <row r="51" spans="1:17">
      <c r="A51" s="111" t="s">
        <v>52</v>
      </c>
      <c r="B51" s="106">
        <v>0.5</v>
      </c>
      <c r="C51" s="106">
        <v>750</v>
      </c>
      <c r="D51" s="106">
        <v>7.6</v>
      </c>
      <c r="E51" s="106">
        <v>5</v>
      </c>
      <c r="F51" s="106">
        <v>8.1</v>
      </c>
      <c r="G51" s="106">
        <v>0.19</v>
      </c>
      <c r="H51" s="106">
        <v>85</v>
      </c>
      <c r="I51" s="106">
        <v>845</v>
      </c>
      <c r="J51" s="106">
        <v>8.6999999999999993</v>
      </c>
      <c r="K51" s="106">
        <v>3.4</v>
      </c>
      <c r="L51" s="106">
        <v>1.88</v>
      </c>
      <c r="M51" s="106">
        <v>48000</v>
      </c>
      <c r="N51" s="112">
        <v>56</v>
      </c>
      <c r="O51" s="112">
        <v>62.6</v>
      </c>
      <c r="P51" s="112">
        <v>0.79</v>
      </c>
      <c r="Q51" s="114" t="s">
        <v>51</v>
      </c>
    </row>
    <row r="52" spans="1:17">
      <c r="A52" s="111" t="s">
        <v>53</v>
      </c>
      <c r="B52" s="106">
        <v>0.5</v>
      </c>
      <c r="C52" s="106">
        <v>750</v>
      </c>
      <c r="D52" s="106">
        <v>9.1</v>
      </c>
      <c r="E52" s="106">
        <v>5</v>
      </c>
      <c r="F52" s="106">
        <v>8.6999999999999993</v>
      </c>
      <c r="G52" s="106">
        <v>0.26</v>
      </c>
      <c r="H52" s="106">
        <v>105</v>
      </c>
      <c r="I52" s="106">
        <v>790</v>
      </c>
      <c r="J52" s="106">
        <v>7.3</v>
      </c>
      <c r="K52" s="106">
        <v>2.8</v>
      </c>
      <c r="L52" s="106">
        <v>1.88</v>
      </c>
      <c r="M52" s="106">
        <v>48000</v>
      </c>
      <c r="N52" s="112">
        <v>55.4</v>
      </c>
      <c r="O52" s="112">
        <v>62.6</v>
      </c>
      <c r="P52" s="112">
        <v>0.79</v>
      </c>
      <c r="Q52" s="114" t="s">
        <v>51</v>
      </c>
    </row>
    <row r="53" spans="1:17">
      <c r="A53" s="111" t="s">
        <v>54</v>
      </c>
      <c r="B53" s="106">
        <v>0.3611111111111111</v>
      </c>
      <c r="C53" s="106">
        <v>750</v>
      </c>
      <c r="D53" s="106">
        <v>9.9266666666666676</v>
      </c>
      <c r="E53" s="106">
        <v>6</v>
      </c>
      <c r="F53" s="106">
        <v>3.19</v>
      </c>
      <c r="G53" s="106">
        <v>0.152</v>
      </c>
      <c r="H53" s="106">
        <v>350.39999999999992</v>
      </c>
      <c r="I53" s="106">
        <v>445</v>
      </c>
      <c r="J53" s="106">
        <v>12</v>
      </c>
      <c r="K53" s="106"/>
      <c r="L53" s="106">
        <v>0</v>
      </c>
      <c r="M53" s="106">
        <v>18000</v>
      </c>
      <c r="N53" s="112">
        <v>45</v>
      </c>
      <c r="O53" s="112">
        <v>80.5</v>
      </c>
      <c r="P53" s="112">
        <v>0.9</v>
      </c>
      <c r="Q53" s="114" t="s">
        <v>55</v>
      </c>
    </row>
    <row r="54" spans="1:17">
      <c r="A54" s="111" t="s">
        <v>56</v>
      </c>
      <c r="B54" s="106">
        <v>0.3611111111111111</v>
      </c>
      <c r="C54" s="106">
        <v>750</v>
      </c>
      <c r="D54" s="106">
        <v>9.6199999999999992</v>
      </c>
      <c r="E54" s="106">
        <v>6</v>
      </c>
      <c r="F54" s="106">
        <v>3.23</v>
      </c>
      <c r="G54" s="106">
        <v>0.14499999999999999</v>
      </c>
      <c r="H54" s="106">
        <v>361</v>
      </c>
      <c r="I54" s="106">
        <v>330</v>
      </c>
      <c r="J54" s="106">
        <v>12.8</v>
      </c>
      <c r="K54" s="106"/>
      <c r="L54" s="106">
        <v>1.88</v>
      </c>
      <c r="M54" s="106">
        <v>18000</v>
      </c>
      <c r="N54" s="112">
        <v>34.299999999999997</v>
      </c>
      <c r="O54" s="112">
        <v>80.599999999999994</v>
      </c>
      <c r="P54" s="112">
        <v>0.95</v>
      </c>
      <c r="Q54" s="114" t="s">
        <v>55</v>
      </c>
    </row>
    <row r="55" spans="1:17">
      <c r="A55" s="110" t="s">
        <v>57</v>
      </c>
      <c r="B55" s="106">
        <v>0.3611111111111111</v>
      </c>
      <c r="C55" s="106">
        <v>750</v>
      </c>
      <c r="D55" s="106">
        <v>10.4</v>
      </c>
      <c r="E55" s="106">
        <v>6</v>
      </c>
      <c r="F55" s="106">
        <v>3.13</v>
      </c>
      <c r="G55" s="106">
        <v>0.14799999999999999</v>
      </c>
      <c r="H55" s="106">
        <v>354.3</v>
      </c>
      <c r="I55" s="106">
        <v>272</v>
      </c>
      <c r="J55" s="106">
        <v>10.6</v>
      </c>
      <c r="K55" s="106"/>
      <c r="L55" s="106">
        <v>1.9</v>
      </c>
      <c r="M55" s="106">
        <v>18000</v>
      </c>
      <c r="N55" s="112">
        <v>54.13</v>
      </c>
      <c r="O55" s="112">
        <v>91.13</v>
      </c>
      <c r="P55" s="112">
        <v>0.99</v>
      </c>
      <c r="Q55" s="114" t="s">
        <v>55</v>
      </c>
    </row>
    <row r="56" spans="1:17">
      <c r="A56" s="111" t="s">
        <v>58</v>
      </c>
      <c r="B56" s="106">
        <v>0.15</v>
      </c>
      <c r="C56" s="106">
        <v>640</v>
      </c>
      <c r="D56" s="106">
        <v>9.1999999999999993</v>
      </c>
      <c r="E56" s="106">
        <v>24</v>
      </c>
      <c r="F56" s="106">
        <v>9.9</v>
      </c>
      <c r="G56" s="106">
        <v>0.1</v>
      </c>
      <c r="H56" s="106">
        <v>15.6</v>
      </c>
      <c r="I56" s="106">
        <v>312</v>
      </c>
      <c r="J56" s="106">
        <v>26</v>
      </c>
      <c r="K56" s="106">
        <v>4.5999999999999996</v>
      </c>
      <c r="L56" s="106">
        <f>(1.55+1.12)/2</f>
        <v>1.335</v>
      </c>
      <c r="M56" s="106">
        <v>60000</v>
      </c>
      <c r="N56" s="112">
        <v>42</v>
      </c>
      <c r="O56" s="112">
        <v>55</v>
      </c>
      <c r="P56" s="112">
        <v>0.73</v>
      </c>
      <c r="Q56" s="114" t="s">
        <v>59</v>
      </c>
    </row>
    <row r="57" spans="1:17">
      <c r="A57" s="111" t="s">
        <v>60</v>
      </c>
      <c r="B57" s="106">
        <v>0.15</v>
      </c>
      <c r="C57" s="106">
        <v>640</v>
      </c>
      <c r="D57" s="106">
        <v>10.1</v>
      </c>
      <c r="E57" s="106">
        <v>24</v>
      </c>
      <c r="F57" s="106">
        <v>6.7</v>
      </c>
      <c r="G57" s="106">
        <v>9.6000000000000002E-2</v>
      </c>
      <c r="H57" s="106">
        <v>14</v>
      </c>
      <c r="I57" s="106">
        <v>410</v>
      </c>
      <c r="J57" s="106">
        <v>30</v>
      </c>
      <c r="K57" s="106">
        <v>3.4</v>
      </c>
      <c r="L57" s="106">
        <f>(1.55+1.12*9)/10</f>
        <v>1.1630000000000003</v>
      </c>
      <c r="M57" s="106">
        <v>60000</v>
      </c>
      <c r="N57" s="112">
        <v>39</v>
      </c>
      <c r="O57" s="112">
        <v>57</v>
      </c>
      <c r="P57" s="112">
        <v>0.72</v>
      </c>
      <c r="Q57" s="114" t="s">
        <v>59</v>
      </c>
    </row>
    <row r="58" spans="1:17">
      <c r="A58" s="111" t="s">
        <v>61</v>
      </c>
      <c r="B58" s="106">
        <v>0.15</v>
      </c>
      <c r="C58" s="106">
        <v>640</v>
      </c>
      <c r="D58" s="106">
        <v>8.6</v>
      </c>
      <c r="E58" s="106">
        <v>24</v>
      </c>
      <c r="F58" s="106">
        <v>20.5</v>
      </c>
      <c r="G58" s="106">
        <v>5.6000000000000001E-2</v>
      </c>
      <c r="H58" s="106">
        <v>15.9</v>
      </c>
      <c r="I58" s="106">
        <v>417</v>
      </c>
      <c r="J58" s="106">
        <v>23</v>
      </c>
      <c r="K58" s="106">
        <v>4.5</v>
      </c>
      <c r="L58" s="106">
        <f>(1.55*4+1.12)/5</f>
        <v>1.464</v>
      </c>
      <c r="M58" s="106">
        <v>60000</v>
      </c>
      <c r="N58" s="112">
        <v>47</v>
      </c>
      <c r="O58" s="112">
        <v>70</v>
      </c>
      <c r="P58" s="112">
        <v>0.71</v>
      </c>
      <c r="Q58" s="114" t="s">
        <v>59</v>
      </c>
    </row>
    <row r="59" spans="1:17">
      <c r="A59" s="111" t="s">
        <v>62</v>
      </c>
      <c r="B59" s="106">
        <f t="shared" ref="B59:B64" si="1">2/9</f>
        <v>0.22222222222222221</v>
      </c>
      <c r="C59" s="106">
        <v>600</v>
      </c>
      <c r="D59" s="106">
        <v>1.4</v>
      </c>
      <c r="E59" s="106">
        <v>5</v>
      </c>
      <c r="F59" s="106">
        <v>12.2</v>
      </c>
      <c r="G59" s="106">
        <v>0.14899999999999999</v>
      </c>
      <c r="H59" s="106">
        <v>451</v>
      </c>
      <c r="I59" s="106">
        <v>730</v>
      </c>
      <c r="J59" s="106">
        <v>4.5</v>
      </c>
      <c r="K59" s="106">
        <v>6.4</v>
      </c>
      <c r="L59" s="106">
        <v>0</v>
      </c>
      <c r="M59" s="106">
        <v>20000</v>
      </c>
      <c r="N59" s="112">
        <v>46.7</v>
      </c>
      <c r="O59" s="112">
        <v>59.6</v>
      </c>
      <c r="P59" s="112">
        <v>0.76</v>
      </c>
      <c r="Q59" s="114" t="s">
        <v>63</v>
      </c>
    </row>
    <row r="60" spans="1:17">
      <c r="A60" s="111" t="s">
        <v>64</v>
      </c>
      <c r="B60" s="106">
        <f t="shared" si="1"/>
        <v>0.22222222222222221</v>
      </c>
      <c r="C60" s="106">
        <v>600</v>
      </c>
      <c r="D60" s="106">
        <v>1.1000000000000001</v>
      </c>
      <c r="E60" s="106">
        <v>2.5</v>
      </c>
      <c r="F60" s="106">
        <f>12.2</f>
        <v>12.2</v>
      </c>
      <c r="G60" s="106">
        <v>0.16300000000000001</v>
      </c>
      <c r="H60" s="106">
        <v>506.9</v>
      </c>
      <c r="I60" s="106">
        <v>510</v>
      </c>
      <c r="J60" s="106">
        <v>15.7</v>
      </c>
      <c r="K60" s="106"/>
      <c r="L60" s="106">
        <v>0</v>
      </c>
      <c r="M60" s="106">
        <v>20000</v>
      </c>
      <c r="N60" s="112">
        <v>45</v>
      </c>
      <c r="O60" s="112">
        <v>52</v>
      </c>
      <c r="P60" s="112">
        <v>0.84399999999999997</v>
      </c>
      <c r="Q60" s="114" t="s">
        <v>63</v>
      </c>
    </row>
    <row r="61" spans="1:17">
      <c r="A61" s="111" t="s">
        <v>65</v>
      </c>
      <c r="B61" s="106">
        <f t="shared" si="1"/>
        <v>0.22222222222222221</v>
      </c>
      <c r="C61" s="106">
        <v>600</v>
      </c>
      <c r="D61" s="106">
        <v>1.1000000000000001</v>
      </c>
      <c r="E61" s="106">
        <v>5</v>
      </c>
      <c r="F61" s="106">
        <v>0.5</v>
      </c>
      <c r="G61" s="106">
        <v>0.1</v>
      </c>
      <c r="H61" s="106">
        <v>171.5</v>
      </c>
      <c r="I61" s="106">
        <v>681</v>
      </c>
      <c r="J61" s="106">
        <v>6.4</v>
      </c>
      <c r="K61" s="106"/>
      <c r="L61" s="106">
        <v>0</v>
      </c>
      <c r="M61" s="106">
        <v>20000</v>
      </c>
      <c r="N61" s="112">
        <v>40</v>
      </c>
      <c r="O61" s="112">
        <v>53</v>
      </c>
      <c r="P61" s="112">
        <v>0.7</v>
      </c>
      <c r="Q61" s="114" t="s">
        <v>63</v>
      </c>
    </row>
    <row r="62" spans="1:17">
      <c r="A62" s="111" t="s">
        <v>62</v>
      </c>
      <c r="B62" s="106">
        <f t="shared" si="1"/>
        <v>0.22222222222222221</v>
      </c>
      <c r="C62" s="106">
        <v>850</v>
      </c>
      <c r="D62" s="106">
        <v>1.4</v>
      </c>
      <c r="E62" s="106">
        <v>5</v>
      </c>
      <c r="F62" s="106">
        <v>12.2</v>
      </c>
      <c r="G62" s="106">
        <v>0.14899999999999999</v>
      </c>
      <c r="H62" s="106">
        <v>451</v>
      </c>
      <c r="I62" s="106">
        <v>730</v>
      </c>
      <c r="J62" s="106">
        <v>4.5</v>
      </c>
      <c r="K62" s="106">
        <v>6.4</v>
      </c>
      <c r="L62" s="106">
        <v>0</v>
      </c>
      <c r="M62" s="106">
        <v>108000</v>
      </c>
      <c r="N62" s="112">
        <v>94.8</v>
      </c>
      <c r="O62" s="112">
        <v>78</v>
      </c>
      <c r="P62" s="112">
        <v>0.98</v>
      </c>
      <c r="Q62" s="114" t="s">
        <v>63</v>
      </c>
    </row>
    <row r="63" spans="1:17">
      <c r="A63" s="111" t="s">
        <v>64</v>
      </c>
      <c r="B63" s="106">
        <f t="shared" si="1"/>
        <v>0.22222222222222221</v>
      </c>
      <c r="C63" s="106">
        <v>850</v>
      </c>
      <c r="D63" s="106">
        <v>1.1000000000000001</v>
      </c>
      <c r="E63" s="106">
        <v>2.5</v>
      </c>
      <c r="F63" s="106">
        <f>12.2</f>
        <v>12.2</v>
      </c>
      <c r="G63" s="106">
        <v>0.16300000000000001</v>
      </c>
      <c r="H63" s="106">
        <v>506.9</v>
      </c>
      <c r="I63" s="106">
        <v>510</v>
      </c>
      <c r="J63" s="106">
        <v>15.7</v>
      </c>
      <c r="K63" s="106"/>
      <c r="L63" s="106">
        <v>0</v>
      </c>
      <c r="M63" s="106">
        <v>108000</v>
      </c>
      <c r="N63" s="112">
        <v>85.9</v>
      </c>
      <c r="O63" s="112">
        <v>73.2</v>
      </c>
      <c r="P63" s="112">
        <v>0.9</v>
      </c>
      <c r="Q63" s="114" t="s">
        <v>63</v>
      </c>
    </row>
    <row r="64" spans="1:17" ht="16.5" customHeight="1">
      <c r="A64" s="111" t="s">
        <v>65</v>
      </c>
      <c r="B64" s="106">
        <f t="shared" si="1"/>
        <v>0.22222222222222221</v>
      </c>
      <c r="C64" s="106">
        <v>850</v>
      </c>
      <c r="D64" s="106">
        <v>1.1000000000000001</v>
      </c>
      <c r="E64" s="106">
        <v>5</v>
      </c>
      <c r="F64" s="106">
        <v>0.5</v>
      </c>
      <c r="G64" s="106">
        <v>0.1</v>
      </c>
      <c r="H64" s="106">
        <v>171.5</v>
      </c>
      <c r="I64" s="106">
        <v>681</v>
      </c>
      <c r="J64" s="106">
        <v>6.4</v>
      </c>
      <c r="K64" s="106"/>
      <c r="L64" s="106">
        <v>0</v>
      </c>
      <c r="M64" s="106">
        <v>108000</v>
      </c>
      <c r="N64" s="112">
        <v>73.5</v>
      </c>
      <c r="O64" s="112">
        <v>65.5</v>
      </c>
      <c r="P64" s="112">
        <v>0.87</v>
      </c>
      <c r="Q64" s="114" t="s">
        <v>63</v>
      </c>
    </row>
    <row r="65" spans="1:17">
      <c r="A65" s="111" t="s">
        <v>66</v>
      </c>
      <c r="B65" s="106">
        <v>0.25</v>
      </c>
      <c r="C65" s="106">
        <v>700</v>
      </c>
      <c r="D65" s="106">
        <v>11.8</v>
      </c>
      <c r="E65" s="106">
        <v>1.5</v>
      </c>
      <c r="F65" s="106">
        <v>7.6</v>
      </c>
      <c r="G65" s="106">
        <v>0.5</v>
      </c>
      <c r="H65" s="106">
        <v>212</v>
      </c>
      <c r="I65" s="106">
        <v>710</v>
      </c>
      <c r="J65" s="106">
        <v>12.8</v>
      </c>
      <c r="K65" s="106">
        <v>18.5</v>
      </c>
      <c r="L65" s="106">
        <v>0</v>
      </c>
      <c r="M65" s="106">
        <v>24000</v>
      </c>
      <c r="N65" s="112">
        <v>87.5</v>
      </c>
      <c r="O65" s="112">
        <v>85.8</v>
      </c>
      <c r="P65" s="112">
        <v>0.93300000000000005</v>
      </c>
      <c r="Q65" s="114" t="s">
        <v>67</v>
      </c>
    </row>
    <row r="66" spans="1:17">
      <c r="A66" s="111" t="s">
        <v>68</v>
      </c>
      <c r="B66" s="106">
        <v>0.25</v>
      </c>
      <c r="C66" s="106">
        <v>700</v>
      </c>
      <c r="D66" s="106">
        <v>12.1</v>
      </c>
      <c r="E66" s="106">
        <v>5</v>
      </c>
      <c r="F66" s="106">
        <v>19</v>
      </c>
      <c r="G66" s="106">
        <v>0.22</v>
      </c>
      <c r="H66" s="106">
        <v>31.1</v>
      </c>
      <c r="I66" s="106">
        <v>720</v>
      </c>
      <c r="J66" s="106">
        <v>12.3</v>
      </c>
      <c r="K66" s="106"/>
      <c r="L66" s="106">
        <v>1.31</v>
      </c>
      <c r="M66" s="106">
        <v>24000</v>
      </c>
      <c r="N66" s="112">
        <v>72</v>
      </c>
      <c r="O66" s="112">
        <v>79.2</v>
      </c>
      <c r="P66" s="112">
        <v>0.89</v>
      </c>
      <c r="Q66" s="114" t="s">
        <v>67</v>
      </c>
    </row>
    <row r="67" spans="1:17">
      <c r="A67" s="111" t="s">
        <v>69</v>
      </c>
      <c r="B67" s="106">
        <v>0.25</v>
      </c>
      <c r="C67" s="106">
        <v>700</v>
      </c>
      <c r="D67" s="106">
        <v>11.8</v>
      </c>
      <c r="E67" s="106">
        <v>5</v>
      </c>
      <c r="F67" s="106">
        <v>15.5</v>
      </c>
      <c r="G67" s="106">
        <v>0.28999999999999998</v>
      </c>
      <c r="H67" s="106">
        <v>58.1</v>
      </c>
      <c r="I67" s="106">
        <v>728</v>
      </c>
      <c r="J67" s="106">
        <v>8.6</v>
      </c>
      <c r="K67" s="106">
        <v>21.9</v>
      </c>
      <c r="L67" s="106">
        <v>0</v>
      </c>
      <c r="M67" s="106">
        <v>24000</v>
      </c>
      <c r="N67" s="112">
        <v>89.2</v>
      </c>
      <c r="O67" s="112">
        <v>90.4</v>
      </c>
      <c r="P67" s="112">
        <v>0.93</v>
      </c>
      <c r="Q67" s="114" t="s">
        <v>67</v>
      </c>
    </row>
    <row r="68" spans="1:17">
      <c r="A68" s="110" t="s">
        <v>70</v>
      </c>
      <c r="B68" s="106">
        <v>0.25</v>
      </c>
      <c r="C68" s="106">
        <v>700</v>
      </c>
      <c r="D68" s="106">
        <v>12.1</v>
      </c>
      <c r="E68" s="106">
        <v>5</v>
      </c>
      <c r="F68" s="106">
        <v>9.5</v>
      </c>
      <c r="G68" s="106">
        <v>0.25</v>
      </c>
      <c r="H68" s="106">
        <v>78.3</v>
      </c>
      <c r="I68" s="106">
        <v>795</v>
      </c>
      <c r="J68" s="106">
        <v>12.5</v>
      </c>
      <c r="K68" s="106"/>
      <c r="L68" s="106">
        <v>0</v>
      </c>
      <c r="M68" s="106">
        <v>24000</v>
      </c>
      <c r="N68" s="112">
        <v>82</v>
      </c>
      <c r="O68" s="112">
        <v>84.5</v>
      </c>
      <c r="P68" s="112">
        <v>0.92</v>
      </c>
      <c r="Q68" s="114" t="s">
        <v>67</v>
      </c>
    </row>
    <row r="69" spans="1:17">
      <c r="A69" s="111" t="s">
        <v>71</v>
      </c>
      <c r="B69" s="106">
        <v>0.25</v>
      </c>
      <c r="C69" s="106">
        <v>700</v>
      </c>
      <c r="D69" s="106">
        <v>11.9</v>
      </c>
      <c r="E69" s="106">
        <v>5</v>
      </c>
      <c r="F69" s="106">
        <v>15.4</v>
      </c>
      <c r="G69" s="106">
        <v>0.15</v>
      </c>
      <c r="H69" s="106">
        <v>32.200000000000003</v>
      </c>
      <c r="I69" s="106">
        <v>768</v>
      </c>
      <c r="J69" s="106">
        <v>13.2</v>
      </c>
      <c r="K69" s="106"/>
      <c r="L69" s="106">
        <v>1.31</v>
      </c>
      <c r="M69" s="106">
        <v>24000</v>
      </c>
      <c r="N69" s="112">
        <v>72</v>
      </c>
      <c r="O69" s="112">
        <v>79.2</v>
      </c>
      <c r="P69" s="112">
        <v>0.89</v>
      </c>
      <c r="Q69" s="114" t="s">
        <v>67</v>
      </c>
    </row>
    <row r="70" spans="1:17">
      <c r="A70" s="111" t="s">
        <v>72</v>
      </c>
      <c r="B70" s="106">
        <v>0.1</v>
      </c>
      <c r="C70" s="106">
        <v>700</v>
      </c>
      <c r="D70" s="106">
        <v>7.14</v>
      </c>
      <c r="E70" s="106">
        <v>50</v>
      </c>
      <c r="F70" s="106">
        <v>3.7</v>
      </c>
      <c r="G70" s="106">
        <v>0.18</v>
      </c>
      <c r="H70" s="106">
        <v>37.299999999999997</v>
      </c>
      <c r="I70" s="106">
        <v>580</v>
      </c>
      <c r="J70" s="106">
        <v>10.3</v>
      </c>
      <c r="K70" s="106"/>
      <c r="L70" s="106">
        <v>0</v>
      </c>
      <c r="M70" s="106">
        <v>30000</v>
      </c>
      <c r="N70" s="112">
        <v>60.3</v>
      </c>
      <c r="O70" s="112">
        <v>75</v>
      </c>
      <c r="P70" s="112">
        <v>0.78</v>
      </c>
      <c r="Q70" s="114" t="s">
        <v>67</v>
      </c>
    </row>
    <row r="71" spans="1:17">
      <c r="A71" s="111" t="s">
        <v>73</v>
      </c>
      <c r="B71" s="106">
        <v>0.1</v>
      </c>
      <c r="C71" s="106">
        <v>700</v>
      </c>
      <c r="D71" s="106">
        <v>6.94</v>
      </c>
      <c r="E71" s="106">
        <v>50</v>
      </c>
      <c r="F71" s="106">
        <v>2.1</v>
      </c>
      <c r="G71" s="106">
        <v>0.15</v>
      </c>
      <c r="H71" s="106">
        <v>32.9</v>
      </c>
      <c r="I71" s="106">
        <v>630</v>
      </c>
      <c r="J71" s="106">
        <v>13.4</v>
      </c>
      <c r="K71" s="106"/>
      <c r="L71" s="106">
        <v>0.79</v>
      </c>
      <c r="M71" s="106">
        <v>30000</v>
      </c>
      <c r="N71" s="112">
        <v>69.900000000000006</v>
      </c>
      <c r="O71" s="112">
        <v>83.3</v>
      </c>
      <c r="P71" s="112">
        <v>0.83</v>
      </c>
      <c r="Q71" s="114" t="s">
        <v>74</v>
      </c>
    </row>
    <row r="72" spans="1:17">
      <c r="A72" s="111" t="s">
        <v>75</v>
      </c>
      <c r="B72" s="106">
        <v>0.1</v>
      </c>
      <c r="C72" s="106">
        <v>700</v>
      </c>
      <c r="D72" s="106">
        <v>6.69</v>
      </c>
      <c r="E72" s="106">
        <v>50</v>
      </c>
      <c r="F72" s="106">
        <v>2.1</v>
      </c>
      <c r="G72" s="106">
        <v>0.16</v>
      </c>
      <c r="H72" s="106">
        <v>29.7</v>
      </c>
      <c r="I72" s="106">
        <v>592</v>
      </c>
      <c r="J72" s="106">
        <v>11.6</v>
      </c>
      <c r="K72" s="106"/>
      <c r="L72" s="106">
        <v>0.82</v>
      </c>
      <c r="M72" s="106">
        <v>30000</v>
      </c>
      <c r="N72" s="112">
        <v>73.7</v>
      </c>
      <c r="O72" s="112">
        <v>85.3</v>
      </c>
      <c r="P72" s="112">
        <v>0.88</v>
      </c>
      <c r="Q72" s="114" t="s">
        <v>74</v>
      </c>
    </row>
    <row r="73" spans="1:17">
      <c r="A73" s="111" t="s">
        <v>76</v>
      </c>
      <c r="B73" s="106">
        <v>0.1</v>
      </c>
      <c r="C73" s="106">
        <v>700</v>
      </c>
      <c r="D73" s="106">
        <v>6.63</v>
      </c>
      <c r="E73" s="106">
        <v>50</v>
      </c>
      <c r="F73" s="106">
        <v>2.5</v>
      </c>
      <c r="G73" s="106">
        <v>0.24</v>
      </c>
      <c r="H73" s="106">
        <v>42.9</v>
      </c>
      <c r="I73" s="106">
        <v>581</v>
      </c>
      <c r="J73" s="106">
        <v>14.3</v>
      </c>
      <c r="K73" s="106"/>
      <c r="L73" s="106">
        <v>0.98</v>
      </c>
      <c r="M73" s="106">
        <v>30000</v>
      </c>
      <c r="N73" s="112">
        <v>68.400000000000006</v>
      </c>
      <c r="O73" s="112">
        <v>81.8</v>
      </c>
      <c r="P73" s="112">
        <v>0.83</v>
      </c>
      <c r="Q73" s="114" t="s">
        <v>74</v>
      </c>
    </row>
    <row r="74" spans="1:17">
      <c r="A74" s="111" t="s">
        <v>77</v>
      </c>
      <c r="B74" s="106">
        <v>0.1</v>
      </c>
      <c r="C74" s="106">
        <v>700</v>
      </c>
      <c r="D74" s="106">
        <v>6.78</v>
      </c>
      <c r="E74" s="106">
        <v>50</v>
      </c>
      <c r="F74" s="106">
        <v>2.8</v>
      </c>
      <c r="G74" s="106">
        <v>0.36</v>
      </c>
      <c r="H74" s="106">
        <v>54.5</v>
      </c>
      <c r="I74" s="106">
        <v>598</v>
      </c>
      <c r="J74" s="106">
        <v>14.8</v>
      </c>
      <c r="K74" s="106"/>
      <c r="L74" s="106">
        <v>1.31</v>
      </c>
      <c r="M74" s="106">
        <v>30000</v>
      </c>
      <c r="N74" s="112">
        <v>78.900000000000006</v>
      </c>
      <c r="O74" s="112">
        <v>90.7</v>
      </c>
      <c r="P74" s="112">
        <v>0.92</v>
      </c>
      <c r="Q74" s="114" t="s">
        <v>74</v>
      </c>
    </row>
    <row r="75" spans="1:17">
      <c r="A75" s="111" t="s">
        <v>78</v>
      </c>
      <c r="B75" s="106">
        <v>0.1</v>
      </c>
      <c r="C75" s="106">
        <v>700</v>
      </c>
      <c r="D75" s="106">
        <v>6.95</v>
      </c>
      <c r="E75" s="106">
        <v>50</v>
      </c>
      <c r="F75" s="106">
        <v>2.2000000000000002</v>
      </c>
      <c r="G75" s="106">
        <v>0.13</v>
      </c>
      <c r="H75" s="106">
        <v>26.8</v>
      </c>
      <c r="I75" s="106">
        <v>595</v>
      </c>
      <c r="J75" s="106">
        <v>13</v>
      </c>
      <c r="K75" s="106"/>
      <c r="L75" s="106">
        <v>0.93</v>
      </c>
      <c r="M75" s="106">
        <v>30000</v>
      </c>
      <c r="N75" s="112">
        <v>78</v>
      </c>
      <c r="O75" s="112">
        <v>89.2</v>
      </c>
      <c r="P75" s="112">
        <v>0.9</v>
      </c>
      <c r="Q75" s="114" t="s">
        <v>74</v>
      </c>
    </row>
    <row r="76" spans="1:17">
      <c r="A76" s="111" t="s">
        <v>79</v>
      </c>
      <c r="B76" s="106">
        <v>0.5</v>
      </c>
      <c r="C76" s="106">
        <v>750</v>
      </c>
      <c r="D76" s="106">
        <v>10.6</v>
      </c>
      <c r="E76" s="106">
        <v>12</v>
      </c>
      <c r="F76" s="106">
        <v>10.1</v>
      </c>
      <c r="G76" s="106">
        <v>0.10100000000000001</v>
      </c>
      <c r="H76" s="106">
        <v>40</v>
      </c>
      <c r="I76" s="106">
        <v>658</v>
      </c>
      <c r="J76" s="106">
        <v>4.2</v>
      </c>
      <c r="K76" s="106">
        <v>17.8</v>
      </c>
      <c r="L76" s="106">
        <v>1.1200000000000001</v>
      </c>
      <c r="M76" s="106">
        <v>24000</v>
      </c>
      <c r="N76" s="112">
        <v>60.5</v>
      </c>
      <c r="O76" s="112">
        <v>69</v>
      </c>
      <c r="P76" s="112">
        <v>0.86</v>
      </c>
      <c r="Q76" s="114" t="s">
        <v>80</v>
      </c>
    </row>
    <row r="77" spans="1:17">
      <c r="A77" s="111" t="s">
        <v>81</v>
      </c>
      <c r="B77" s="106">
        <v>0.5</v>
      </c>
      <c r="C77" s="106">
        <v>750</v>
      </c>
      <c r="D77" s="106">
        <v>9.76</v>
      </c>
      <c r="E77" s="106">
        <v>12</v>
      </c>
      <c r="F77" s="106">
        <v>12.2</v>
      </c>
      <c r="G77" s="106">
        <v>0.14399999999999999</v>
      </c>
      <c r="H77" s="106">
        <v>47</v>
      </c>
      <c r="I77" s="106">
        <v>625</v>
      </c>
      <c r="J77" s="106">
        <v>4.8</v>
      </c>
      <c r="K77" s="106">
        <v>13.6</v>
      </c>
      <c r="L77" s="106">
        <v>1.1200000000000001</v>
      </c>
      <c r="M77" s="106">
        <v>24000</v>
      </c>
      <c r="N77" s="112">
        <v>60.5</v>
      </c>
      <c r="O77" s="112">
        <v>69</v>
      </c>
      <c r="P77" s="112">
        <v>0.85</v>
      </c>
      <c r="Q77" s="114" t="s">
        <v>80</v>
      </c>
    </row>
    <row r="78" spans="1:17">
      <c r="A78" s="111" t="s">
        <v>82</v>
      </c>
      <c r="B78" s="106">
        <v>0.5</v>
      </c>
      <c r="C78" s="106">
        <v>750</v>
      </c>
      <c r="D78" s="106">
        <v>9.0299999999999994</v>
      </c>
      <c r="E78" s="106">
        <v>12</v>
      </c>
      <c r="F78" s="106">
        <v>11.8</v>
      </c>
      <c r="G78" s="106">
        <v>0.17499999999999999</v>
      </c>
      <c r="H78" s="106">
        <v>59</v>
      </c>
      <c r="I78" s="106">
        <v>601</v>
      </c>
      <c r="J78" s="106">
        <v>4.9000000000000004</v>
      </c>
      <c r="K78" s="106">
        <v>16.5</v>
      </c>
      <c r="L78" s="106">
        <v>1.1200000000000001</v>
      </c>
      <c r="M78" s="106">
        <v>24000</v>
      </c>
      <c r="N78" s="112">
        <v>77.8</v>
      </c>
      <c r="O78" s="112">
        <v>82</v>
      </c>
      <c r="P78" s="112">
        <v>0.91</v>
      </c>
      <c r="Q78" s="114" t="s">
        <v>80</v>
      </c>
    </row>
    <row r="79" spans="1:17">
      <c r="A79" s="111" t="s">
        <v>83</v>
      </c>
      <c r="B79" s="106">
        <v>0.5</v>
      </c>
      <c r="C79" s="106">
        <v>750</v>
      </c>
      <c r="D79" s="106">
        <v>8.94</v>
      </c>
      <c r="E79" s="106">
        <v>12</v>
      </c>
      <c r="F79" s="106">
        <v>20.100000000000001</v>
      </c>
      <c r="G79" s="106">
        <v>0.247</v>
      </c>
      <c r="H79" s="106">
        <v>49</v>
      </c>
      <c r="I79" s="106">
        <v>608</v>
      </c>
      <c r="J79" s="106">
        <v>5.4</v>
      </c>
      <c r="K79" s="106">
        <v>13.6</v>
      </c>
      <c r="L79" s="106">
        <v>1.1200000000000001</v>
      </c>
      <c r="M79" s="106">
        <v>24000</v>
      </c>
      <c r="N79" s="112">
        <v>80.5</v>
      </c>
      <c r="O79" s="112">
        <v>82</v>
      </c>
      <c r="P79" s="112">
        <v>0.96</v>
      </c>
      <c r="Q79" s="114" t="s">
        <v>80</v>
      </c>
    </row>
    <row r="80" spans="1:17">
      <c r="A80" s="111" t="s">
        <v>79</v>
      </c>
      <c r="B80" s="106">
        <v>0.5</v>
      </c>
      <c r="C80" s="106">
        <v>750</v>
      </c>
      <c r="D80" s="106">
        <v>10.6</v>
      </c>
      <c r="E80" s="106">
        <v>24</v>
      </c>
      <c r="F80" s="106">
        <v>10.1</v>
      </c>
      <c r="G80" s="106">
        <v>0.10100000000000001</v>
      </c>
      <c r="H80" s="106">
        <v>40</v>
      </c>
      <c r="I80" s="106">
        <v>658</v>
      </c>
      <c r="J80" s="106">
        <v>4.2</v>
      </c>
      <c r="K80" s="106">
        <v>17.8</v>
      </c>
      <c r="L80" s="106">
        <v>1.1200000000000001</v>
      </c>
      <c r="M80" s="106">
        <v>24000</v>
      </c>
      <c r="N80" s="112">
        <v>56.2</v>
      </c>
      <c r="O80" s="112">
        <v>63.3</v>
      </c>
      <c r="P80" s="112">
        <v>0.83</v>
      </c>
      <c r="Q80" s="114" t="s">
        <v>80</v>
      </c>
    </row>
    <row r="81" spans="1:17">
      <c r="A81" s="111" t="s">
        <v>81</v>
      </c>
      <c r="B81" s="106">
        <v>0.5</v>
      </c>
      <c r="C81" s="106">
        <v>750</v>
      </c>
      <c r="D81" s="106">
        <v>9.76</v>
      </c>
      <c r="E81" s="106">
        <v>24</v>
      </c>
      <c r="F81" s="106">
        <v>12.2</v>
      </c>
      <c r="G81" s="106">
        <v>0.14399999999999999</v>
      </c>
      <c r="H81" s="106">
        <v>47</v>
      </c>
      <c r="I81" s="106">
        <v>625</v>
      </c>
      <c r="J81" s="106">
        <v>4.8</v>
      </c>
      <c r="K81" s="106">
        <v>13.6</v>
      </c>
      <c r="L81" s="106">
        <v>1.1200000000000001</v>
      </c>
      <c r="M81" s="106">
        <v>24000</v>
      </c>
      <c r="N81" s="112">
        <v>58.1</v>
      </c>
      <c r="O81" s="112">
        <v>65.3</v>
      </c>
      <c r="P81" s="112">
        <v>0.84</v>
      </c>
      <c r="Q81" s="114" t="s">
        <v>80</v>
      </c>
    </row>
    <row r="82" spans="1:17">
      <c r="A82" s="111" t="s">
        <v>82</v>
      </c>
      <c r="B82" s="106">
        <v>0.5</v>
      </c>
      <c r="C82" s="106">
        <v>750</v>
      </c>
      <c r="D82" s="106">
        <v>9.0299999999999994</v>
      </c>
      <c r="E82" s="106">
        <v>24</v>
      </c>
      <c r="F82" s="106">
        <v>11.8</v>
      </c>
      <c r="G82" s="106">
        <v>0.17499999999999999</v>
      </c>
      <c r="H82" s="106">
        <v>59</v>
      </c>
      <c r="I82" s="106">
        <v>601</v>
      </c>
      <c r="J82" s="106">
        <v>4.9000000000000004</v>
      </c>
      <c r="K82" s="106">
        <v>16.5</v>
      </c>
      <c r="L82" s="106">
        <v>1.1200000000000001</v>
      </c>
      <c r="M82" s="106">
        <v>24000</v>
      </c>
      <c r="N82" s="112">
        <v>76.2</v>
      </c>
      <c r="O82" s="112">
        <v>80</v>
      </c>
      <c r="P82" s="112">
        <v>0.91</v>
      </c>
      <c r="Q82" s="114" t="s">
        <v>80</v>
      </c>
    </row>
    <row r="83" spans="1:17">
      <c r="A83" s="111" t="s">
        <v>83</v>
      </c>
      <c r="B83" s="106">
        <v>0.5</v>
      </c>
      <c r="C83" s="106">
        <v>750</v>
      </c>
      <c r="D83" s="106">
        <v>8.94</v>
      </c>
      <c r="E83" s="106">
        <v>24</v>
      </c>
      <c r="F83" s="106">
        <v>20.100000000000001</v>
      </c>
      <c r="G83" s="106">
        <v>0.247</v>
      </c>
      <c r="H83" s="106">
        <v>49</v>
      </c>
      <c r="I83" s="106">
        <v>608</v>
      </c>
      <c r="J83" s="106">
        <v>5.4</v>
      </c>
      <c r="K83" s="106">
        <v>13.6</v>
      </c>
      <c r="L83" s="106">
        <v>1.1200000000000001</v>
      </c>
      <c r="M83" s="106">
        <v>24000</v>
      </c>
      <c r="N83" s="112">
        <v>78.5</v>
      </c>
      <c r="O83" s="112">
        <v>80.83</v>
      </c>
      <c r="P83" s="112">
        <v>0.96</v>
      </c>
      <c r="Q83" s="114" t="s">
        <v>80</v>
      </c>
    </row>
    <row r="84" spans="1:17">
      <c r="A84" s="111" t="s">
        <v>84</v>
      </c>
      <c r="B84" s="106">
        <f t="shared" ref="B84:B90" si="2">3/(3+5+4)</f>
        <v>0.25</v>
      </c>
      <c r="C84" s="106">
        <v>620</v>
      </c>
      <c r="D84" s="106">
        <v>10</v>
      </c>
      <c r="E84" s="106">
        <v>10</v>
      </c>
      <c r="F84" s="106">
        <v>4.75</v>
      </c>
      <c r="G84" s="106">
        <v>0.2</v>
      </c>
      <c r="H84" s="106">
        <v>97</v>
      </c>
      <c r="I84" s="106">
        <v>350</v>
      </c>
      <c r="J84" s="106">
        <v>4.4000000000000004</v>
      </c>
      <c r="K84" s="106">
        <v>22.8</v>
      </c>
      <c r="L84" s="106">
        <v>0</v>
      </c>
      <c r="M84" s="106">
        <v>18000</v>
      </c>
      <c r="N84" s="112">
        <v>73.3</v>
      </c>
      <c r="O84" s="112">
        <v>45.2</v>
      </c>
      <c r="P84" s="112">
        <v>0.57999999999999996</v>
      </c>
      <c r="Q84" s="114" t="s">
        <v>85</v>
      </c>
    </row>
    <row r="85" spans="1:17">
      <c r="A85" s="111" t="s">
        <v>84</v>
      </c>
      <c r="B85" s="106">
        <f t="shared" si="2"/>
        <v>0.25</v>
      </c>
      <c r="C85" s="106">
        <v>620</v>
      </c>
      <c r="D85" s="106">
        <v>10</v>
      </c>
      <c r="E85" s="106">
        <v>20</v>
      </c>
      <c r="F85" s="106">
        <v>4.75</v>
      </c>
      <c r="G85" s="106">
        <v>0.2</v>
      </c>
      <c r="H85" s="106">
        <v>97</v>
      </c>
      <c r="I85" s="106">
        <v>350</v>
      </c>
      <c r="J85" s="106">
        <v>4.4000000000000004</v>
      </c>
      <c r="K85" s="106">
        <v>22.8</v>
      </c>
      <c r="L85" s="106">
        <v>0</v>
      </c>
      <c r="M85" s="106">
        <v>18000</v>
      </c>
      <c r="N85" s="112">
        <v>70.459999999999994</v>
      </c>
      <c r="O85" s="112">
        <v>44.6</v>
      </c>
      <c r="P85" s="112">
        <v>0.57999999999999996</v>
      </c>
      <c r="Q85" s="114" t="s">
        <v>85</v>
      </c>
    </row>
    <row r="86" spans="1:17">
      <c r="A86" s="111" t="s">
        <v>86</v>
      </c>
      <c r="B86" s="106">
        <f t="shared" si="2"/>
        <v>0.25</v>
      </c>
      <c r="C86" s="106">
        <v>620</v>
      </c>
      <c r="D86" s="106">
        <v>10</v>
      </c>
      <c r="E86" s="106">
        <v>10</v>
      </c>
      <c r="F86" s="106">
        <v>5.4</v>
      </c>
      <c r="G86" s="106">
        <v>0.4</v>
      </c>
      <c r="H86" s="106">
        <v>99</v>
      </c>
      <c r="I86" s="106">
        <v>505</v>
      </c>
      <c r="J86" s="106">
        <v>2.4</v>
      </c>
      <c r="K86" s="106">
        <v>42.2</v>
      </c>
      <c r="L86" s="106">
        <v>0</v>
      </c>
      <c r="M86" s="106">
        <v>18000</v>
      </c>
      <c r="N86" s="112">
        <v>68.92</v>
      </c>
      <c r="O86" s="112">
        <v>42.8</v>
      </c>
      <c r="P86" s="112">
        <v>0.96</v>
      </c>
      <c r="Q86" s="114" t="s">
        <v>85</v>
      </c>
    </row>
    <row r="87" spans="1:17">
      <c r="A87" s="111" t="s">
        <v>86</v>
      </c>
      <c r="B87" s="106">
        <f t="shared" si="2"/>
        <v>0.25</v>
      </c>
      <c r="C87" s="106">
        <v>620</v>
      </c>
      <c r="D87" s="106">
        <v>10</v>
      </c>
      <c r="E87" s="106">
        <v>20</v>
      </c>
      <c r="F87" s="106">
        <v>5.4</v>
      </c>
      <c r="G87" s="106">
        <v>0.4</v>
      </c>
      <c r="H87" s="106">
        <v>99</v>
      </c>
      <c r="I87" s="106">
        <v>505</v>
      </c>
      <c r="J87" s="106">
        <v>2.4</v>
      </c>
      <c r="K87" s="106">
        <v>42.2</v>
      </c>
      <c r="L87" s="106">
        <v>0</v>
      </c>
      <c r="M87" s="106">
        <v>18000</v>
      </c>
      <c r="N87" s="112">
        <v>66.8</v>
      </c>
      <c r="O87" s="112">
        <v>38.799999999999997</v>
      </c>
      <c r="P87" s="112">
        <v>0.98</v>
      </c>
      <c r="Q87" s="114" t="s">
        <v>85</v>
      </c>
    </row>
    <row r="88" spans="1:17">
      <c r="A88" s="111" t="s">
        <v>87</v>
      </c>
      <c r="B88" s="106">
        <f t="shared" si="2"/>
        <v>0.25</v>
      </c>
      <c r="C88" s="106">
        <v>620</v>
      </c>
      <c r="D88" s="106">
        <v>10</v>
      </c>
      <c r="E88" s="106">
        <v>6</v>
      </c>
      <c r="F88" s="106">
        <v>5.7</v>
      </c>
      <c r="G88" s="106">
        <v>0.4</v>
      </c>
      <c r="H88" s="106">
        <v>98</v>
      </c>
      <c r="I88" s="106">
        <v>420</v>
      </c>
      <c r="J88" s="106">
        <v>2.2000000000000002</v>
      </c>
      <c r="K88" s="106">
        <v>45.6</v>
      </c>
      <c r="L88" s="106">
        <v>0</v>
      </c>
      <c r="M88" s="106">
        <v>18000</v>
      </c>
      <c r="N88" s="112">
        <v>54.5</v>
      </c>
      <c r="O88" s="112">
        <v>37.6</v>
      </c>
      <c r="P88" s="112">
        <v>0.9</v>
      </c>
      <c r="Q88" s="114" t="s">
        <v>85</v>
      </c>
    </row>
    <row r="89" spans="1:17">
      <c r="A89" s="111" t="s">
        <v>88</v>
      </c>
      <c r="B89" s="106">
        <f t="shared" si="2"/>
        <v>0.25</v>
      </c>
      <c r="C89" s="106">
        <v>620</v>
      </c>
      <c r="D89" s="106">
        <v>10</v>
      </c>
      <c r="E89" s="106">
        <v>6</v>
      </c>
      <c r="F89" s="106">
        <v>5.4</v>
      </c>
      <c r="G89" s="106">
        <v>0.4</v>
      </c>
      <c r="H89" s="106">
        <v>98</v>
      </c>
      <c r="I89" s="106">
        <v>495</v>
      </c>
      <c r="J89" s="106">
        <v>2.2000000000000002</v>
      </c>
      <c r="K89" s="106">
        <v>45.2</v>
      </c>
      <c r="L89" s="106">
        <v>0</v>
      </c>
      <c r="M89" s="106">
        <v>18000</v>
      </c>
      <c r="N89" s="112">
        <v>70.5</v>
      </c>
      <c r="O89" s="112">
        <v>41</v>
      </c>
      <c r="P89" s="112">
        <v>0.9</v>
      </c>
      <c r="Q89" s="114" t="s">
        <v>85</v>
      </c>
    </row>
    <row r="90" spans="1:17">
      <c r="A90" s="111" t="s">
        <v>86</v>
      </c>
      <c r="B90" s="106">
        <f t="shared" si="2"/>
        <v>0.25</v>
      </c>
      <c r="C90" s="106">
        <v>620</v>
      </c>
      <c r="D90" s="106">
        <v>10</v>
      </c>
      <c r="E90" s="106">
        <v>6</v>
      </c>
      <c r="F90" s="106">
        <v>5.4</v>
      </c>
      <c r="G90" s="106">
        <v>0.4</v>
      </c>
      <c r="H90" s="106">
        <v>99</v>
      </c>
      <c r="I90" s="106">
        <v>505</v>
      </c>
      <c r="J90" s="106">
        <v>2.4</v>
      </c>
      <c r="K90" s="106">
        <v>42.2</v>
      </c>
      <c r="L90" s="106">
        <v>0</v>
      </c>
      <c r="M90" s="106">
        <v>18000</v>
      </c>
      <c r="N90" s="112">
        <v>69.5</v>
      </c>
      <c r="O90" s="112">
        <v>43.5</v>
      </c>
      <c r="P90" s="112">
        <v>0.89</v>
      </c>
      <c r="Q90" s="114" t="s">
        <v>85</v>
      </c>
    </row>
    <row r="91" spans="1:17">
      <c r="A91" s="110" t="s">
        <v>89</v>
      </c>
      <c r="B91" s="106">
        <v>0.5</v>
      </c>
      <c r="C91" s="106">
        <v>750</v>
      </c>
      <c r="D91" s="106">
        <v>7.94</v>
      </c>
      <c r="E91" s="106">
        <v>5</v>
      </c>
      <c r="F91" s="106">
        <v>8.3000000000000007</v>
      </c>
      <c r="G91" s="106">
        <v>0.32</v>
      </c>
      <c r="H91" s="106">
        <v>138</v>
      </c>
      <c r="I91" s="106">
        <v>685</v>
      </c>
      <c r="J91" s="106">
        <v>4.5</v>
      </c>
      <c r="K91" s="106">
        <v>13.1</v>
      </c>
      <c r="L91" s="106">
        <v>1.1000000000000001</v>
      </c>
      <c r="M91" s="106">
        <v>48000</v>
      </c>
      <c r="N91" s="112">
        <v>62.9</v>
      </c>
      <c r="O91" s="112">
        <v>67.400000000000006</v>
      </c>
      <c r="P91" s="112">
        <v>0.8</v>
      </c>
      <c r="Q91" s="114" t="s">
        <v>90</v>
      </c>
    </row>
    <row r="92" spans="1:17">
      <c r="A92" s="111" t="s">
        <v>91</v>
      </c>
      <c r="B92" s="106">
        <v>0.5</v>
      </c>
      <c r="C92" s="106">
        <v>750</v>
      </c>
      <c r="D92" s="106">
        <v>7.76</v>
      </c>
      <c r="E92" s="106">
        <v>5</v>
      </c>
      <c r="F92" s="106">
        <v>6.7</v>
      </c>
      <c r="G92" s="106">
        <v>0.19</v>
      </c>
      <c r="H92" s="106">
        <v>177</v>
      </c>
      <c r="I92" s="106">
        <v>693</v>
      </c>
      <c r="J92" s="106">
        <v>5</v>
      </c>
      <c r="K92" s="106">
        <v>12.3</v>
      </c>
      <c r="L92" s="106">
        <v>1.1200000000000001</v>
      </c>
      <c r="M92" s="106">
        <v>48000</v>
      </c>
      <c r="N92" s="112">
        <v>62</v>
      </c>
      <c r="O92" s="112">
        <v>66.400000000000006</v>
      </c>
      <c r="P92" s="112">
        <v>0.81</v>
      </c>
      <c r="Q92" s="114" t="s">
        <v>90</v>
      </c>
    </row>
    <row r="93" spans="1:17">
      <c r="A93" s="111" t="s">
        <v>92</v>
      </c>
      <c r="B93" s="106">
        <v>0.5</v>
      </c>
      <c r="C93" s="106">
        <v>750</v>
      </c>
      <c r="D93" s="106">
        <v>7.73</v>
      </c>
      <c r="E93" s="106">
        <v>5</v>
      </c>
      <c r="F93" s="106">
        <v>6.7</v>
      </c>
      <c r="G93" s="106">
        <v>0.27</v>
      </c>
      <c r="H93" s="106">
        <v>141</v>
      </c>
      <c r="I93" s="106">
        <v>613</v>
      </c>
      <c r="J93" s="106">
        <v>8.1</v>
      </c>
      <c r="K93" s="106">
        <v>12.8</v>
      </c>
      <c r="L93" s="106">
        <v>1.17</v>
      </c>
      <c r="M93" s="106">
        <v>48000</v>
      </c>
      <c r="N93" s="112">
        <v>49.9</v>
      </c>
      <c r="O93" s="112">
        <v>48.6</v>
      </c>
      <c r="P93" s="112">
        <v>0.79</v>
      </c>
      <c r="Q93" s="114" t="s">
        <v>90</v>
      </c>
    </row>
    <row r="94" spans="1:17">
      <c r="A94" s="111" t="s">
        <v>93</v>
      </c>
      <c r="B94" s="106">
        <v>0.5</v>
      </c>
      <c r="C94" s="106">
        <v>750</v>
      </c>
      <c r="D94" s="106">
        <v>7.23</v>
      </c>
      <c r="E94" s="106">
        <v>5</v>
      </c>
      <c r="F94" s="106">
        <v>6.6</v>
      </c>
      <c r="G94" s="106">
        <v>0.27</v>
      </c>
      <c r="H94" s="106">
        <v>140</v>
      </c>
      <c r="I94" s="106">
        <v>665</v>
      </c>
      <c r="J94" s="106">
        <v>7.5</v>
      </c>
      <c r="K94" s="106">
        <v>8.1999999999999993</v>
      </c>
      <c r="L94" s="106">
        <v>1.2</v>
      </c>
      <c r="M94" s="106">
        <v>48000</v>
      </c>
      <c r="N94" s="112">
        <v>52</v>
      </c>
      <c r="O94" s="112">
        <v>54</v>
      </c>
      <c r="P94" s="112">
        <v>0.79</v>
      </c>
      <c r="Q94" s="114" t="s">
        <v>90</v>
      </c>
    </row>
    <row r="95" spans="1:17">
      <c r="A95" s="111" t="s">
        <v>79</v>
      </c>
      <c r="B95" s="106">
        <v>0.5</v>
      </c>
      <c r="C95" s="106">
        <v>750</v>
      </c>
      <c r="D95" s="106">
        <v>8.4700000000000006</v>
      </c>
      <c r="E95" s="106">
        <v>5</v>
      </c>
      <c r="F95" s="106">
        <v>6.8</v>
      </c>
      <c r="G95" s="106">
        <v>0.3</v>
      </c>
      <c r="H95" s="106">
        <v>178</v>
      </c>
      <c r="I95" s="106">
        <v>698</v>
      </c>
      <c r="J95" s="106">
        <v>4.4000000000000004</v>
      </c>
      <c r="K95" s="106">
        <v>12.6</v>
      </c>
      <c r="L95" s="106">
        <v>0</v>
      </c>
      <c r="M95" s="106">
        <v>48000</v>
      </c>
      <c r="N95" s="112">
        <v>56.4</v>
      </c>
      <c r="O95" s="112">
        <v>58.1</v>
      </c>
      <c r="P95" s="112">
        <v>0.8</v>
      </c>
      <c r="Q95" s="114" t="s">
        <v>90</v>
      </c>
    </row>
    <row r="96" spans="1:17">
      <c r="A96" s="110" t="s">
        <v>89</v>
      </c>
      <c r="B96" s="106">
        <v>0.5</v>
      </c>
      <c r="C96" s="106">
        <v>750</v>
      </c>
      <c r="D96" s="106">
        <v>7.94</v>
      </c>
      <c r="E96" s="106">
        <v>10</v>
      </c>
      <c r="F96" s="106">
        <v>8.3000000000000007</v>
      </c>
      <c r="G96" s="106">
        <v>0.32</v>
      </c>
      <c r="H96" s="106">
        <v>138</v>
      </c>
      <c r="I96" s="106">
        <v>685</v>
      </c>
      <c r="J96" s="106">
        <v>4.5</v>
      </c>
      <c r="K96" s="106">
        <v>13.1</v>
      </c>
      <c r="L96" s="106">
        <v>1.1000000000000001</v>
      </c>
      <c r="M96" s="106">
        <v>48000</v>
      </c>
      <c r="N96" s="112">
        <v>58.2</v>
      </c>
      <c r="O96" s="112">
        <v>66</v>
      </c>
      <c r="P96" s="112">
        <v>0.79500000000000004</v>
      </c>
      <c r="Q96" s="114" t="s">
        <v>90</v>
      </c>
    </row>
    <row r="97" spans="1:17">
      <c r="A97" s="111" t="s">
        <v>91</v>
      </c>
      <c r="B97" s="106">
        <v>0.5</v>
      </c>
      <c r="C97" s="106">
        <v>750</v>
      </c>
      <c r="D97" s="106">
        <v>7.76</v>
      </c>
      <c r="E97" s="106">
        <v>10</v>
      </c>
      <c r="F97" s="106">
        <v>6.7</v>
      </c>
      <c r="G97" s="106">
        <v>0.19</v>
      </c>
      <c r="H97" s="106">
        <v>177</v>
      </c>
      <c r="I97" s="106">
        <v>693</v>
      </c>
      <c r="J97" s="106">
        <v>5</v>
      </c>
      <c r="K97" s="106">
        <v>12.3</v>
      </c>
      <c r="L97" s="106">
        <v>1.1200000000000001</v>
      </c>
      <c r="M97" s="106">
        <v>48000</v>
      </c>
      <c r="N97" s="112">
        <v>61.1</v>
      </c>
      <c r="O97" s="112">
        <v>66.400000000000006</v>
      </c>
      <c r="P97" s="112">
        <v>0.81</v>
      </c>
      <c r="Q97" s="114" t="s">
        <v>90</v>
      </c>
    </row>
    <row r="98" spans="1:17">
      <c r="A98" s="111" t="s">
        <v>92</v>
      </c>
      <c r="B98" s="106">
        <v>0.5</v>
      </c>
      <c r="C98" s="106">
        <v>750</v>
      </c>
      <c r="D98" s="106">
        <v>7.73</v>
      </c>
      <c r="E98" s="106">
        <v>10</v>
      </c>
      <c r="F98" s="106">
        <v>6.7</v>
      </c>
      <c r="G98" s="106">
        <v>0.27</v>
      </c>
      <c r="H98" s="106">
        <v>141</v>
      </c>
      <c r="I98" s="106">
        <v>613</v>
      </c>
      <c r="J98" s="106">
        <v>8.1</v>
      </c>
      <c r="K98" s="106">
        <v>12.8</v>
      </c>
      <c r="L98" s="106">
        <v>1.17</v>
      </c>
      <c r="M98" s="106">
        <v>48000</v>
      </c>
      <c r="N98" s="112">
        <v>35.4</v>
      </c>
      <c r="O98" s="112">
        <v>39.299999999999997</v>
      </c>
      <c r="P98" s="112">
        <v>0.78</v>
      </c>
      <c r="Q98" s="114" t="s">
        <v>90</v>
      </c>
    </row>
    <row r="99" spans="1:17">
      <c r="A99" s="111" t="s">
        <v>93</v>
      </c>
      <c r="B99" s="106">
        <v>0.5</v>
      </c>
      <c r="C99" s="106">
        <v>750</v>
      </c>
      <c r="D99" s="106">
        <v>7.23</v>
      </c>
      <c r="E99" s="106">
        <v>10</v>
      </c>
      <c r="F99" s="106">
        <v>6.6</v>
      </c>
      <c r="G99" s="106">
        <v>0.27</v>
      </c>
      <c r="H99" s="106">
        <v>140</v>
      </c>
      <c r="I99" s="106">
        <v>665</v>
      </c>
      <c r="J99" s="106">
        <v>7.5</v>
      </c>
      <c r="K99" s="106">
        <v>8.1999999999999993</v>
      </c>
      <c r="L99" s="106">
        <v>1.2</v>
      </c>
      <c r="M99" s="106">
        <v>48000</v>
      </c>
      <c r="N99" s="112">
        <v>42.9</v>
      </c>
      <c r="O99" s="112">
        <v>33.5</v>
      </c>
      <c r="P99" s="112">
        <v>0.79</v>
      </c>
      <c r="Q99" s="114" t="s">
        <v>90</v>
      </c>
    </row>
    <row r="100" spans="1:17">
      <c r="A100" s="111" t="s">
        <v>79</v>
      </c>
      <c r="B100" s="106">
        <v>0.5</v>
      </c>
      <c r="C100" s="106">
        <v>750</v>
      </c>
      <c r="D100" s="106">
        <v>8.4700000000000006</v>
      </c>
      <c r="E100" s="106">
        <v>10</v>
      </c>
      <c r="F100" s="106">
        <v>6.8</v>
      </c>
      <c r="G100" s="106">
        <v>0.3</v>
      </c>
      <c r="H100" s="106">
        <v>178</v>
      </c>
      <c r="I100" s="106">
        <v>698</v>
      </c>
      <c r="J100" s="106">
        <v>4.4000000000000004</v>
      </c>
      <c r="K100" s="106">
        <v>12.6</v>
      </c>
      <c r="L100" s="106">
        <v>0</v>
      </c>
      <c r="M100" s="106">
        <v>48000</v>
      </c>
      <c r="N100" s="112">
        <v>52.2</v>
      </c>
      <c r="O100" s="112">
        <v>58.1</v>
      </c>
      <c r="P100" s="112">
        <v>0.81</v>
      </c>
      <c r="Q100" s="114" t="s">
        <v>90</v>
      </c>
    </row>
    <row r="101" spans="1:17">
      <c r="A101" s="111" t="s">
        <v>94</v>
      </c>
      <c r="B101" s="106">
        <v>0.4</v>
      </c>
      <c r="C101" s="106">
        <v>850</v>
      </c>
      <c r="D101" s="106">
        <v>10</v>
      </c>
      <c r="E101" s="106">
        <v>72</v>
      </c>
      <c r="F101" s="106">
        <v>15.8</v>
      </c>
      <c r="G101" s="106">
        <v>0.28999999999999998</v>
      </c>
      <c r="H101" s="106">
        <v>335</v>
      </c>
      <c r="I101" s="106">
        <v>633</v>
      </c>
      <c r="J101" s="106">
        <v>4.2300000000000004</v>
      </c>
      <c r="K101" s="106">
        <v>22.93</v>
      </c>
      <c r="L101" s="106">
        <v>0</v>
      </c>
      <c r="M101" s="106">
        <v>12000</v>
      </c>
      <c r="N101" s="112">
        <v>85.4</v>
      </c>
      <c r="O101" s="112">
        <v>91.5</v>
      </c>
      <c r="P101" s="112">
        <v>0.89</v>
      </c>
      <c r="Q101" s="114" t="s">
        <v>95</v>
      </c>
    </row>
    <row r="102" spans="1:17">
      <c r="A102" s="111" t="s">
        <v>94</v>
      </c>
      <c r="B102" s="106">
        <v>0.4</v>
      </c>
      <c r="C102" s="106">
        <v>850</v>
      </c>
      <c r="D102" s="106">
        <v>10</v>
      </c>
      <c r="E102" s="106">
        <v>40</v>
      </c>
      <c r="F102" s="106">
        <v>15.8</v>
      </c>
      <c r="G102" s="106">
        <v>0.28999999999999998</v>
      </c>
      <c r="H102" s="106">
        <v>335</v>
      </c>
      <c r="I102" s="106">
        <v>633</v>
      </c>
      <c r="J102" s="106">
        <v>4.2300000000000004</v>
      </c>
      <c r="K102" s="106">
        <v>22.93</v>
      </c>
      <c r="L102" s="106">
        <v>0</v>
      </c>
      <c r="M102" s="106">
        <v>12000</v>
      </c>
      <c r="N102" s="112">
        <v>84.6</v>
      </c>
      <c r="O102" s="112">
        <v>92.8</v>
      </c>
      <c r="P102" s="112">
        <v>0.9</v>
      </c>
      <c r="Q102" s="114" t="s">
        <v>95</v>
      </c>
    </row>
    <row r="103" spans="1:17">
      <c r="A103" s="111" t="s">
        <v>96</v>
      </c>
      <c r="B103" s="106">
        <v>0.3</v>
      </c>
      <c r="C103" s="106">
        <v>700</v>
      </c>
      <c r="D103" s="106">
        <v>5.7</v>
      </c>
      <c r="E103" s="106">
        <v>20</v>
      </c>
      <c r="F103" s="106">
        <v>5.91</v>
      </c>
      <c r="G103" s="106">
        <v>0.75</v>
      </c>
      <c r="H103" s="106">
        <v>540.20000000000005</v>
      </c>
      <c r="I103" s="106">
        <v>295</v>
      </c>
      <c r="J103" s="106">
        <v>11.8</v>
      </c>
      <c r="K103" s="106"/>
      <c r="L103" s="106">
        <v>1.1200000000000001</v>
      </c>
      <c r="M103" s="106">
        <v>20000</v>
      </c>
      <c r="N103" s="112">
        <v>74.3</v>
      </c>
      <c r="O103" s="112">
        <v>76.8</v>
      </c>
      <c r="P103" s="112">
        <v>0.9</v>
      </c>
      <c r="Q103" s="114" t="s">
        <v>97</v>
      </c>
    </row>
    <row r="104" spans="1:17">
      <c r="A104" s="111" t="s">
        <v>98</v>
      </c>
      <c r="B104" s="106">
        <v>0.3</v>
      </c>
      <c r="C104" s="106">
        <v>700</v>
      </c>
      <c r="D104" s="106">
        <v>5.3</v>
      </c>
      <c r="E104" s="106">
        <v>20</v>
      </c>
      <c r="F104" s="106">
        <v>5.68</v>
      </c>
      <c r="G104" s="106">
        <v>0.67</v>
      </c>
      <c r="H104" s="106">
        <v>500.9</v>
      </c>
      <c r="I104" s="106">
        <v>464</v>
      </c>
      <c r="J104" s="106">
        <v>11.5</v>
      </c>
      <c r="K104" s="106"/>
      <c r="L104" s="106">
        <v>1.1200000000000001</v>
      </c>
      <c r="M104" s="106">
        <v>20000</v>
      </c>
      <c r="N104" s="112">
        <v>72.400000000000006</v>
      </c>
      <c r="O104" s="112">
        <v>77.5</v>
      </c>
      <c r="P104" s="112">
        <v>0.91</v>
      </c>
      <c r="Q104" s="114" t="s">
        <v>97</v>
      </c>
    </row>
    <row r="105" spans="1:17">
      <c r="A105" s="111" t="s">
        <v>96</v>
      </c>
      <c r="B105" s="106">
        <v>0.3</v>
      </c>
      <c r="C105" s="106">
        <v>700</v>
      </c>
      <c r="D105" s="106">
        <v>5.7</v>
      </c>
      <c r="E105" s="106">
        <v>40</v>
      </c>
      <c r="F105" s="106">
        <v>5.91</v>
      </c>
      <c r="G105" s="106">
        <v>0.75</v>
      </c>
      <c r="H105" s="106">
        <v>540.20000000000005</v>
      </c>
      <c r="I105" s="106">
        <v>295</v>
      </c>
      <c r="J105" s="106">
        <v>11.8</v>
      </c>
      <c r="K105" s="106"/>
      <c r="L105" s="106">
        <v>1.1200000000000001</v>
      </c>
      <c r="M105" s="106">
        <v>20000</v>
      </c>
      <c r="N105" s="112">
        <v>71.099999999999994</v>
      </c>
      <c r="O105" s="112">
        <v>76.599999999999994</v>
      </c>
      <c r="P105" s="112">
        <v>0.9</v>
      </c>
      <c r="Q105" s="114" t="s">
        <v>97</v>
      </c>
    </row>
    <row r="106" spans="1:17">
      <c r="A106" s="111" t="s">
        <v>98</v>
      </c>
      <c r="B106" s="106">
        <v>0.3</v>
      </c>
      <c r="C106" s="106">
        <v>700</v>
      </c>
      <c r="D106" s="106">
        <v>5.3</v>
      </c>
      <c r="E106" s="106">
        <v>40</v>
      </c>
      <c r="F106" s="106">
        <v>5.68</v>
      </c>
      <c r="G106" s="106">
        <v>0.67</v>
      </c>
      <c r="H106" s="106">
        <v>500.9</v>
      </c>
      <c r="I106" s="106">
        <v>464</v>
      </c>
      <c r="J106" s="106">
        <v>11.5</v>
      </c>
      <c r="K106" s="106"/>
      <c r="L106" s="106">
        <v>1.1200000000000001</v>
      </c>
      <c r="M106" s="106">
        <v>20000</v>
      </c>
      <c r="N106" s="112">
        <v>73</v>
      </c>
      <c r="O106" s="112">
        <v>77.2</v>
      </c>
      <c r="P106" s="112">
        <v>0.9</v>
      </c>
      <c r="Q106" s="114" t="s">
        <v>97</v>
      </c>
    </row>
    <row r="107" spans="1:17">
      <c r="A107" s="111" t="s">
        <v>96</v>
      </c>
      <c r="B107" s="106">
        <v>0.3</v>
      </c>
      <c r="C107" s="106">
        <v>700</v>
      </c>
      <c r="D107" s="106">
        <v>5.7</v>
      </c>
      <c r="E107" s="106">
        <v>60</v>
      </c>
      <c r="F107" s="106">
        <v>5.91</v>
      </c>
      <c r="G107" s="106">
        <v>0.75</v>
      </c>
      <c r="H107" s="106">
        <v>540.20000000000005</v>
      </c>
      <c r="I107" s="106">
        <v>295</v>
      </c>
      <c r="J107" s="106">
        <v>11.8</v>
      </c>
      <c r="K107" s="106"/>
      <c r="L107" s="106">
        <v>1.1200000000000001</v>
      </c>
      <c r="M107" s="106">
        <v>20000</v>
      </c>
      <c r="N107" s="112">
        <v>68.400000000000006</v>
      </c>
      <c r="O107" s="112">
        <v>75.5</v>
      </c>
      <c r="P107" s="112">
        <v>0.89</v>
      </c>
      <c r="Q107" s="114" t="s">
        <v>97</v>
      </c>
    </row>
    <row r="108" spans="1:17">
      <c r="A108" s="111" t="s">
        <v>98</v>
      </c>
      <c r="B108" s="106">
        <v>0.3</v>
      </c>
      <c r="C108" s="106">
        <v>700</v>
      </c>
      <c r="D108" s="106">
        <v>5.3</v>
      </c>
      <c r="E108" s="106">
        <v>60</v>
      </c>
      <c r="F108" s="106">
        <v>5.68</v>
      </c>
      <c r="G108" s="106">
        <v>0.67</v>
      </c>
      <c r="H108" s="106">
        <v>500.9</v>
      </c>
      <c r="I108" s="106">
        <v>464</v>
      </c>
      <c r="J108" s="106">
        <v>11.5</v>
      </c>
      <c r="K108" s="106"/>
      <c r="L108" s="106">
        <v>1.1200000000000001</v>
      </c>
      <c r="M108" s="106">
        <v>20000</v>
      </c>
      <c r="N108" s="112">
        <v>70.900000000000006</v>
      </c>
      <c r="O108" s="112">
        <v>76.900000000000006</v>
      </c>
      <c r="P108" s="112">
        <v>0.9</v>
      </c>
      <c r="Q108" s="114" t="s">
        <v>97</v>
      </c>
    </row>
    <row r="109" spans="1:17">
      <c r="A109" s="111" t="s">
        <v>96</v>
      </c>
      <c r="B109" s="106">
        <v>0.3</v>
      </c>
      <c r="C109" s="106">
        <v>700</v>
      </c>
      <c r="D109" s="106">
        <v>5.7</v>
      </c>
      <c r="E109" s="106">
        <v>80</v>
      </c>
      <c r="F109" s="106">
        <v>5.91</v>
      </c>
      <c r="G109" s="106">
        <v>0.75</v>
      </c>
      <c r="H109" s="106">
        <v>540.20000000000005</v>
      </c>
      <c r="I109" s="106">
        <v>295</v>
      </c>
      <c r="J109" s="106">
        <v>11.8</v>
      </c>
      <c r="K109" s="106"/>
      <c r="L109" s="106">
        <v>1.1200000000000001</v>
      </c>
      <c r="M109" s="106">
        <v>20000</v>
      </c>
      <c r="N109" s="112">
        <v>66.8</v>
      </c>
      <c r="O109" s="112">
        <v>74.5</v>
      </c>
      <c r="P109" s="112">
        <v>0.89</v>
      </c>
      <c r="Q109" s="114" t="s">
        <v>97</v>
      </c>
    </row>
    <row r="110" spans="1:17">
      <c r="A110" s="111" t="s">
        <v>98</v>
      </c>
      <c r="B110" s="106">
        <v>0.3</v>
      </c>
      <c r="C110" s="106">
        <v>700</v>
      </c>
      <c r="D110" s="106">
        <v>5.3</v>
      </c>
      <c r="E110" s="106">
        <v>80</v>
      </c>
      <c r="F110" s="106">
        <v>5.68</v>
      </c>
      <c r="G110" s="106">
        <v>0.67</v>
      </c>
      <c r="H110" s="106">
        <v>500.9</v>
      </c>
      <c r="I110" s="106">
        <v>464</v>
      </c>
      <c r="J110" s="106">
        <v>11.5</v>
      </c>
      <c r="K110" s="106"/>
      <c r="L110" s="106">
        <v>1.1200000000000001</v>
      </c>
      <c r="M110" s="106">
        <v>20000</v>
      </c>
      <c r="N110" s="112">
        <v>71.2</v>
      </c>
      <c r="O110" s="112">
        <v>77</v>
      </c>
      <c r="P110" s="112">
        <v>0.9</v>
      </c>
      <c r="Q110" s="114" t="s">
        <v>97</v>
      </c>
    </row>
    <row r="111" spans="1:17">
      <c r="A111" s="111" t="s">
        <v>99</v>
      </c>
      <c r="B111" s="106">
        <v>0.25</v>
      </c>
      <c r="C111" s="106">
        <v>800</v>
      </c>
      <c r="D111" s="106">
        <v>0.61</v>
      </c>
      <c r="E111" s="106">
        <v>10</v>
      </c>
      <c r="F111" s="106">
        <v>5.3</v>
      </c>
      <c r="G111" s="106">
        <v>0.9</v>
      </c>
      <c r="H111" s="106">
        <v>672</v>
      </c>
      <c r="I111" s="106">
        <v>687</v>
      </c>
      <c r="J111" s="106">
        <v>9.6</v>
      </c>
      <c r="K111" s="106"/>
      <c r="L111" s="106">
        <v>0</v>
      </c>
      <c r="M111" s="106">
        <v>39000</v>
      </c>
      <c r="N111" s="112">
        <v>59.6</v>
      </c>
      <c r="O111" s="112">
        <v>69.3</v>
      </c>
      <c r="P111" s="112">
        <v>0.81</v>
      </c>
      <c r="Q111" s="114" t="s">
        <v>100</v>
      </c>
    </row>
    <row r="112" spans="1:17">
      <c r="A112" s="111" t="s">
        <v>101</v>
      </c>
      <c r="B112" s="106">
        <v>0.25</v>
      </c>
      <c r="C112" s="106">
        <v>800</v>
      </c>
      <c r="D112" s="106">
        <v>1.2</v>
      </c>
      <c r="E112" s="106">
        <v>10</v>
      </c>
      <c r="F112" s="106">
        <v>5.3</v>
      </c>
      <c r="G112" s="106">
        <v>0.85</v>
      </c>
      <c r="H112" s="106">
        <v>643</v>
      </c>
      <c r="I112" s="106">
        <v>690</v>
      </c>
      <c r="J112" s="106">
        <v>9.1999999999999993</v>
      </c>
      <c r="K112" s="106"/>
      <c r="L112" s="106">
        <v>0</v>
      </c>
      <c r="M112" s="106">
        <v>39000</v>
      </c>
      <c r="N112" s="112">
        <v>59.6</v>
      </c>
      <c r="O112" s="112">
        <v>71.7</v>
      </c>
      <c r="P112" s="112">
        <v>0.8</v>
      </c>
      <c r="Q112" s="114" t="s">
        <v>100</v>
      </c>
    </row>
    <row r="113" spans="1:17">
      <c r="A113" s="111" t="s">
        <v>102</v>
      </c>
      <c r="B113" s="106">
        <v>0.25</v>
      </c>
      <c r="C113" s="106">
        <v>800</v>
      </c>
      <c r="D113" s="106">
        <v>1.2</v>
      </c>
      <c r="E113" s="106">
        <v>10</v>
      </c>
      <c r="F113" s="106">
        <v>5.5</v>
      </c>
      <c r="G113" s="106">
        <v>0.83</v>
      </c>
      <c r="H113" s="106">
        <v>621</v>
      </c>
      <c r="I113" s="106">
        <v>695</v>
      </c>
      <c r="J113" s="106">
        <v>7.7</v>
      </c>
      <c r="K113" s="106"/>
      <c r="L113" s="106">
        <v>0</v>
      </c>
      <c r="M113" s="106">
        <v>39000</v>
      </c>
      <c r="N113" s="112">
        <v>91.1</v>
      </c>
      <c r="O113" s="112">
        <v>95.1</v>
      </c>
      <c r="P113" s="112">
        <v>0.93500000000000005</v>
      </c>
      <c r="Q113" s="114" t="s">
        <v>100</v>
      </c>
    </row>
    <row r="114" spans="1:17">
      <c r="A114" s="111" t="s">
        <v>99</v>
      </c>
      <c r="B114" s="106">
        <v>0.25</v>
      </c>
      <c r="C114" s="106">
        <v>800</v>
      </c>
      <c r="D114" s="106">
        <v>0.61</v>
      </c>
      <c r="E114" s="106">
        <v>20</v>
      </c>
      <c r="F114" s="106">
        <v>5.3</v>
      </c>
      <c r="G114" s="106">
        <v>0.9</v>
      </c>
      <c r="H114" s="106">
        <v>672</v>
      </c>
      <c r="I114" s="106">
        <v>687</v>
      </c>
      <c r="J114" s="106">
        <v>9.6</v>
      </c>
      <c r="K114" s="106"/>
      <c r="L114" s="106">
        <v>0</v>
      </c>
      <c r="M114" s="106">
        <v>39000</v>
      </c>
      <c r="N114" s="112">
        <v>47.4</v>
      </c>
      <c r="O114" s="112">
        <v>60.5</v>
      </c>
      <c r="P114" s="112">
        <v>0.77</v>
      </c>
      <c r="Q114" s="114" t="s">
        <v>100</v>
      </c>
    </row>
    <row r="115" spans="1:17">
      <c r="A115" s="111" t="s">
        <v>101</v>
      </c>
      <c r="B115" s="106">
        <v>0.25</v>
      </c>
      <c r="C115" s="106">
        <v>800</v>
      </c>
      <c r="D115" s="106">
        <v>1.2</v>
      </c>
      <c r="E115" s="106">
        <v>20</v>
      </c>
      <c r="F115" s="106">
        <v>5.3</v>
      </c>
      <c r="G115" s="106">
        <v>0.85</v>
      </c>
      <c r="H115" s="106">
        <v>643</v>
      </c>
      <c r="I115" s="106">
        <v>690</v>
      </c>
      <c r="J115" s="106">
        <v>9.1999999999999993</v>
      </c>
      <c r="K115" s="106"/>
      <c r="L115" s="106">
        <v>0</v>
      </c>
      <c r="M115" s="106">
        <v>39000</v>
      </c>
      <c r="N115" s="112">
        <v>47.7</v>
      </c>
      <c r="O115" s="112">
        <v>63.4</v>
      </c>
      <c r="P115" s="112">
        <v>0.72</v>
      </c>
      <c r="Q115" s="114" t="s">
        <v>100</v>
      </c>
    </row>
    <row r="116" spans="1:17">
      <c r="A116" s="111" t="s">
        <v>102</v>
      </c>
      <c r="B116" s="106">
        <v>0.25</v>
      </c>
      <c r="C116" s="106">
        <v>800</v>
      </c>
      <c r="D116" s="106">
        <v>1.2</v>
      </c>
      <c r="E116" s="106">
        <v>20</v>
      </c>
      <c r="F116" s="106">
        <v>5.5</v>
      </c>
      <c r="G116" s="106">
        <v>0.83</v>
      </c>
      <c r="H116" s="106">
        <v>621</v>
      </c>
      <c r="I116" s="106">
        <v>695</v>
      </c>
      <c r="J116" s="106">
        <v>7.7</v>
      </c>
      <c r="K116" s="106"/>
      <c r="L116" s="106">
        <v>0</v>
      </c>
      <c r="M116" s="106">
        <v>39000</v>
      </c>
      <c r="N116" s="112">
        <v>88.6</v>
      </c>
      <c r="O116" s="112">
        <v>93.2</v>
      </c>
      <c r="P116" s="112">
        <v>0.93</v>
      </c>
      <c r="Q116" s="114" t="s">
        <v>100</v>
      </c>
    </row>
    <row r="117" spans="1:17">
      <c r="A117" s="111" t="s">
        <v>103</v>
      </c>
      <c r="B117" s="106">
        <v>0.25</v>
      </c>
      <c r="C117" s="106">
        <v>800</v>
      </c>
      <c r="D117" s="106">
        <v>7.2</v>
      </c>
      <c r="E117" s="106">
        <v>20</v>
      </c>
      <c r="F117" s="106">
        <v>5.4</v>
      </c>
      <c r="G117" s="106">
        <v>0.8</v>
      </c>
      <c r="H117" s="106">
        <v>597</v>
      </c>
      <c r="I117" s="106">
        <v>705</v>
      </c>
      <c r="J117" s="106">
        <v>8.1</v>
      </c>
      <c r="K117" s="106"/>
      <c r="L117" s="106">
        <v>0</v>
      </c>
      <c r="M117" s="106">
        <v>200000</v>
      </c>
      <c r="N117" s="112">
        <v>73.2</v>
      </c>
      <c r="O117" s="112">
        <v>82.1</v>
      </c>
      <c r="P117" s="112">
        <v>0.87</v>
      </c>
      <c r="Q117" s="114" t="s">
        <v>100</v>
      </c>
    </row>
    <row r="118" spans="1:17">
      <c r="A118" s="111" t="s">
        <v>104</v>
      </c>
      <c r="B118" s="106">
        <v>0.25</v>
      </c>
      <c r="C118" s="106">
        <v>800</v>
      </c>
      <c r="D118" s="106">
        <v>13.8</v>
      </c>
      <c r="E118" s="106">
        <v>20</v>
      </c>
      <c r="F118" s="106">
        <v>5.3</v>
      </c>
      <c r="G118" s="106">
        <v>0.72</v>
      </c>
      <c r="H118" s="106">
        <v>515</v>
      </c>
      <c r="I118" s="106">
        <v>732</v>
      </c>
      <c r="J118" s="106">
        <v>15.6</v>
      </c>
      <c r="K118" s="106"/>
      <c r="L118" s="106">
        <v>0</v>
      </c>
      <c r="M118" s="106">
        <v>200000</v>
      </c>
      <c r="N118" s="112">
        <v>41.5</v>
      </c>
      <c r="O118" s="112">
        <v>49.8</v>
      </c>
      <c r="P118" s="112">
        <v>0.79</v>
      </c>
      <c r="Q118" s="114" t="s">
        <v>100</v>
      </c>
    </row>
    <row r="119" spans="1:17">
      <c r="A119" s="111" t="s">
        <v>103</v>
      </c>
      <c r="B119" s="106">
        <v>0.25</v>
      </c>
      <c r="C119" s="106">
        <v>800</v>
      </c>
      <c r="D119" s="106">
        <v>7.2</v>
      </c>
      <c r="E119" s="106">
        <v>40</v>
      </c>
      <c r="F119" s="106">
        <v>5.4</v>
      </c>
      <c r="G119" s="106">
        <v>0.8</v>
      </c>
      <c r="H119" s="106">
        <v>597</v>
      </c>
      <c r="I119" s="106">
        <v>705</v>
      </c>
      <c r="J119" s="106">
        <v>8.1</v>
      </c>
      <c r="K119" s="106"/>
      <c r="L119" s="106">
        <v>0</v>
      </c>
      <c r="M119" s="106">
        <v>200000</v>
      </c>
      <c r="N119" s="112">
        <v>70.7</v>
      </c>
      <c r="O119" s="112">
        <v>85.6</v>
      </c>
      <c r="P119" s="112">
        <v>0.87</v>
      </c>
      <c r="Q119" s="114" t="s">
        <v>100</v>
      </c>
    </row>
    <row r="120" spans="1:17">
      <c r="A120" s="111" t="s">
        <v>104</v>
      </c>
      <c r="B120" s="106">
        <v>0.25</v>
      </c>
      <c r="C120" s="106">
        <v>800</v>
      </c>
      <c r="D120" s="106">
        <v>13.8</v>
      </c>
      <c r="E120" s="106">
        <v>40</v>
      </c>
      <c r="F120" s="106">
        <v>5.3</v>
      </c>
      <c r="G120" s="106">
        <v>0.72</v>
      </c>
      <c r="H120" s="106">
        <v>515</v>
      </c>
      <c r="I120" s="106">
        <v>732</v>
      </c>
      <c r="J120" s="106">
        <v>15.6</v>
      </c>
      <c r="K120" s="106"/>
      <c r="L120" s="106">
        <v>0</v>
      </c>
      <c r="M120" s="106">
        <v>200000</v>
      </c>
      <c r="N120" s="112">
        <v>27.8</v>
      </c>
      <c r="O120" s="112">
        <v>37.299999999999997</v>
      </c>
      <c r="P120" s="112">
        <v>0.73099999999999998</v>
      </c>
      <c r="Q120" s="114" t="s">
        <v>100</v>
      </c>
    </row>
    <row r="121" spans="1:17">
      <c r="A121" s="111" t="s">
        <v>103</v>
      </c>
      <c r="B121" s="106">
        <v>0.25</v>
      </c>
      <c r="C121" s="106">
        <v>800</v>
      </c>
      <c r="D121" s="106">
        <v>7.2</v>
      </c>
      <c r="E121" s="106">
        <v>100</v>
      </c>
      <c r="F121" s="106">
        <v>5.4</v>
      </c>
      <c r="G121" s="106">
        <v>0.8</v>
      </c>
      <c r="H121" s="106">
        <v>597</v>
      </c>
      <c r="I121" s="106">
        <v>705</v>
      </c>
      <c r="J121" s="106">
        <v>8.1</v>
      </c>
      <c r="K121" s="106"/>
      <c r="L121" s="106">
        <v>0</v>
      </c>
      <c r="M121" s="106">
        <v>150000</v>
      </c>
      <c r="N121" s="112">
        <v>73.5</v>
      </c>
      <c r="O121" s="112">
        <v>83.1</v>
      </c>
      <c r="P121" s="112">
        <v>0.87</v>
      </c>
      <c r="Q121" s="114" t="s">
        <v>100</v>
      </c>
    </row>
    <row r="122" spans="1:17">
      <c r="A122" s="111" t="s">
        <v>105</v>
      </c>
      <c r="B122" s="106">
        <v>0.25</v>
      </c>
      <c r="C122" s="106">
        <v>700</v>
      </c>
      <c r="D122" s="106">
        <v>5</v>
      </c>
      <c r="E122" s="106">
        <v>10</v>
      </c>
      <c r="F122" s="106">
        <v>6.5</v>
      </c>
      <c r="G122" s="106">
        <v>0.48</v>
      </c>
      <c r="H122" s="106">
        <v>136</v>
      </c>
      <c r="I122" s="106">
        <v>716</v>
      </c>
      <c r="J122" s="106">
        <v>5.5</v>
      </c>
      <c r="K122" s="106"/>
      <c r="L122" s="106">
        <v>0</v>
      </c>
      <c r="M122" s="106">
        <v>120000</v>
      </c>
      <c r="N122" s="112">
        <v>71.5</v>
      </c>
      <c r="O122" s="112">
        <v>80</v>
      </c>
      <c r="P122" s="112">
        <v>0.83</v>
      </c>
      <c r="Q122" s="114" t="s">
        <v>106</v>
      </c>
    </row>
    <row r="123" spans="1:17">
      <c r="A123" s="111" t="s">
        <v>107</v>
      </c>
      <c r="B123" s="106">
        <v>0.25</v>
      </c>
      <c r="C123" s="106">
        <v>700</v>
      </c>
      <c r="D123" s="106">
        <v>5</v>
      </c>
      <c r="E123" s="106">
        <v>10</v>
      </c>
      <c r="F123" s="106">
        <v>7.8</v>
      </c>
      <c r="G123" s="106">
        <v>0.48</v>
      </c>
      <c r="H123" s="106">
        <v>128.69999999999999</v>
      </c>
      <c r="I123" s="106">
        <v>749</v>
      </c>
      <c r="J123" s="106">
        <v>4.8</v>
      </c>
      <c r="K123" s="106"/>
      <c r="L123" s="106">
        <v>0</v>
      </c>
      <c r="M123" s="106">
        <v>120000</v>
      </c>
      <c r="N123" s="112">
        <v>76.7</v>
      </c>
      <c r="O123" s="112">
        <v>86</v>
      </c>
      <c r="P123" s="112">
        <v>0.85</v>
      </c>
      <c r="Q123" s="114" t="s">
        <v>106</v>
      </c>
    </row>
    <row r="124" spans="1:17">
      <c r="A124" s="111" t="s">
        <v>108</v>
      </c>
      <c r="B124" s="106">
        <v>0.25</v>
      </c>
      <c r="C124" s="106">
        <v>700</v>
      </c>
      <c r="D124" s="106">
        <v>5</v>
      </c>
      <c r="E124" s="106">
        <v>10</v>
      </c>
      <c r="F124" s="106">
        <v>7</v>
      </c>
      <c r="G124" s="106">
        <v>0.22</v>
      </c>
      <c r="H124" s="106">
        <v>75.400000000000006</v>
      </c>
      <c r="I124" s="106">
        <v>760</v>
      </c>
      <c r="J124" s="106">
        <v>16.2</v>
      </c>
      <c r="K124" s="106"/>
      <c r="L124" s="106">
        <v>0</v>
      </c>
      <c r="M124" s="106">
        <v>120000</v>
      </c>
      <c r="N124" s="112">
        <v>39.4</v>
      </c>
      <c r="O124" s="112">
        <v>50</v>
      </c>
      <c r="P124" s="112">
        <v>0.77</v>
      </c>
      <c r="Q124" s="114" t="s">
        <v>106</v>
      </c>
    </row>
    <row r="125" spans="1:17">
      <c r="A125" s="111" t="s">
        <v>105</v>
      </c>
      <c r="B125" s="106">
        <v>0.25</v>
      </c>
      <c r="C125" s="106">
        <v>700</v>
      </c>
      <c r="D125" s="106">
        <v>5</v>
      </c>
      <c r="E125" s="106">
        <v>20</v>
      </c>
      <c r="F125" s="106">
        <v>6.5</v>
      </c>
      <c r="G125" s="106">
        <v>0.48</v>
      </c>
      <c r="H125" s="106">
        <v>136</v>
      </c>
      <c r="I125" s="106">
        <v>716</v>
      </c>
      <c r="J125" s="106">
        <v>5.5</v>
      </c>
      <c r="K125" s="106"/>
      <c r="L125" s="106">
        <v>0</v>
      </c>
      <c r="M125" s="106">
        <v>120000</v>
      </c>
      <c r="N125" s="112">
        <v>70.8</v>
      </c>
      <c r="O125" s="112">
        <v>80.7</v>
      </c>
      <c r="P125" s="112">
        <v>0.83</v>
      </c>
      <c r="Q125" s="114" t="s">
        <v>106</v>
      </c>
    </row>
    <row r="126" spans="1:17">
      <c r="A126" s="111" t="s">
        <v>107</v>
      </c>
      <c r="B126" s="106">
        <v>0.25</v>
      </c>
      <c r="C126" s="106">
        <v>700</v>
      </c>
      <c r="D126" s="106">
        <v>5</v>
      </c>
      <c r="E126" s="106">
        <v>20</v>
      </c>
      <c r="F126" s="106">
        <v>7.8</v>
      </c>
      <c r="G126" s="106">
        <v>0.48</v>
      </c>
      <c r="H126" s="106">
        <v>128.69999999999999</v>
      </c>
      <c r="I126" s="106">
        <v>749</v>
      </c>
      <c r="J126" s="106">
        <v>4.8</v>
      </c>
      <c r="K126" s="106"/>
      <c r="L126" s="106">
        <v>0</v>
      </c>
      <c r="M126" s="106">
        <v>120000</v>
      </c>
      <c r="N126" s="112">
        <v>75.400000000000006</v>
      </c>
      <c r="O126" s="112">
        <v>83.8</v>
      </c>
      <c r="P126" s="112">
        <v>0.85</v>
      </c>
      <c r="Q126" s="114" t="s">
        <v>106</v>
      </c>
    </row>
    <row r="127" spans="1:17">
      <c r="A127" s="111" t="s">
        <v>108</v>
      </c>
      <c r="B127" s="106">
        <v>0.25</v>
      </c>
      <c r="C127" s="106">
        <v>700</v>
      </c>
      <c r="D127" s="106">
        <v>5</v>
      </c>
      <c r="E127" s="106">
        <v>20</v>
      </c>
      <c r="F127" s="106">
        <v>7</v>
      </c>
      <c r="G127" s="106">
        <v>0.22</v>
      </c>
      <c r="H127" s="106">
        <v>75.400000000000006</v>
      </c>
      <c r="I127" s="106">
        <v>760</v>
      </c>
      <c r="J127" s="106">
        <v>16.2</v>
      </c>
      <c r="K127" s="106"/>
      <c r="L127" s="106">
        <v>0</v>
      </c>
      <c r="M127" s="106">
        <v>120000</v>
      </c>
      <c r="N127" s="112">
        <v>35.200000000000003</v>
      </c>
      <c r="O127" s="112">
        <v>44.7</v>
      </c>
      <c r="P127" s="112">
        <v>0.78</v>
      </c>
      <c r="Q127" s="114" t="s">
        <v>106</v>
      </c>
    </row>
    <row r="128" spans="1:17">
      <c r="A128" s="111" t="s">
        <v>109</v>
      </c>
      <c r="B128" s="106">
        <v>0.5</v>
      </c>
      <c r="C128" s="106">
        <v>800</v>
      </c>
      <c r="D128" s="106">
        <v>5</v>
      </c>
      <c r="E128" s="106">
        <v>20</v>
      </c>
      <c r="F128" s="106">
        <v>7</v>
      </c>
      <c r="G128" s="106">
        <v>0.19</v>
      </c>
      <c r="H128" s="106">
        <v>120</v>
      </c>
      <c r="I128" s="106">
        <v>460</v>
      </c>
      <c r="J128" s="106">
        <v>7.5</v>
      </c>
      <c r="K128" s="106"/>
      <c r="L128" s="106">
        <v>0</v>
      </c>
      <c r="M128" s="106">
        <v>15000</v>
      </c>
      <c r="N128" s="112">
        <v>86</v>
      </c>
      <c r="O128" s="112">
        <v>84.4</v>
      </c>
      <c r="P128" s="112">
        <v>1.276</v>
      </c>
      <c r="Q128" s="114" t="s">
        <v>110</v>
      </c>
    </row>
    <row r="129" spans="1:17">
      <c r="A129" s="111" t="s">
        <v>111</v>
      </c>
      <c r="B129" s="106">
        <v>0.5</v>
      </c>
      <c r="C129" s="106">
        <v>800</v>
      </c>
      <c r="D129" s="106">
        <v>5</v>
      </c>
      <c r="E129" s="106">
        <v>20</v>
      </c>
      <c r="F129" s="106">
        <v>5.42</v>
      </c>
      <c r="G129" s="106">
        <v>0.12</v>
      </c>
      <c r="H129" s="106">
        <v>86</v>
      </c>
      <c r="I129" s="106">
        <v>565</v>
      </c>
      <c r="J129" s="106">
        <v>6</v>
      </c>
      <c r="K129" s="106"/>
      <c r="L129" s="106">
        <v>0</v>
      </c>
      <c r="M129" s="106">
        <v>15000</v>
      </c>
      <c r="N129" s="112">
        <v>86.8</v>
      </c>
      <c r="O129" s="112">
        <v>84.37</v>
      </c>
      <c r="P129" s="112">
        <v>0.84</v>
      </c>
      <c r="Q129" s="114" t="s">
        <v>110</v>
      </c>
    </row>
    <row r="130" spans="1:17">
      <c r="A130" s="111" t="s">
        <v>109</v>
      </c>
      <c r="B130" s="106">
        <v>0.5</v>
      </c>
      <c r="C130" s="106">
        <v>800</v>
      </c>
      <c r="D130" s="106">
        <v>5</v>
      </c>
      <c r="E130" s="106">
        <v>40</v>
      </c>
      <c r="F130" s="106">
        <v>7</v>
      </c>
      <c r="G130" s="106">
        <v>0.19</v>
      </c>
      <c r="H130" s="106">
        <v>120</v>
      </c>
      <c r="I130" s="106">
        <v>460</v>
      </c>
      <c r="J130" s="106">
        <v>7.5</v>
      </c>
      <c r="K130" s="106"/>
      <c r="L130" s="106">
        <v>0</v>
      </c>
      <c r="M130" s="106">
        <v>15000</v>
      </c>
      <c r="N130" s="112">
        <v>65.7</v>
      </c>
      <c r="O130" s="112">
        <v>62.4</v>
      </c>
      <c r="P130" s="112">
        <v>1.284</v>
      </c>
      <c r="Q130" s="114" t="s">
        <v>110</v>
      </c>
    </row>
    <row r="131" spans="1:17">
      <c r="A131" s="111" t="s">
        <v>111</v>
      </c>
      <c r="B131" s="106">
        <v>0.5</v>
      </c>
      <c r="C131" s="106">
        <v>800</v>
      </c>
      <c r="D131" s="106">
        <v>5</v>
      </c>
      <c r="E131" s="106">
        <v>40</v>
      </c>
      <c r="F131" s="106">
        <v>5.42</v>
      </c>
      <c r="G131" s="106">
        <v>0.12</v>
      </c>
      <c r="H131" s="106">
        <v>86</v>
      </c>
      <c r="I131" s="106">
        <v>565</v>
      </c>
      <c r="J131" s="106">
        <v>6</v>
      </c>
      <c r="K131" s="106"/>
      <c r="L131" s="106">
        <v>0</v>
      </c>
      <c r="M131" s="106">
        <v>15000</v>
      </c>
      <c r="N131" s="112">
        <v>85.5</v>
      </c>
      <c r="O131" s="112">
        <v>83</v>
      </c>
      <c r="P131" s="112">
        <v>0.84</v>
      </c>
      <c r="Q131" s="114" t="s">
        <v>110</v>
      </c>
    </row>
    <row r="132" spans="1:17">
      <c r="A132" s="111" t="s">
        <v>112</v>
      </c>
      <c r="B132" s="106">
        <v>0.1</v>
      </c>
      <c r="C132" s="106">
        <v>550</v>
      </c>
      <c r="D132" s="106">
        <v>5.6</v>
      </c>
      <c r="E132" s="106">
        <v>8</v>
      </c>
      <c r="F132" s="106">
        <v>3</v>
      </c>
      <c r="G132" s="106">
        <v>0.18</v>
      </c>
      <c r="H132" s="106">
        <v>113</v>
      </c>
      <c r="I132" s="106">
        <v>654.5</v>
      </c>
      <c r="J132" s="106">
        <v>7.5</v>
      </c>
      <c r="K132" s="106"/>
      <c r="L132" s="106">
        <v>0</v>
      </c>
      <c r="M132" s="106">
        <v>48000</v>
      </c>
      <c r="N132" s="112">
        <v>39.1</v>
      </c>
      <c r="O132" s="112">
        <v>36.700000000000003</v>
      </c>
      <c r="P132" s="112">
        <v>0.97799999999999998</v>
      </c>
      <c r="Q132" s="114" t="s">
        <v>113</v>
      </c>
    </row>
    <row r="133" spans="1:17">
      <c r="A133" s="111" t="s">
        <v>114</v>
      </c>
      <c r="B133" s="106">
        <v>0.1</v>
      </c>
      <c r="C133" s="106">
        <v>550</v>
      </c>
      <c r="D133" s="106">
        <v>5.8</v>
      </c>
      <c r="E133" s="106">
        <v>8</v>
      </c>
      <c r="F133" s="106">
        <v>6</v>
      </c>
      <c r="G133" s="106">
        <v>0.25</v>
      </c>
      <c r="H133" s="106">
        <v>86</v>
      </c>
      <c r="I133" s="106">
        <v>682.5</v>
      </c>
      <c r="J133" s="106">
        <v>7.5</v>
      </c>
      <c r="K133" s="106"/>
      <c r="L133" s="106">
        <v>1.61</v>
      </c>
      <c r="M133" s="106">
        <v>48000</v>
      </c>
      <c r="N133" s="112">
        <v>60.9</v>
      </c>
      <c r="O133" s="112">
        <v>60</v>
      </c>
      <c r="P133" s="112">
        <v>0.876</v>
      </c>
      <c r="Q133" s="114" t="s">
        <v>113</v>
      </c>
    </row>
    <row r="134" spans="1:17">
      <c r="A134" s="111" t="s">
        <v>112</v>
      </c>
      <c r="B134" s="106">
        <v>0.1</v>
      </c>
      <c r="C134" s="106">
        <v>700</v>
      </c>
      <c r="D134" s="106">
        <v>5.6</v>
      </c>
      <c r="E134" s="106">
        <v>8</v>
      </c>
      <c r="F134" s="106">
        <v>3</v>
      </c>
      <c r="G134" s="106">
        <v>0.18</v>
      </c>
      <c r="H134" s="106">
        <v>113</v>
      </c>
      <c r="I134" s="106">
        <v>654.5</v>
      </c>
      <c r="J134" s="106">
        <v>7.5</v>
      </c>
      <c r="K134" s="106"/>
      <c r="L134" s="106">
        <v>0</v>
      </c>
      <c r="M134" s="106">
        <v>48000</v>
      </c>
      <c r="N134" s="112">
        <v>87.8</v>
      </c>
      <c r="O134" s="112">
        <v>92.3</v>
      </c>
      <c r="P134" s="112">
        <v>0.95</v>
      </c>
      <c r="Q134" s="114" t="s">
        <v>113</v>
      </c>
    </row>
    <row r="135" spans="1:17">
      <c r="A135" s="111" t="s">
        <v>114</v>
      </c>
      <c r="B135" s="106">
        <v>0.1</v>
      </c>
      <c r="C135" s="106">
        <v>700</v>
      </c>
      <c r="D135" s="106">
        <v>5.8</v>
      </c>
      <c r="E135" s="106">
        <v>8</v>
      </c>
      <c r="F135" s="106">
        <v>6</v>
      </c>
      <c r="G135" s="106">
        <v>0.25</v>
      </c>
      <c r="H135" s="106">
        <v>86</v>
      </c>
      <c r="I135" s="106">
        <v>682.5</v>
      </c>
      <c r="J135" s="106">
        <v>7.5</v>
      </c>
      <c r="K135" s="106"/>
      <c r="L135" s="106">
        <v>1.61</v>
      </c>
      <c r="M135" s="106">
        <v>48000</v>
      </c>
      <c r="N135" s="112">
        <v>92.3</v>
      </c>
      <c r="O135" s="112">
        <v>92.2</v>
      </c>
      <c r="P135" s="112">
        <v>0.95</v>
      </c>
      <c r="Q135" s="114" t="s">
        <v>113</v>
      </c>
    </row>
    <row r="136" spans="1:17">
      <c r="A136" s="111" t="s">
        <v>115</v>
      </c>
      <c r="B136" s="106">
        <v>0.25</v>
      </c>
      <c r="C136" s="106">
        <v>800</v>
      </c>
      <c r="D136" s="106">
        <v>12.5</v>
      </c>
      <c r="E136" s="106">
        <v>96</v>
      </c>
      <c r="F136" s="106">
        <v>21.8</v>
      </c>
      <c r="G136" s="106">
        <v>0.35</v>
      </c>
      <c r="H136" s="106">
        <v>55.5</v>
      </c>
      <c r="I136" s="106">
        <v>650</v>
      </c>
      <c r="J136" s="106">
        <v>13.8</v>
      </c>
      <c r="K136" s="106"/>
      <c r="L136" s="106">
        <v>0</v>
      </c>
      <c r="M136" s="106">
        <v>36000</v>
      </c>
      <c r="N136" s="112">
        <v>85.6</v>
      </c>
      <c r="O136" s="112">
        <v>95.2</v>
      </c>
      <c r="P136" s="112">
        <v>0.88</v>
      </c>
      <c r="Q136" s="114" t="s">
        <v>116</v>
      </c>
    </row>
    <row r="137" spans="1:17">
      <c r="A137" s="111" t="s">
        <v>117</v>
      </c>
      <c r="B137" s="106">
        <v>0.25</v>
      </c>
      <c r="C137" s="106">
        <v>800</v>
      </c>
      <c r="D137" s="106">
        <v>12.5</v>
      </c>
      <c r="E137" s="106">
        <v>96</v>
      </c>
      <c r="F137" s="106">
        <v>22.6</v>
      </c>
      <c r="G137" s="106">
        <v>0.35</v>
      </c>
      <c r="H137" s="106">
        <v>56.1</v>
      </c>
      <c r="I137" s="106">
        <v>650</v>
      </c>
      <c r="J137" s="106">
        <v>12.6</v>
      </c>
      <c r="K137" s="106"/>
      <c r="L137" s="106">
        <v>0.82</v>
      </c>
      <c r="M137" s="106">
        <v>36000</v>
      </c>
      <c r="N137" s="112">
        <v>87.2</v>
      </c>
      <c r="O137" s="112">
        <v>96.7</v>
      </c>
      <c r="P137" s="112">
        <v>0.96</v>
      </c>
      <c r="Q137" s="114" t="s">
        <v>116</v>
      </c>
    </row>
    <row r="138" spans="1:17">
      <c r="A138" s="111" t="s">
        <v>118</v>
      </c>
      <c r="B138" s="106">
        <v>0.15</v>
      </c>
      <c r="C138" s="106">
        <v>800</v>
      </c>
      <c r="D138" s="106">
        <v>1.1000000000000001</v>
      </c>
      <c r="E138" s="106">
        <v>40</v>
      </c>
      <c r="F138" s="106">
        <v>3.3</v>
      </c>
      <c r="G138" s="106">
        <v>0.12</v>
      </c>
      <c r="H138" s="106">
        <v>109.6</v>
      </c>
      <c r="I138" s="106">
        <v>796.2</v>
      </c>
      <c r="J138" s="106">
        <v>2.5</v>
      </c>
      <c r="K138" s="106">
        <v>13</v>
      </c>
      <c r="L138" s="106">
        <v>0</v>
      </c>
      <c r="M138" s="106">
        <v>108000</v>
      </c>
      <c r="N138" s="112">
        <v>88.6</v>
      </c>
      <c r="O138" s="112">
        <v>91.8</v>
      </c>
      <c r="P138" s="112">
        <v>0.95</v>
      </c>
      <c r="Q138" s="114" t="s">
        <v>119</v>
      </c>
    </row>
    <row r="139" spans="1:17">
      <c r="A139" s="111" t="s">
        <v>120</v>
      </c>
      <c r="B139" s="106">
        <v>0.15</v>
      </c>
      <c r="C139" s="106">
        <v>800</v>
      </c>
      <c r="D139" s="106">
        <v>2.2999999999999998</v>
      </c>
      <c r="E139" s="106">
        <v>20</v>
      </c>
      <c r="F139" s="106">
        <v>3.6</v>
      </c>
      <c r="G139" s="106">
        <v>0.11</v>
      </c>
      <c r="H139" s="106">
        <v>105.2</v>
      </c>
      <c r="I139" s="106">
        <v>795.7</v>
      </c>
      <c r="J139" s="106">
        <v>6.5</v>
      </c>
      <c r="K139" s="106">
        <v>12.2</v>
      </c>
      <c r="L139" s="106">
        <v>0</v>
      </c>
      <c r="M139" s="106">
        <v>108000</v>
      </c>
      <c r="N139" s="112">
        <v>91.4</v>
      </c>
      <c r="O139" s="112">
        <v>97.1</v>
      </c>
      <c r="P139" s="112">
        <v>0.874</v>
      </c>
      <c r="Q139" s="114" t="s">
        <v>119</v>
      </c>
    </row>
    <row r="140" spans="1:17">
      <c r="A140" s="111" t="s">
        <v>120</v>
      </c>
      <c r="B140" s="106">
        <v>0.15</v>
      </c>
      <c r="C140" s="106">
        <v>800</v>
      </c>
      <c r="D140" s="106">
        <v>2.2999999999999998</v>
      </c>
      <c r="E140" s="106">
        <v>40</v>
      </c>
      <c r="F140" s="106">
        <v>3.6</v>
      </c>
      <c r="G140" s="106">
        <v>0.11</v>
      </c>
      <c r="H140" s="106">
        <v>105.2</v>
      </c>
      <c r="I140" s="106">
        <v>795.7</v>
      </c>
      <c r="J140" s="106">
        <v>6.5</v>
      </c>
      <c r="K140" s="106">
        <v>12.2</v>
      </c>
      <c r="L140" s="106">
        <v>0</v>
      </c>
      <c r="M140" s="106">
        <v>108000</v>
      </c>
      <c r="N140" s="112">
        <v>90.9</v>
      </c>
      <c r="O140" s="112">
        <v>98.2</v>
      </c>
      <c r="P140" s="112">
        <v>0.88</v>
      </c>
      <c r="Q140" s="114" t="s">
        <v>119</v>
      </c>
    </row>
    <row r="141" spans="1:17">
      <c r="A141" s="111" t="s">
        <v>121</v>
      </c>
      <c r="B141" s="106">
        <v>0.15</v>
      </c>
      <c r="C141" s="106">
        <v>800</v>
      </c>
      <c r="D141" s="106">
        <v>4.5</v>
      </c>
      <c r="E141" s="106">
        <v>20</v>
      </c>
      <c r="F141" s="106">
        <v>3.3</v>
      </c>
      <c r="G141" s="106">
        <v>0.13</v>
      </c>
      <c r="H141" s="106">
        <v>111.6</v>
      </c>
      <c r="I141" s="106">
        <v>796.4</v>
      </c>
      <c r="J141" s="106">
        <v>11.5</v>
      </c>
      <c r="K141" s="106">
        <v>10.1</v>
      </c>
      <c r="L141" s="106">
        <v>0</v>
      </c>
      <c r="M141" s="106">
        <v>108000</v>
      </c>
      <c r="N141" s="112">
        <v>92.5</v>
      </c>
      <c r="O141" s="112">
        <v>97.9</v>
      </c>
      <c r="P141" s="112">
        <v>0.91</v>
      </c>
      <c r="Q141" s="114" t="s">
        <v>119</v>
      </c>
    </row>
    <row r="142" spans="1:17">
      <c r="A142" s="111" t="s">
        <v>121</v>
      </c>
      <c r="B142" s="106">
        <v>0.15</v>
      </c>
      <c r="C142" s="106">
        <v>800</v>
      </c>
      <c r="D142" s="106">
        <v>4.5</v>
      </c>
      <c r="E142" s="106">
        <v>40</v>
      </c>
      <c r="F142" s="106">
        <v>3.3</v>
      </c>
      <c r="G142" s="106">
        <v>0.13</v>
      </c>
      <c r="H142" s="106">
        <v>111.6</v>
      </c>
      <c r="I142" s="106">
        <v>796.4</v>
      </c>
      <c r="J142" s="106">
        <v>11.5</v>
      </c>
      <c r="K142" s="106">
        <v>10.1</v>
      </c>
      <c r="L142" s="106">
        <v>0</v>
      </c>
      <c r="M142" s="106">
        <v>108000</v>
      </c>
      <c r="N142" s="112">
        <v>92.5</v>
      </c>
      <c r="O142" s="112">
        <v>97.9</v>
      </c>
      <c r="P142" s="112">
        <v>0.92800000000000005</v>
      </c>
      <c r="Q142" s="114" t="s">
        <v>119</v>
      </c>
    </row>
    <row r="143" spans="1:17">
      <c r="A143" s="111" t="s">
        <v>122</v>
      </c>
      <c r="B143" s="106">
        <v>0.15</v>
      </c>
      <c r="C143" s="106">
        <v>800</v>
      </c>
      <c r="D143" s="106">
        <v>8.8000000000000007</v>
      </c>
      <c r="E143" s="106">
        <v>20</v>
      </c>
      <c r="F143" s="106">
        <v>3.8</v>
      </c>
      <c r="G143" s="106">
        <v>0.12</v>
      </c>
      <c r="H143" s="106">
        <v>92.9</v>
      </c>
      <c r="I143" s="106">
        <v>793.9</v>
      </c>
      <c r="J143" s="106">
        <v>14.6</v>
      </c>
      <c r="K143" s="106">
        <v>9.4</v>
      </c>
      <c r="L143" s="106">
        <v>0</v>
      </c>
      <c r="M143" s="106">
        <v>108000</v>
      </c>
      <c r="N143" s="112">
        <v>92.3</v>
      </c>
      <c r="O143" s="112">
        <v>97.6</v>
      </c>
      <c r="P143" s="112">
        <v>0.90700000000000003</v>
      </c>
      <c r="Q143" s="114" t="s">
        <v>119</v>
      </c>
    </row>
    <row r="144" spans="1:17">
      <c r="A144" s="111" t="s">
        <v>122</v>
      </c>
      <c r="B144" s="106">
        <v>0.15</v>
      </c>
      <c r="C144" s="106">
        <v>800</v>
      </c>
      <c r="D144" s="106">
        <v>8.8000000000000007</v>
      </c>
      <c r="E144" s="106">
        <v>40</v>
      </c>
      <c r="F144" s="106">
        <v>3.8</v>
      </c>
      <c r="G144" s="106">
        <v>0.12</v>
      </c>
      <c r="H144" s="106">
        <v>92.9</v>
      </c>
      <c r="I144" s="106">
        <v>793.9</v>
      </c>
      <c r="J144" s="106">
        <v>14.6</v>
      </c>
      <c r="K144" s="106">
        <v>9.4</v>
      </c>
      <c r="L144" s="106">
        <v>0</v>
      </c>
      <c r="M144" s="106">
        <v>108000</v>
      </c>
      <c r="N144" s="112">
        <v>91.4</v>
      </c>
      <c r="O144" s="112">
        <v>97.6</v>
      </c>
      <c r="P144" s="112">
        <v>0.90700000000000003</v>
      </c>
      <c r="Q144" s="114" t="s">
        <v>119</v>
      </c>
    </row>
    <row r="145" spans="1:17">
      <c r="A145" s="111" t="s">
        <v>123</v>
      </c>
      <c r="B145" s="106">
        <v>0.15</v>
      </c>
      <c r="C145" s="106">
        <v>800</v>
      </c>
      <c r="D145" s="106">
        <v>16.2</v>
      </c>
      <c r="E145" s="106">
        <v>20</v>
      </c>
      <c r="F145" s="106">
        <v>4.8</v>
      </c>
      <c r="G145" s="106">
        <v>0.11</v>
      </c>
      <c r="H145" s="106">
        <v>65.2</v>
      </c>
      <c r="I145" s="106">
        <v>794.4</v>
      </c>
      <c r="J145" s="106">
        <v>19.5</v>
      </c>
      <c r="K145" s="106">
        <v>7.3</v>
      </c>
      <c r="L145" s="106">
        <v>0</v>
      </c>
      <c r="M145" s="106">
        <v>108000</v>
      </c>
      <c r="N145" s="112">
        <v>94.2</v>
      </c>
      <c r="O145" s="112">
        <v>97</v>
      </c>
      <c r="P145" s="112">
        <v>0.95099999999999996</v>
      </c>
      <c r="Q145" s="114" t="s">
        <v>119</v>
      </c>
    </row>
    <row r="146" spans="1:17">
      <c r="A146" s="111" t="s">
        <v>123</v>
      </c>
      <c r="B146" s="106">
        <v>0.15</v>
      </c>
      <c r="C146" s="106">
        <v>800</v>
      </c>
      <c r="D146" s="106">
        <v>16.2</v>
      </c>
      <c r="E146" s="106">
        <v>40</v>
      </c>
      <c r="F146" s="106">
        <v>4.8</v>
      </c>
      <c r="G146" s="106">
        <v>0.11</v>
      </c>
      <c r="H146" s="106">
        <v>65.2</v>
      </c>
      <c r="I146" s="106">
        <v>794.4</v>
      </c>
      <c r="J146" s="106">
        <v>19.5</v>
      </c>
      <c r="K146" s="106">
        <v>7.3</v>
      </c>
      <c r="L146" s="106">
        <v>0</v>
      </c>
      <c r="M146" s="106">
        <v>108000</v>
      </c>
      <c r="N146" s="112">
        <v>92.6</v>
      </c>
      <c r="O146" s="112">
        <v>96.3</v>
      </c>
      <c r="P146" s="112">
        <v>0.96</v>
      </c>
      <c r="Q146" s="114" t="s">
        <v>119</v>
      </c>
    </row>
    <row r="147" spans="1:17">
      <c r="A147" s="111" t="s">
        <v>120</v>
      </c>
      <c r="B147" s="106">
        <v>0.15</v>
      </c>
      <c r="C147" s="106">
        <v>650</v>
      </c>
      <c r="D147" s="106">
        <v>2.2999999999999998</v>
      </c>
      <c r="E147" s="106">
        <v>50</v>
      </c>
      <c r="F147" s="106">
        <v>3.6</v>
      </c>
      <c r="G147" s="106">
        <v>0.11</v>
      </c>
      <c r="H147" s="106">
        <v>105.2</v>
      </c>
      <c r="I147" s="106">
        <v>795.7</v>
      </c>
      <c r="J147" s="106">
        <v>6.5</v>
      </c>
      <c r="K147" s="106">
        <v>12.2</v>
      </c>
      <c r="L147" s="106">
        <v>0</v>
      </c>
      <c r="M147" s="106">
        <v>36000</v>
      </c>
      <c r="N147" s="112">
        <v>68.900000000000006</v>
      </c>
      <c r="O147" s="112">
        <v>81.97</v>
      </c>
      <c r="P147" s="112">
        <v>0.88200000000000001</v>
      </c>
      <c r="Q147" s="114" t="s">
        <v>119</v>
      </c>
    </row>
    <row r="148" spans="1:17">
      <c r="A148" s="111" t="s">
        <v>120</v>
      </c>
      <c r="B148" s="106">
        <v>0.15</v>
      </c>
      <c r="C148" s="106">
        <v>650</v>
      </c>
      <c r="D148" s="106">
        <v>2.2999999999999998</v>
      </c>
      <c r="E148" s="106">
        <v>100</v>
      </c>
      <c r="F148" s="106">
        <v>3.6</v>
      </c>
      <c r="G148" s="106">
        <v>0.11</v>
      </c>
      <c r="H148" s="106">
        <v>105.2</v>
      </c>
      <c r="I148" s="106">
        <v>795.7</v>
      </c>
      <c r="J148" s="106">
        <v>6.5</v>
      </c>
      <c r="K148" s="106">
        <v>12.2</v>
      </c>
      <c r="L148" s="106">
        <v>0</v>
      </c>
      <c r="M148" s="106">
        <v>36000</v>
      </c>
      <c r="N148" s="112">
        <v>69.260000000000005</v>
      </c>
      <c r="O148" s="112">
        <v>82.4</v>
      </c>
      <c r="P148" s="112">
        <v>0.88100000000000001</v>
      </c>
      <c r="Q148" s="114" t="s">
        <v>119</v>
      </c>
    </row>
    <row r="149" spans="1:17">
      <c r="A149" s="111" t="s">
        <v>121</v>
      </c>
      <c r="B149" s="106">
        <v>0.15</v>
      </c>
      <c r="C149" s="106">
        <v>650</v>
      </c>
      <c r="D149" s="106">
        <v>4.5</v>
      </c>
      <c r="E149" s="106">
        <v>50</v>
      </c>
      <c r="F149" s="106">
        <v>3.3</v>
      </c>
      <c r="G149" s="106">
        <v>0.13</v>
      </c>
      <c r="H149" s="106">
        <v>111.6</v>
      </c>
      <c r="I149" s="106">
        <v>796.4</v>
      </c>
      <c r="J149" s="106">
        <v>11.5</v>
      </c>
      <c r="K149" s="106">
        <v>10.1</v>
      </c>
      <c r="L149" s="106">
        <v>0</v>
      </c>
      <c r="M149" s="106">
        <v>36000</v>
      </c>
      <c r="N149" s="112">
        <v>64.3</v>
      </c>
      <c r="O149" s="112">
        <v>76.599999999999994</v>
      </c>
      <c r="P149" s="112">
        <v>0.84399999999999997</v>
      </c>
      <c r="Q149" s="114" t="s">
        <v>119</v>
      </c>
    </row>
    <row r="150" spans="1:17">
      <c r="A150" s="111" t="s">
        <v>121</v>
      </c>
      <c r="B150" s="106">
        <v>0.15</v>
      </c>
      <c r="C150" s="106">
        <v>650</v>
      </c>
      <c r="D150" s="106">
        <v>4.5</v>
      </c>
      <c r="E150" s="106">
        <v>100</v>
      </c>
      <c r="F150" s="106">
        <v>3.3</v>
      </c>
      <c r="G150" s="106">
        <v>0.13</v>
      </c>
      <c r="H150" s="106">
        <v>111.6</v>
      </c>
      <c r="I150" s="106">
        <v>796.4</v>
      </c>
      <c r="J150" s="106">
        <v>11.5</v>
      </c>
      <c r="K150" s="106">
        <v>10.1</v>
      </c>
      <c r="L150" s="106">
        <v>0</v>
      </c>
      <c r="M150" s="106">
        <v>36000</v>
      </c>
      <c r="N150" s="112">
        <v>62.7</v>
      </c>
      <c r="O150" s="112">
        <v>74.2</v>
      </c>
      <c r="P150" s="112">
        <v>0.83199999999999996</v>
      </c>
      <c r="Q150" s="114" t="s">
        <v>119</v>
      </c>
    </row>
    <row r="151" spans="1:17">
      <c r="A151" s="111" t="s">
        <v>124</v>
      </c>
      <c r="B151" s="106">
        <v>0.25</v>
      </c>
      <c r="C151" s="106">
        <v>800</v>
      </c>
      <c r="D151" s="106">
        <v>3.7</v>
      </c>
      <c r="E151" s="106">
        <v>24</v>
      </c>
      <c r="F151" s="106">
        <v>5.4247191011235953</v>
      </c>
      <c r="G151" s="106">
        <v>0.30314606741573036</v>
      </c>
      <c r="H151" s="106">
        <v>142</v>
      </c>
      <c r="I151" s="106">
        <v>430</v>
      </c>
      <c r="J151" s="106">
        <v>23</v>
      </c>
      <c r="K151" s="106"/>
      <c r="L151" s="106">
        <v>0</v>
      </c>
      <c r="M151" s="106">
        <v>240000</v>
      </c>
      <c r="N151" s="112">
        <v>82.5</v>
      </c>
      <c r="O151" s="112">
        <v>86.3</v>
      </c>
      <c r="P151" s="112">
        <v>0.9</v>
      </c>
      <c r="Q151" s="114" t="s">
        <v>125</v>
      </c>
    </row>
    <row r="152" spans="1:17">
      <c r="A152" s="111" t="s">
        <v>124</v>
      </c>
      <c r="B152" s="106">
        <v>0.25</v>
      </c>
      <c r="C152" s="106">
        <v>800</v>
      </c>
      <c r="D152" s="106">
        <v>3.7</v>
      </c>
      <c r="E152" s="106">
        <v>48</v>
      </c>
      <c r="F152" s="106">
        <v>5.4247191011235953</v>
      </c>
      <c r="G152" s="106">
        <v>0.30314606741573036</v>
      </c>
      <c r="H152" s="106">
        <v>142</v>
      </c>
      <c r="I152" s="106">
        <v>430</v>
      </c>
      <c r="J152" s="106">
        <v>23</v>
      </c>
      <c r="K152" s="106"/>
      <c r="L152" s="106">
        <v>0</v>
      </c>
      <c r="M152" s="106">
        <v>240000</v>
      </c>
      <c r="N152" s="112">
        <v>78</v>
      </c>
      <c r="O152" s="112">
        <v>85</v>
      </c>
      <c r="P152" s="112">
        <v>0.9</v>
      </c>
      <c r="Q152" s="114" t="s">
        <v>125</v>
      </c>
    </row>
    <row r="153" spans="1:17">
      <c r="A153" s="111" t="s">
        <v>124</v>
      </c>
      <c r="B153" s="106">
        <v>0.25</v>
      </c>
      <c r="C153" s="106">
        <v>800</v>
      </c>
      <c r="D153" s="106">
        <v>3.7</v>
      </c>
      <c r="E153" s="106">
        <v>72</v>
      </c>
      <c r="F153" s="106">
        <v>5.4247191011235953</v>
      </c>
      <c r="G153" s="106">
        <v>0.30314606741573036</v>
      </c>
      <c r="H153" s="106">
        <v>142</v>
      </c>
      <c r="I153" s="106">
        <v>430</v>
      </c>
      <c r="J153" s="106">
        <v>23</v>
      </c>
      <c r="K153" s="106"/>
      <c r="L153" s="106">
        <v>0</v>
      </c>
      <c r="M153" s="106">
        <v>240000</v>
      </c>
      <c r="N153" s="112">
        <v>74.400000000000006</v>
      </c>
      <c r="O153" s="112">
        <v>82.5</v>
      </c>
      <c r="P153" s="112">
        <v>0.89</v>
      </c>
      <c r="Q153" s="114" t="s">
        <v>125</v>
      </c>
    </row>
    <row r="154" spans="1:17">
      <c r="A154" s="111" t="s">
        <v>126</v>
      </c>
      <c r="B154" s="106">
        <v>0.25</v>
      </c>
      <c r="C154" s="106">
        <v>800</v>
      </c>
      <c r="D154" s="106">
        <v>2.5</v>
      </c>
      <c r="E154" s="106">
        <v>24</v>
      </c>
      <c r="F154" s="106">
        <v>12.5</v>
      </c>
      <c r="G154" s="106">
        <v>0.44</v>
      </c>
      <c r="H154" s="106">
        <v>141</v>
      </c>
      <c r="I154" s="106">
        <v>491</v>
      </c>
      <c r="J154" s="106">
        <v>16</v>
      </c>
      <c r="K154" s="106"/>
      <c r="L154" s="106">
        <v>2.16</v>
      </c>
      <c r="M154" s="106">
        <v>240000</v>
      </c>
      <c r="N154" s="112">
        <v>93</v>
      </c>
      <c r="O154" s="112">
        <v>92.5</v>
      </c>
      <c r="P154" s="112">
        <v>0.78</v>
      </c>
      <c r="Q154" s="114" t="s">
        <v>125</v>
      </c>
    </row>
    <row r="155" spans="1:17">
      <c r="A155" s="111" t="s">
        <v>126</v>
      </c>
      <c r="B155" s="106">
        <v>0.25</v>
      </c>
      <c r="C155" s="106">
        <v>800</v>
      </c>
      <c r="D155" s="106">
        <v>2.5</v>
      </c>
      <c r="E155" s="106">
        <v>48</v>
      </c>
      <c r="F155" s="106">
        <v>12.5</v>
      </c>
      <c r="G155" s="106">
        <v>0.44</v>
      </c>
      <c r="H155" s="106">
        <v>141</v>
      </c>
      <c r="I155" s="106">
        <v>491</v>
      </c>
      <c r="J155" s="106">
        <v>16</v>
      </c>
      <c r="K155" s="106"/>
      <c r="L155" s="106">
        <v>2.16</v>
      </c>
      <c r="M155" s="106">
        <v>240000</v>
      </c>
      <c r="N155" s="112">
        <v>92.5</v>
      </c>
      <c r="O155" s="112">
        <v>92.2</v>
      </c>
      <c r="P155" s="112">
        <v>0.64</v>
      </c>
      <c r="Q155" s="114" t="s">
        <v>125</v>
      </c>
    </row>
    <row r="156" spans="1:17">
      <c r="A156" s="111" t="s">
        <v>126</v>
      </c>
      <c r="B156" s="106">
        <v>0.25</v>
      </c>
      <c r="C156" s="106">
        <v>800</v>
      </c>
      <c r="D156" s="106">
        <v>2.5</v>
      </c>
      <c r="E156" s="106">
        <v>72</v>
      </c>
      <c r="F156" s="106">
        <v>12.5</v>
      </c>
      <c r="G156" s="106">
        <v>0.44</v>
      </c>
      <c r="H156" s="106">
        <v>141</v>
      </c>
      <c r="I156" s="106">
        <v>491</v>
      </c>
      <c r="J156" s="106">
        <v>16</v>
      </c>
      <c r="K156" s="106"/>
      <c r="L156" s="106">
        <v>2.16</v>
      </c>
      <c r="M156" s="106">
        <v>240000</v>
      </c>
      <c r="N156" s="112">
        <v>91.9</v>
      </c>
      <c r="O156" s="112">
        <v>92.2</v>
      </c>
      <c r="P156" s="112">
        <v>0.49</v>
      </c>
      <c r="Q156" s="114" t="s">
        <v>125</v>
      </c>
    </row>
    <row r="157" spans="1:17">
      <c r="A157" s="111" t="s">
        <v>127</v>
      </c>
      <c r="B157" s="106">
        <v>0.5</v>
      </c>
      <c r="C157" s="106">
        <v>600</v>
      </c>
      <c r="D157" s="106">
        <v>3.81</v>
      </c>
      <c r="E157" s="106">
        <v>10</v>
      </c>
      <c r="F157" s="106">
        <v>15.2</v>
      </c>
      <c r="G157" s="106">
        <v>0.12</v>
      </c>
      <c r="H157" s="106">
        <v>31.52</v>
      </c>
      <c r="I157" s="106">
        <v>400</v>
      </c>
      <c r="J157" s="106">
        <v>4</v>
      </c>
      <c r="K157" s="106">
        <v>1.2</v>
      </c>
      <c r="L157" s="106">
        <v>1.1200000000000001</v>
      </c>
      <c r="M157" s="106">
        <v>200000</v>
      </c>
      <c r="N157" s="112">
        <v>9.4731839999999998</v>
      </c>
      <c r="O157" s="112">
        <v>14.696236799999999</v>
      </c>
      <c r="P157" s="112">
        <v>0.48</v>
      </c>
      <c r="Q157" s="114" t="s">
        <v>128</v>
      </c>
    </row>
    <row r="158" spans="1:17">
      <c r="A158" s="111" t="s">
        <v>129</v>
      </c>
      <c r="B158" s="106">
        <v>0.5</v>
      </c>
      <c r="C158" s="106">
        <v>600</v>
      </c>
      <c r="D158" s="106">
        <v>3.32</v>
      </c>
      <c r="E158" s="106">
        <v>10</v>
      </c>
      <c r="F158" s="106">
        <v>14.7</v>
      </c>
      <c r="G158" s="106">
        <v>9.1999999999999998E-2</v>
      </c>
      <c r="H158" s="106">
        <v>26.43</v>
      </c>
      <c r="I158" s="106">
        <v>385</v>
      </c>
      <c r="J158" s="106">
        <v>3.8</v>
      </c>
      <c r="K158" s="106">
        <v>0.7</v>
      </c>
      <c r="L158" s="106">
        <f>0.95*1.12+0.05*1.33</f>
        <v>1.1305000000000001</v>
      </c>
      <c r="M158" s="106">
        <v>200000</v>
      </c>
      <c r="N158" s="112">
        <v>16.152729600000001</v>
      </c>
      <c r="O158" s="112">
        <v>20.391705600000002</v>
      </c>
      <c r="P158" s="112">
        <v>0.59</v>
      </c>
      <c r="Q158" s="114" t="s">
        <v>128</v>
      </c>
    </row>
    <row r="159" spans="1:17">
      <c r="A159" s="111" t="s">
        <v>130</v>
      </c>
      <c r="B159" s="106">
        <v>0.5</v>
      </c>
      <c r="C159" s="106">
        <v>600</v>
      </c>
      <c r="D159" s="106">
        <v>3.47</v>
      </c>
      <c r="E159" s="106">
        <v>10</v>
      </c>
      <c r="F159" s="106">
        <v>16.8</v>
      </c>
      <c r="G159" s="106">
        <v>9.8000000000000004E-2</v>
      </c>
      <c r="H159" s="106">
        <v>29.67</v>
      </c>
      <c r="I159" s="106">
        <v>382</v>
      </c>
      <c r="J159" s="106">
        <v>3.7</v>
      </c>
      <c r="K159" s="106">
        <v>0.7</v>
      </c>
      <c r="L159" s="106">
        <f>0.9*1.12+0.1*1.33</f>
        <v>1.1410000000000002</v>
      </c>
      <c r="M159" s="106">
        <v>200000</v>
      </c>
      <c r="N159" s="112">
        <v>15.903148800000002</v>
      </c>
      <c r="O159" s="112">
        <v>19.121087999999997</v>
      </c>
      <c r="P159" s="112">
        <v>0.57999999999999996</v>
      </c>
      <c r="Q159" s="114" t="s">
        <v>128</v>
      </c>
    </row>
    <row r="160" spans="1:17">
      <c r="A160" s="111" t="s">
        <v>131</v>
      </c>
      <c r="B160" s="106">
        <v>0.5</v>
      </c>
      <c r="C160" s="106">
        <v>600</v>
      </c>
      <c r="D160" s="106">
        <v>3.47</v>
      </c>
      <c r="E160" s="106">
        <v>10</v>
      </c>
      <c r="F160" s="106">
        <v>12.7</v>
      </c>
      <c r="G160" s="106">
        <v>8.2000000000000003E-2</v>
      </c>
      <c r="H160" s="106">
        <v>34.770000000000003</v>
      </c>
      <c r="I160" s="106">
        <v>385</v>
      </c>
      <c r="J160" s="106">
        <v>3.9</v>
      </c>
      <c r="K160" s="106">
        <v>1.1000000000000001</v>
      </c>
      <c r="L160" s="106">
        <f>0.8*1.12+0.2*1.33</f>
        <v>1.1620000000000001</v>
      </c>
      <c r="M160" s="106">
        <v>200000</v>
      </c>
      <c r="N160" s="112">
        <v>11.099558399999999</v>
      </c>
      <c r="O160" s="112">
        <v>14.970412800000002</v>
      </c>
      <c r="P160" s="112">
        <v>0.53</v>
      </c>
      <c r="Q160" s="114" t="s">
        <v>128</v>
      </c>
    </row>
    <row r="161" spans="1:17">
      <c r="A161" s="111" t="s">
        <v>127</v>
      </c>
      <c r="B161" s="106">
        <v>0.5</v>
      </c>
      <c r="C161" s="106">
        <v>600</v>
      </c>
      <c r="D161" s="106">
        <v>3.81</v>
      </c>
      <c r="E161" s="106">
        <v>20</v>
      </c>
      <c r="F161" s="106">
        <v>15.2</v>
      </c>
      <c r="G161" s="106">
        <v>0.12</v>
      </c>
      <c r="H161" s="106">
        <v>31.52</v>
      </c>
      <c r="I161" s="106">
        <v>400</v>
      </c>
      <c r="J161" s="106">
        <v>4</v>
      </c>
      <c r="K161" s="106">
        <v>1.2</v>
      </c>
      <c r="L161" s="106">
        <v>1.1200000000000001</v>
      </c>
      <c r="M161" s="106">
        <v>200000</v>
      </c>
      <c r="N161" s="112">
        <v>9.5755968000000014</v>
      </c>
      <c r="O161" s="112">
        <v>15.1570944</v>
      </c>
      <c r="P161" s="112">
        <v>0.48</v>
      </c>
      <c r="Q161" s="114" t="s">
        <v>128</v>
      </c>
    </row>
    <row r="162" spans="1:17">
      <c r="A162" s="111" t="s">
        <v>129</v>
      </c>
      <c r="B162" s="106">
        <v>0.5</v>
      </c>
      <c r="C162" s="106">
        <v>600</v>
      </c>
      <c r="D162" s="106">
        <v>3.32</v>
      </c>
      <c r="E162" s="106">
        <v>20</v>
      </c>
      <c r="F162" s="106">
        <v>14.7</v>
      </c>
      <c r="G162" s="106">
        <v>9.1999999999999998E-2</v>
      </c>
      <c r="H162" s="106">
        <v>26.43</v>
      </c>
      <c r="I162" s="106">
        <v>385</v>
      </c>
      <c r="J162" s="106">
        <v>3.8</v>
      </c>
      <c r="K162" s="106">
        <v>0.7</v>
      </c>
      <c r="L162" s="106">
        <f>0.95*1.12+0.05*1.33</f>
        <v>1.1305000000000001</v>
      </c>
      <c r="M162" s="106">
        <v>200000</v>
      </c>
      <c r="N162" s="112">
        <v>15.438796799999999</v>
      </c>
      <c r="O162" s="112">
        <v>19.990118399999997</v>
      </c>
      <c r="P162" s="112">
        <v>0.59</v>
      </c>
      <c r="Q162" s="114" t="s">
        <v>128</v>
      </c>
    </row>
    <row r="163" spans="1:17">
      <c r="A163" s="111" t="s">
        <v>130</v>
      </c>
      <c r="B163" s="106">
        <v>0.5</v>
      </c>
      <c r="C163" s="106">
        <v>600</v>
      </c>
      <c r="D163" s="106">
        <v>3.47</v>
      </c>
      <c r="E163" s="106">
        <v>20</v>
      </c>
      <c r="F163" s="106">
        <v>16.8</v>
      </c>
      <c r="G163" s="106">
        <v>9.8000000000000004E-2</v>
      </c>
      <c r="H163" s="106">
        <v>29.67</v>
      </c>
      <c r="I163" s="106">
        <v>382</v>
      </c>
      <c r="J163" s="106">
        <v>3.7</v>
      </c>
      <c r="K163" s="106">
        <v>0.7</v>
      </c>
      <c r="L163" s="106">
        <f>0.9*1.12+0.1*1.33</f>
        <v>1.1410000000000002</v>
      </c>
      <c r="M163" s="106">
        <v>200000</v>
      </c>
      <c r="N163" s="112">
        <v>15.530054400000003</v>
      </c>
      <c r="O163" s="112">
        <v>19.587456000000003</v>
      </c>
      <c r="P163" s="112">
        <v>0.57999999999999996</v>
      </c>
      <c r="Q163" s="114" t="s">
        <v>128</v>
      </c>
    </row>
    <row r="164" spans="1:17">
      <c r="A164" s="111" t="s">
        <v>131</v>
      </c>
      <c r="B164" s="106">
        <v>0.5</v>
      </c>
      <c r="C164" s="106">
        <v>600</v>
      </c>
      <c r="D164" s="106">
        <v>3.47</v>
      </c>
      <c r="E164" s="106">
        <v>20</v>
      </c>
      <c r="F164" s="106">
        <v>12.7</v>
      </c>
      <c r="G164" s="106">
        <v>8.2000000000000003E-2</v>
      </c>
      <c r="H164" s="106">
        <v>34.770000000000003</v>
      </c>
      <c r="I164" s="106">
        <v>385</v>
      </c>
      <c r="J164" s="106">
        <v>3.9</v>
      </c>
      <c r="K164" s="106">
        <v>1.1000000000000001</v>
      </c>
      <c r="L164" s="106">
        <f>0.8*1.12+0.2*1.33</f>
        <v>1.1620000000000001</v>
      </c>
      <c r="M164" s="106">
        <v>200000</v>
      </c>
      <c r="N164" s="112">
        <v>11.099558399999999</v>
      </c>
      <c r="O164" s="112">
        <v>14.970412800000002</v>
      </c>
      <c r="P164" s="112">
        <v>0.53</v>
      </c>
      <c r="Q164" s="114" t="s">
        <v>128</v>
      </c>
    </row>
    <row r="165" spans="1:17">
      <c r="A165" s="111" t="s">
        <v>130</v>
      </c>
      <c r="B165" s="106">
        <v>0.5</v>
      </c>
      <c r="C165" s="106">
        <v>600</v>
      </c>
      <c r="D165" s="106">
        <v>3.47</v>
      </c>
      <c r="E165" s="106">
        <v>20</v>
      </c>
      <c r="F165" s="106">
        <v>16.8</v>
      </c>
      <c r="G165" s="106">
        <v>9.8000000000000004E-2</v>
      </c>
      <c r="H165" s="106">
        <v>29.67</v>
      </c>
      <c r="I165" s="106">
        <v>382</v>
      </c>
      <c r="J165" s="106">
        <v>3.7</v>
      </c>
      <c r="K165" s="106">
        <v>0.7</v>
      </c>
      <c r="L165" s="106">
        <f>0.9*1.12+0.1*1.33</f>
        <v>1.1410000000000002</v>
      </c>
      <c r="M165" s="106">
        <v>200000</v>
      </c>
      <c r="N165" s="112">
        <v>15.530054400000003</v>
      </c>
      <c r="O165" s="112">
        <v>19.587456000000003</v>
      </c>
      <c r="P165" s="112">
        <v>0.57999999999999996</v>
      </c>
      <c r="Q165" s="114" t="s">
        <v>128</v>
      </c>
    </row>
    <row r="166" spans="1:17">
      <c r="A166" s="111" t="s">
        <v>132</v>
      </c>
      <c r="B166" s="106">
        <v>0.5</v>
      </c>
      <c r="C166" s="106">
        <v>500</v>
      </c>
      <c r="D166" s="106">
        <v>10</v>
      </c>
      <c r="E166" s="106">
        <v>1</v>
      </c>
      <c r="F166" s="106">
        <v>3.1</v>
      </c>
      <c r="G166" s="106">
        <v>0.17</v>
      </c>
      <c r="H166" s="106">
        <v>230.5</v>
      </c>
      <c r="I166" s="106">
        <v>388.6</v>
      </c>
      <c r="J166" s="106">
        <v>19.7</v>
      </c>
      <c r="K166" s="106">
        <v>4.9000000000000004</v>
      </c>
      <c r="L166" s="106">
        <v>0</v>
      </c>
      <c r="M166" s="106">
        <v>12000</v>
      </c>
      <c r="N166" s="112">
        <v>9.93</v>
      </c>
      <c r="O166" s="112">
        <v>17.2</v>
      </c>
      <c r="P166" s="112">
        <v>0.5</v>
      </c>
      <c r="Q166" s="114" t="s">
        <v>133</v>
      </c>
    </row>
    <row r="167" spans="1:17">
      <c r="A167" s="111" t="s">
        <v>134</v>
      </c>
      <c r="B167" s="106">
        <v>0.5</v>
      </c>
      <c r="C167" s="106">
        <v>500</v>
      </c>
      <c r="D167" s="106">
        <v>10</v>
      </c>
      <c r="E167" s="106">
        <v>1</v>
      </c>
      <c r="F167" s="106">
        <v>2.8</v>
      </c>
      <c r="G167" s="106">
        <v>0.11</v>
      </c>
      <c r="H167" s="106">
        <v>169.11</v>
      </c>
      <c r="I167" s="106">
        <v>395.4</v>
      </c>
      <c r="J167" s="106">
        <v>11.5</v>
      </c>
      <c r="K167" s="106">
        <v>8.4</v>
      </c>
      <c r="L167" s="106">
        <v>1.22</v>
      </c>
      <c r="M167" s="106">
        <v>12000</v>
      </c>
      <c r="N167" s="112">
        <v>14.9</v>
      </c>
      <c r="O167" s="112">
        <v>25.478000000000002</v>
      </c>
      <c r="P167" s="112">
        <v>0.6</v>
      </c>
      <c r="Q167" s="114" t="s">
        <v>133</v>
      </c>
    </row>
    <row r="168" spans="1:17">
      <c r="A168" s="111" t="s">
        <v>135</v>
      </c>
      <c r="B168" s="106">
        <v>0.5</v>
      </c>
      <c r="C168" s="106">
        <v>500</v>
      </c>
      <c r="D168" s="106">
        <v>10</v>
      </c>
      <c r="E168" s="106">
        <v>1</v>
      </c>
      <c r="F168" s="106">
        <v>2.5</v>
      </c>
      <c r="G168" s="106">
        <v>0.09</v>
      </c>
      <c r="H168" s="106">
        <v>148.11000000000001</v>
      </c>
      <c r="I168" s="106">
        <v>390</v>
      </c>
      <c r="J168" s="106">
        <v>13.8</v>
      </c>
      <c r="K168" s="106">
        <v>7</v>
      </c>
      <c r="L168" s="106">
        <v>1.1200000000000001</v>
      </c>
      <c r="M168" s="106">
        <v>12000</v>
      </c>
      <c r="N168" s="112">
        <v>13.2</v>
      </c>
      <c r="O168" s="112">
        <v>22.292999999999999</v>
      </c>
      <c r="P168" s="112">
        <v>0.6</v>
      </c>
      <c r="Q168" s="114" t="s">
        <v>133</v>
      </c>
    </row>
    <row r="169" spans="1:17">
      <c r="A169" s="111" t="s">
        <v>136</v>
      </c>
      <c r="B169" s="106">
        <v>0.5</v>
      </c>
      <c r="C169" s="106">
        <v>550</v>
      </c>
      <c r="D169" s="106">
        <v>10</v>
      </c>
      <c r="E169" s="106">
        <v>1</v>
      </c>
      <c r="F169" s="106">
        <v>2.8</v>
      </c>
      <c r="G169" s="106">
        <v>7.0000000000000007E-2</v>
      </c>
      <c r="H169" s="106">
        <v>118.2</v>
      </c>
      <c r="I169" s="106">
        <v>390</v>
      </c>
      <c r="J169" s="106">
        <v>23</v>
      </c>
      <c r="K169" s="106">
        <v>4.2</v>
      </c>
      <c r="L169" s="106">
        <v>1.1000000000000001</v>
      </c>
      <c r="M169" s="106">
        <v>12000</v>
      </c>
      <c r="N169" s="112">
        <v>11.6</v>
      </c>
      <c r="O169" s="112">
        <v>3.1850000000000001</v>
      </c>
      <c r="P169" s="112">
        <v>0.25</v>
      </c>
      <c r="Q169" s="114" t="s">
        <v>133</v>
      </c>
    </row>
    <row r="170" spans="1:17">
      <c r="A170" s="111" t="s">
        <v>132</v>
      </c>
      <c r="B170" s="106">
        <v>0.5</v>
      </c>
      <c r="C170" s="106">
        <v>550</v>
      </c>
      <c r="D170" s="106">
        <v>10</v>
      </c>
      <c r="E170" s="106">
        <v>1</v>
      </c>
      <c r="F170" s="106">
        <v>3.1</v>
      </c>
      <c r="G170" s="106">
        <v>0.17</v>
      </c>
      <c r="H170" s="106">
        <v>230.5</v>
      </c>
      <c r="I170" s="106">
        <v>388.6</v>
      </c>
      <c r="J170" s="106">
        <v>19.7</v>
      </c>
      <c r="K170" s="106">
        <v>4.9000000000000004</v>
      </c>
      <c r="L170" s="106">
        <v>0</v>
      </c>
      <c r="M170" s="106">
        <v>12000</v>
      </c>
      <c r="N170" s="112">
        <v>17.7</v>
      </c>
      <c r="O170" s="112">
        <v>26.114999999999998</v>
      </c>
      <c r="P170" s="112">
        <v>0.55000000000000004</v>
      </c>
      <c r="Q170" s="114" t="s">
        <v>133</v>
      </c>
    </row>
    <row r="171" spans="1:17">
      <c r="A171" s="111" t="s">
        <v>134</v>
      </c>
      <c r="B171" s="106">
        <v>0.5</v>
      </c>
      <c r="C171" s="106">
        <v>550</v>
      </c>
      <c r="D171" s="106">
        <v>10</v>
      </c>
      <c r="E171" s="106">
        <v>1</v>
      </c>
      <c r="F171" s="106">
        <v>2.8</v>
      </c>
      <c r="G171" s="106">
        <v>0.11</v>
      </c>
      <c r="H171" s="106">
        <v>169.11</v>
      </c>
      <c r="I171" s="106">
        <v>395.4</v>
      </c>
      <c r="J171" s="106">
        <v>11.5</v>
      </c>
      <c r="K171" s="106">
        <v>8.4</v>
      </c>
      <c r="L171" s="106">
        <v>1.22</v>
      </c>
      <c r="M171" s="106">
        <v>12000</v>
      </c>
      <c r="N171" s="112">
        <v>25.4</v>
      </c>
      <c r="O171" s="112">
        <v>38.216999999999999</v>
      </c>
      <c r="P171" s="112">
        <v>0.67</v>
      </c>
      <c r="Q171" s="114" t="s">
        <v>133</v>
      </c>
    </row>
    <row r="172" spans="1:17">
      <c r="A172" s="111" t="s">
        <v>135</v>
      </c>
      <c r="B172" s="106">
        <v>0.5</v>
      </c>
      <c r="C172" s="106">
        <v>550</v>
      </c>
      <c r="D172" s="106">
        <v>10</v>
      </c>
      <c r="E172" s="106">
        <v>1</v>
      </c>
      <c r="F172" s="106">
        <v>2.5</v>
      </c>
      <c r="G172" s="106">
        <v>0.09</v>
      </c>
      <c r="H172" s="106">
        <v>148.11000000000001</v>
      </c>
      <c r="I172" s="106">
        <v>390</v>
      </c>
      <c r="J172" s="106">
        <v>13.8</v>
      </c>
      <c r="K172" s="106">
        <v>7</v>
      </c>
      <c r="L172" s="106">
        <v>1.1200000000000001</v>
      </c>
      <c r="M172" s="106">
        <v>12000</v>
      </c>
      <c r="N172" s="112">
        <v>19.86</v>
      </c>
      <c r="O172" s="112">
        <v>31.21</v>
      </c>
      <c r="P172" s="112">
        <v>0.62</v>
      </c>
      <c r="Q172" s="114" t="s">
        <v>133</v>
      </c>
    </row>
    <row r="173" spans="1:17">
      <c r="A173" s="111" t="s">
        <v>136</v>
      </c>
      <c r="B173" s="106">
        <v>0.5</v>
      </c>
      <c r="C173" s="106">
        <v>600</v>
      </c>
      <c r="D173" s="106">
        <v>10</v>
      </c>
      <c r="E173" s="106">
        <v>1</v>
      </c>
      <c r="F173" s="106">
        <v>2.8</v>
      </c>
      <c r="G173" s="106">
        <v>7.0000000000000007E-2</v>
      </c>
      <c r="H173" s="106">
        <v>118.2</v>
      </c>
      <c r="I173" s="106">
        <v>390</v>
      </c>
      <c r="J173" s="106">
        <v>23</v>
      </c>
      <c r="K173" s="106">
        <v>4.2</v>
      </c>
      <c r="L173" s="106">
        <v>1.1000000000000001</v>
      </c>
      <c r="M173" s="106">
        <v>12000</v>
      </c>
      <c r="N173" s="112">
        <v>13.24</v>
      </c>
      <c r="O173" s="112">
        <v>24.841000000000001</v>
      </c>
      <c r="P173" s="112">
        <v>0.41</v>
      </c>
      <c r="Q173" s="114" t="s">
        <v>133</v>
      </c>
    </row>
    <row r="174" spans="1:17">
      <c r="A174" s="111" t="s">
        <v>132</v>
      </c>
      <c r="B174" s="106">
        <v>0.5</v>
      </c>
      <c r="C174" s="106">
        <v>600</v>
      </c>
      <c r="D174" s="106">
        <v>10</v>
      </c>
      <c r="E174" s="106">
        <v>1</v>
      </c>
      <c r="F174" s="106">
        <v>3.1</v>
      </c>
      <c r="G174" s="106">
        <v>0.17</v>
      </c>
      <c r="H174" s="106">
        <v>230.5</v>
      </c>
      <c r="I174" s="106">
        <v>388.6</v>
      </c>
      <c r="J174" s="106">
        <v>19.7</v>
      </c>
      <c r="K174" s="106">
        <v>4.9000000000000004</v>
      </c>
      <c r="L174" s="106">
        <v>0</v>
      </c>
      <c r="M174" s="106">
        <v>12000</v>
      </c>
      <c r="N174" s="112">
        <v>27.03</v>
      </c>
      <c r="O174" s="112">
        <v>38.853999999999999</v>
      </c>
      <c r="P174" s="112">
        <v>0.67300000000000004</v>
      </c>
      <c r="Q174" s="114" t="s">
        <v>133</v>
      </c>
    </row>
    <row r="175" spans="1:17">
      <c r="A175" s="111" t="s">
        <v>134</v>
      </c>
      <c r="B175" s="106">
        <v>0.5</v>
      </c>
      <c r="C175" s="106">
        <v>600</v>
      </c>
      <c r="D175" s="106">
        <v>10</v>
      </c>
      <c r="E175" s="106">
        <v>1</v>
      </c>
      <c r="F175" s="106">
        <v>2.8</v>
      </c>
      <c r="G175" s="106">
        <v>0.11</v>
      </c>
      <c r="H175" s="106">
        <v>169.11</v>
      </c>
      <c r="I175" s="106">
        <v>395.4</v>
      </c>
      <c r="J175" s="106">
        <v>11.5</v>
      </c>
      <c r="K175" s="106">
        <v>8.4</v>
      </c>
      <c r="L175" s="106">
        <v>1.22</v>
      </c>
      <c r="M175" s="106">
        <v>12000</v>
      </c>
      <c r="N175" s="112">
        <v>40.799999999999997</v>
      </c>
      <c r="O175" s="112">
        <v>53.5</v>
      </c>
      <c r="P175" s="112">
        <v>0.752</v>
      </c>
      <c r="Q175" s="114" t="s">
        <v>133</v>
      </c>
    </row>
    <row r="176" spans="1:17">
      <c r="A176" s="111" t="s">
        <v>135</v>
      </c>
      <c r="B176" s="106">
        <v>0.5</v>
      </c>
      <c r="C176" s="106">
        <v>600</v>
      </c>
      <c r="D176" s="106">
        <v>10</v>
      </c>
      <c r="E176" s="106">
        <v>1</v>
      </c>
      <c r="F176" s="106">
        <v>2.5</v>
      </c>
      <c r="G176" s="106">
        <v>0.09</v>
      </c>
      <c r="H176" s="106">
        <v>148.11000000000001</v>
      </c>
      <c r="I176" s="106">
        <v>390</v>
      </c>
      <c r="J176" s="106">
        <v>13.8</v>
      </c>
      <c r="K176" s="106">
        <v>7</v>
      </c>
      <c r="L176" s="106">
        <v>1.1200000000000001</v>
      </c>
      <c r="M176" s="106">
        <v>12000</v>
      </c>
      <c r="N176" s="112">
        <v>32</v>
      </c>
      <c r="O176" s="112">
        <v>45.222999999999999</v>
      </c>
      <c r="P176" s="112">
        <v>0.7</v>
      </c>
      <c r="Q176" s="114" t="s">
        <v>133</v>
      </c>
    </row>
    <row r="177" spans="1:17">
      <c r="A177" s="111" t="s">
        <v>136</v>
      </c>
      <c r="B177" s="106">
        <v>0.5</v>
      </c>
      <c r="C177" s="106">
        <v>650</v>
      </c>
      <c r="D177" s="106">
        <v>10</v>
      </c>
      <c r="E177" s="106">
        <v>1</v>
      </c>
      <c r="F177" s="106">
        <v>2.8</v>
      </c>
      <c r="G177" s="106">
        <v>7.0000000000000007E-2</v>
      </c>
      <c r="H177" s="106">
        <v>118.2</v>
      </c>
      <c r="I177" s="106">
        <v>390</v>
      </c>
      <c r="J177" s="106">
        <v>23</v>
      </c>
      <c r="K177" s="106">
        <v>4.2</v>
      </c>
      <c r="L177" s="106">
        <v>1.1000000000000001</v>
      </c>
      <c r="M177" s="106">
        <v>12000</v>
      </c>
      <c r="N177" s="112">
        <v>14.345000000000001</v>
      </c>
      <c r="O177" s="112">
        <v>30.573</v>
      </c>
      <c r="P177" s="112">
        <v>0.438</v>
      </c>
      <c r="Q177" s="114" t="s">
        <v>133</v>
      </c>
    </row>
    <row r="178" spans="1:17">
      <c r="A178" s="111" t="s">
        <v>132</v>
      </c>
      <c r="B178" s="106">
        <v>0.5</v>
      </c>
      <c r="C178" s="106">
        <v>650</v>
      </c>
      <c r="D178" s="106">
        <v>10</v>
      </c>
      <c r="E178" s="106">
        <v>1</v>
      </c>
      <c r="F178" s="106">
        <v>3.1</v>
      </c>
      <c r="G178" s="106">
        <v>0.17</v>
      </c>
      <c r="H178" s="106">
        <v>230.5</v>
      </c>
      <c r="I178" s="106">
        <v>388.6</v>
      </c>
      <c r="J178" s="106">
        <v>19.7</v>
      </c>
      <c r="K178" s="106">
        <v>4.9000000000000004</v>
      </c>
      <c r="L178" s="106">
        <v>0</v>
      </c>
      <c r="M178" s="106">
        <v>12000</v>
      </c>
      <c r="N178" s="112">
        <v>43.03</v>
      </c>
      <c r="O178" s="112">
        <v>54.14</v>
      </c>
      <c r="P178" s="112">
        <v>0.752</v>
      </c>
      <c r="Q178" s="114" t="s">
        <v>133</v>
      </c>
    </row>
    <row r="179" spans="1:17">
      <c r="A179" s="111" t="s">
        <v>134</v>
      </c>
      <c r="B179" s="106">
        <v>0.5</v>
      </c>
      <c r="C179" s="106">
        <v>650</v>
      </c>
      <c r="D179" s="106">
        <v>10</v>
      </c>
      <c r="E179" s="106">
        <v>1</v>
      </c>
      <c r="F179" s="106">
        <v>2.8</v>
      </c>
      <c r="G179" s="106">
        <v>0.11</v>
      </c>
      <c r="H179" s="106">
        <v>169.11</v>
      </c>
      <c r="I179" s="106">
        <v>395.4</v>
      </c>
      <c r="J179" s="106">
        <v>11.5</v>
      </c>
      <c r="K179" s="106">
        <v>8.4</v>
      </c>
      <c r="L179" s="106">
        <v>1.22</v>
      </c>
      <c r="M179" s="106">
        <v>12000</v>
      </c>
      <c r="N179" s="112">
        <v>56.828000000000003</v>
      </c>
      <c r="O179" s="112">
        <v>68.790000000000006</v>
      </c>
      <c r="P179" s="112">
        <v>0.83699999999999997</v>
      </c>
      <c r="Q179" s="114" t="s">
        <v>133</v>
      </c>
    </row>
    <row r="180" spans="1:17">
      <c r="A180" s="111" t="s">
        <v>135</v>
      </c>
      <c r="B180" s="106">
        <v>0.5</v>
      </c>
      <c r="C180" s="106">
        <v>650</v>
      </c>
      <c r="D180" s="106">
        <v>10</v>
      </c>
      <c r="E180" s="106">
        <v>1</v>
      </c>
      <c r="F180" s="106">
        <v>2.5</v>
      </c>
      <c r="G180" s="106">
        <v>0.09</v>
      </c>
      <c r="H180" s="106">
        <v>148.11000000000001</v>
      </c>
      <c r="I180" s="106">
        <v>390</v>
      </c>
      <c r="J180" s="106">
        <v>13.8</v>
      </c>
      <c r="K180" s="106">
        <v>7</v>
      </c>
      <c r="L180" s="106">
        <v>1.1200000000000001</v>
      </c>
      <c r="M180" s="106">
        <v>12000</v>
      </c>
      <c r="N180" s="112">
        <v>46.896999999999998</v>
      </c>
      <c r="O180" s="112">
        <v>59.872999999999998</v>
      </c>
      <c r="P180" s="112">
        <v>0.8</v>
      </c>
      <c r="Q180" s="114" t="s">
        <v>133</v>
      </c>
    </row>
    <row r="181" spans="1:17">
      <c r="A181" s="111" t="s">
        <v>136</v>
      </c>
      <c r="B181" s="106">
        <v>0.5</v>
      </c>
      <c r="C181" s="106">
        <v>700</v>
      </c>
      <c r="D181" s="106">
        <v>10</v>
      </c>
      <c r="E181" s="106">
        <v>1</v>
      </c>
      <c r="F181" s="106">
        <v>2.8</v>
      </c>
      <c r="G181" s="106">
        <v>7.0000000000000007E-2</v>
      </c>
      <c r="H181" s="106">
        <v>118.2</v>
      </c>
      <c r="I181" s="106">
        <v>390</v>
      </c>
      <c r="J181" s="106">
        <v>23</v>
      </c>
      <c r="K181" s="106">
        <v>4.2</v>
      </c>
      <c r="L181" s="106">
        <v>1.1000000000000001</v>
      </c>
      <c r="M181" s="106">
        <v>12000</v>
      </c>
      <c r="N181" s="112">
        <v>29.792999999999999</v>
      </c>
      <c r="O181" s="112">
        <v>47.77</v>
      </c>
      <c r="P181" s="112">
        <v>0.64</v>
      </c>
      <c r="Q181" s="114" t="s">
        <v>133</v>
      </c>
    </row>
    <row r="182" spans="1:17">
      <c r="A182" s="111" t="s">
        <v>132</v>
      </c>
      <c r="B182" s="106">
        <v>0.5</v>
      </c>
      <c r="C182" s="106">
        <v>700</v>
      </c>
      <c r="D182" s="106">
        <v>10</v>
      </c>
      <c r="E182" s="106">
        <v>1</v>
      </c>
      <c r="F182" s="106">
        <v>3.1</v>
      </c>
      <c r="G182" s="106">
        <v>0.17</v>
      </c>
      <c r="H182" s="106">
        <v>230.5</v>
      </c>
      <c r="I182" s="106">
        <v>388.6</v>
      </c>
      <c r="J182" s="106">
        <v>19.7</v>
      </c>
      <c r="K182" s="106">
        <v>4.9000000000000004</v>
      </c>
      <c r="L182" s="106">
        <v>0</v>
      </c>
      <c r="M182" s="106">
        <v>12000</v>
      </c>
      <c r="N182" s="112">
        <v>58.482999999999997</v>
      </c>
      <c r="O182" s="112">
        <v>70</v>
      </c>
      <c r="P182" s="112">
        <v>0.83</v>
      </c>
      <c r="Q182" s="114" t="s">
        <v>133</v>
      </c>
    </row>
    <row r="183" spans="1:17">
      <c r="A183" s="111" t="s">
        <v>134</v>
      </c>
      <c r="B183" s="106">
        <v>0.5</v>
      </c>
      <c r="C183" s="106">
        <v>700</v>
      </c>
      <c r="D183" s="106">
        <v>10</v>
      </c>
      <c r="E183" s="106">
        <v>1</v>
      </c>
      <c r="F183" s="106">
        <v>2.8</v>
      </c>
      <c r="G183" s="106">
        <v>0.11</v>
      </c>
      <c r="H183" s="106">
        <v>169.11</v>
      </c>
      <c r="I183" s="106">
        <v>395.4</v>
      </c>
      <c r="J183" s="106">
        <v>11.5</v>
      </c>
      <c r="K183" s="106">
        <v>8.4</v>
      </c>
      <c r="L183" s="106">
        <v>1.22</v>
      </c>
      <c r="M183" s="106">
        <v>12000</v>
      </c>
      <c r="N183" s="112">
        <v>72.275999999999996</v>
      </c>
      <c r="O183" s="112">
        <v>84.075999999999993</v>
      </c>
      <c r="P183" s="112">
        <v>0.9</v>
      </c>
      <c r="Q183" s="114" t="s">
        <v>133</v>
      </c>
    </row>
    <row r="184" spans="1:17">
      <c r="A184" s="111" t="s">
        <v>135</v>
      </c>
      <c r="B184" s="106">
        <v>0.5</v>
      </c>
      <c r="C184" s="106">
        <v>700</v>
      </c>
      <c r="D184" s="106">
        <v>10</v>
      </c>
      <c r="E184" s="106">
        <v>1</v>
      </c>
      <c r="F184" s="106">
        <v>2.5</v>
      </c>
      <c r="G184" s="106">
        <v>0.09</v>
      </c>
      <c r="H184" s="106">
        <v>148.11000000000001</v>
      </c>
      <c r="I184" s="106">
        <v>390</v>
      </c>
      <c r="J184" s="106">
        <v>13.8</v>
      </c>
      <c r="K184" s="106">
        <v>7</v>
      </c>
      <c r="L184" s="106">
        <v>1.1200000000000001</v>
      </c>
      <c r="M184" s="106">
        <v>12000</v>
      </c>
      <c r="N184" s="112">
        <v>64</v>
      </c>
      <c r="O184" s="112">
        <v>75.522000000000006</v>
      </c>
      <c r="P184" s="112">
        <v>0.83</v>
      </c>
      <c r="Q184" s="114" t="s">
        <v>133</v>
      </c>
    </row>
    <row r="185" spans="1:17">
      <c r="A185" s="111" t="s">
        <v>137</v>
      </c>
      <c r="B185" s="106">
        <v>0.25</v>
      </c>
      <c r="C185" s="106">
        <v>750</v>
      </c>
      <c r="D185" s="106">
        <v>23.1</v>
      </c>
      <c r="E185" s="106">
        <v>20</v>
      </c>
      <c r="F185" s="106">
        <v>8</v>
      </c>
      <c r="G185" s="106">
        <v>0.49</v>
      </c>
      <c r="H185" s="106">
        <v>171</v>
      </c>
      <c r="I185" s="106">
        <v>751</v>
      </c>
      <c r="J185" s="106">
        <v>12.83</v>
      </c>
      <c r="K185" s="106">
        <v>13.3</v>
      </c>
      <c r="L185" s="106">
        <v>0</v>
      </c>
      <c r="M185" s="106">
        <v>96000</v>
      </c>
      <c r="N185" s="112">
        <v>84.8</v>
      </c>
      <c r="O185" s="112">
        <v>87.3</v>
      </c>
      <c r="P185" s="112">
        <v>0.85699999999999998</v>
      </c>
      <c r="Q185" s="114" t="s">
        <v>138</v>
      </c>
    </row>
    <row r="186" spans="1:17">
      <c r="A186" s="111" t="s">
        <v>139</v>
      </c>
      <c r="B186" s="106">
        <v>0.25</v>
      </c>
      <c r="C186" s="106">
        <v>750</v>
      </c>
      <c r="D186" s="106">
        <v>18.2</v>
      </c>
      <c r="E186" s="106">
        <v>20</v>
      </c>
      <c r="F186" s="106">
        <v>8.1999999999999993</v>
      </c>
      <c r="G186" s="106">
        <v>0.47</v>
      </c>
      <c r="H186" s="106">
        <v>172</v>
      </c>
      <c r="I186" s="106">
        <v>710</v>
      </c>
      <c r="J186" s="106">
        <v>6.6</v>
      </c>
      <c r="K186" s="106">
        <v>16.3</v>
      </c>
      <c r="L186" s="106">
        <v>1.63</v>
      </c>
      <c r="M186" s="106">
        <v>96000</v>
      </c>
      <c r="N186" s="112">
        <v>90.1</v>
      </c>
      <c r="O186" s="112">
        <v>93.1</v>
      </c>
      <c r="P186" s="112">
        <v>0.91800000000000004</v>
      </c>
      <c r="Q186" s="114" t="s">
        <v>138</v>
      </c>
    </row>
    <row r="187" spans="1:17">
      <c r="A187" s="111" t="s">
        <v>137</v>
      </c>
      <c r="B187" s="106">
        <v>0.25</v>
      </c>
      <c r="C187" s="106">
        <v>750</v>
      </c>
      <c r="D187" s="106">
        <v>23.1</v>
      </c>
      <c r="E187" s="106">
        <v>40</v>
      </c>
      <c r="F187" s="106">
        <v>8</v>
      </c>
      <c r="G187" s="106">
        <v>0.49</v>
      </c>
      <c r="H187" s="106">
        <v>171</v>
      </c>
      <c r="I187" s="106">
        <v>751</v>
      </c>
      <c r="J187" s="106">
        <v>12.83</v>
      </c>
      <c r="K187" s="106">
        <v>13.3</v>
      </c>
      <c r="L187" s="106">
        <v>0</v>
      </c>
      <c r="M187" s="106">
        <v>96000</v>
      </c>
      <c r="N187" s="112">
        <v>83.7</v>
      </c>
      <c r="O187" s="112">
        <v>86.7</v>
      </c>
      <c r="P187" s="112">
        <v>0.82699999999999996</v>
      </c>
      <c r="Q187" s="114" t="s">
        <v>138</v>
      </c>
    </row>
    <row r="188" spans="1:17">
      <c r="A188" s="111" t="s">
        <v>139</v>
      </c>
      <c r="B188" s="106">
        <v>0.25</v>
      </c>
      <c r="C188" s="106">
        <v>750</v>
      </c>
      <c r="D188" s="106">
        <v>18.2</v>
      </c>
      <c r="E188" s="106">
        <v>40</v>
      </c>
      <c r="F188" s="106">
        <v>8.1999999999999993</v>
      </c>
      <c r="G188" s="106">
        <v>0.47</v>
      </c>
      <c r="H188" s="106">
        <v>172</v>
      </c>
      <c r="I188" s="106">
        <v>710</v>
      </c>
      <c r="J188" s="106">
        <v>6.6</v>
      </c>
      <c r="K188" s="106">
        <v>16.3</v>
      </c>
      <c r="L188" s="106">
        <v>1.63</v>
      </c>
      <c r="M188" s="106">
        <v>96000</v>
      </c>
      <c r="N188" s="112">
        <v>89.5</v>
      </c>
      <c r="O188" s="112">
        <v>93.1</v>
      </c>
      <c r="P188" s="112">
        <v>0.91800000000000004</v>
      </c>
      <c r="Q188" s="114" t="s">
        <v>138</v>
      </c>
    </row>
    <row r="189" spans="1:17">
      <c r="A189" s="111" t="s">
        <v>137</v>
      </c>
      <c r="B189" s="106">
        <v>0.25</v>
      </c>
      <c r="C189" s="106">
        <v>750</v>
      </c>
      <c r="D189" s="106">
        <v>23.1</v>
      </c>
      <c r="E189" s="106">
        <v>60</v>
      </c>
      <c r="F189" s="106">
        <v>8</v>
      </c>
      <c r="G189" s="106">
        <v>0.49</v>
      </c>
      <c r="H189" s="106">
        <v>171</v>
      </c>
      <c r="I189" s="106">
        <v>751</v>
      </c>
      <c r="J189" s="106">
        <v>12.83</v>
      </c>
      <c r="K189" s="106">
        <v>13.3</v>
      </c>
      <c r="L189" s="106">
        <v>0</v>
      </c>
      <c r="M189" s="106">
        <v>96000</v>
      </c>
      <c r="N189" s="112">
        <v>80.8</v>
      </c>
      <c r="O189" s="112">
        <v>85</v>
      </c>
      <c r="P189" s="112">
        <v>0.81599999999999995</v>
      </c>
      <c r="Q189" s="114" t="s">
        <v>138</v>
      </c>
    </row>
    <row r="190" spans="1:17">
      <c r="A190" s="111" t="s">
        <v>139</v>
      </c>
      <c r="B190" s="106">
        <v>0.25</v>
      </c>
      <c r="C190" s="106">
        <v>750</v>
      </c>
      <c r="D190" s="106">
        <v>18.2</v>
      </c>
      <c r="E190" s="106">
        <v>60</v>
      </c>
      <c r="F190" s="106">
        <v>8.1999999999999993</v>
      </c>
      <c r="G190" s="106">
        <v>0.47</v>
      </c>
      <c r="H190" s="106">
        <v>172</v>
      </c>
      <c r="I190" s="106">
        <v>710</v>
      </c>
      <c r="J190" s="106">
        <v>6.6</v>
      </c>
      <c r="K190" s="106">
        <v>16.3</v>
      </c>
      <c r="L190" s="106">
        <v>1.63</v>
      </c>
      <c r="M190" s="106">
        <v>96000</v>
      </c>
      <c r="N190" s="112">
        <v>88.37</v>
      </c>
      <c r="O190" s="112">
        <v>93.1</v>
      </c>
      <c r="P190" s="112">
        <v>0.92</v>
      </c>
      <c r="Q190" s="114" t="s">
        <v>138</v>
      </c>
    </row>
    <row r="191" spans="1:17">
      <c r="A191" s="111" t="s">
        <v>139</v>
      </c>
      <c r="B191" s="106">
        <v>0.25</v>
      </c>
      <c r="C191" s="106">
        <v>800</v>
      </c>
      <c r="D191" s="106">
        <v>18.2</v>
      </c>
      <c r="E191" s="106">
        <v>40</v>
      </c>
      <c r="F191" s="106">
        <v>8.1999999999999993</v>
      </c>
      <c r="G191" s="106">
        <v>0.47</v>
      </c>
      <c r="H191" s="106">
        <v>172</v>
      </c>
      <c r="I191" s="106">
        <v>710</v>
      </c>
      <c r="J191" s="106">
        <v>6.6</v>
      </c>
      <c r="K191" s="106">
        <v>16.3</v>
      </c>
      <c r="L191" s="106">
        <v>1.63</v>
      </c>
      <c r="M191" s="106">
        <v>192000</v>
      </c>
      <c r="N191" s="112">
        <v>84.4</v>
      </c>
      <c r="O191" s="112">
        <v>89.9</v>
      </c>
      <c r="P191" s="112">
        <v>0.93</v>
      </c>
      <c r="Q191" s="114" t="s">
        <v>138</v>
      </c>
    </row>
    <row r="192" spans="1:17">
      <c r="A192" s="111" t="s">
        <v>139</v>
      </c>
      <c r="B192" s="106">
        <v>0.25</v>
      </c>
      <c r="C192" s="106">
        <v>800</v>
      </c>
      <c r="D192" s="106">
        <v>18.2</v>
      </c>
      <c r="E192" s="106">
        <v>80</v>
      </c>
      <c r="F192" s="106">
        <v>8.1999999999999993</v>
      </c>
      <c r="G192" s="106">
        <v>0.47</v>
      </c>
      <c r="H192" s="106">
        <v>172</v>
      </c>
      <c r="I192" s="106">
        <v>710</v>
      </c>
      <c r="J192" s="106">
        <v>6.6</v>
      </c>
      <c r="K192" s="106">
        <v>16.3</v>
      </c>
      <c r="L192" s="106">
        <v>1.63</v>
      </c>
      <c r="M192" s="106">
        <v>192000</v>
      </c>
      <c r="N192" s="112">
        <v>84</v>
      </c>
      <c r="O192" s="112">
        <v>88.44</v>
      </c>
      <c r="P192" s="112">
        <v>0.92500000000000004</v>
      </c>
      <c r="Q192" s="114" t="s">
        <v>138</v>
      </c>
    </row>
    <row r="193" spans="1:17">
      <c r="A193" s="111" t="s">
        <v>140</v>
      </c>
      <c r="B193" s="106">
        <f t="shared" ref="B193:B218" si="3">1/3</f>
        <v>0.33333333333333331</v>
      </c>
      <c r="C193" s="106">
        <v>800</v>
      </c>
      <c r="D193" s="106">
        <v>5</v>
      </c>
      <c r="E193" s="106">
        <v>5</v>
      </c>
      <c r="F193" s="106">
        <v>6.1</v>
      </c>
      <c r="G193" s="106">
        <v>0.41099999999999998</v>
      </c>
      <c r="H193" s="106">
        <v>240</v>
      </c>
      <c r="I193" s="106">
        <v>750</v>
      </c>
      <c r="J193" s="106">
        <v>20.9</v>
      </c>
      <c r="K193" s="106"/>
      <c r="L193" s="106">
        <v>1.33</v>
      </c>
      <c r="M193" s="106">
        <v>15000</v>
      </c>
      <c r="N193" s="112">
        <v>87.5</v>
      </c>
      <c r="O193" s="112">
        <v>73.5</v>
      </c>
      <c r="P193" s="112">
        <v>0.434</v>
      </c>
      <c r="Q193" s="114" t="s">
        <v>141</v>
      </c>
    </row>
    <row r="194" spans="1:17">
      <c r="A194" s="111" t="s">
        <v>142</v>
      </c>
      <c r="B194" s="106">
        <f t="shared" si="3"/>
        <v>0.33333333333333331</v>
      </c>
      <c r="C194" s="106">
        <v>800</v>
      </c>
      <c r="D194" s="106">
        <v>5</v>
      </c>
      <c r="E194" s="106">
        <v>5</v>
      </c>
      <c r="F194" s="106">
        <v>6.2</v>
      </c>
      <c r="G194" s="106">
        <v>0.378</v>
      </c>
      <c r="H194" s="106">
        <v>216</v>
      </c>
      <c r="I194" s="106">
        <v>750</v>
      </c>
      <c r="J194" s="106">
        <v>34.700000000000003</v>
      </c>
      <c r="K194" s="106"/>
      <c r="L194" s="106">
        <v>1.33</v>
      </c>
      <c r="M194" s="106">
        <v>15000</v>
      </c>
      <c r="N194" s="112">
        <v>60.3</v>
      </c>
      <c r="O194" s="112">
        <v>55.2</v>
      </c>
      <c r="P194" s="112">
        <v>0.20599999999999999</v>
      </c>
      <c r="Q194" s="114" t="s">
        <v>141</v>
      </c>
    </row>
    <row r="195" spans="1:17">
      <c r="A195" s="111" t="s">
        <v>143</v>
      </c>
      <c r="B195" s="106">
        <f t="shared" si="3"/>
        <v>0.33333333333333331</v>
      </c>
      <c r="C195" s="106">
        <v>400</v>
      </c>
      <c r="D195" s="106">
        <v>5</v>
      </c>
      <c r="E195" s="106">
        <v>5</v>
      </c>
      <c r="F195" s="106">
        <v>30.1</v>
      </c>
      <c r="G195" s="106">
        <v>0.24</v>
      </c>
      <c r="H195" s="106">
        <v>45.2</v>
      </c>
      <c r="I195" s="106">
        <v>770</v>
      </c>
      <c r="J195" s="106">
        <v>27.5</v>
      </c>
      <c r="K195" s="106"/>
      <c r="L195" s="106">
        <v>0</v>
      </c>
      <c r="M195" s="106">
        <v>36000</v>
      </c>
      <c r="N195" s="112">
        <v>2.4</v>
      </c>
      <c r="O195" s="112">
        <v>0.51</v>
      </c>
      <c r="P195" s="112">
        <v>0.16500000000000001</v>
      </c>
      <c r="Q195" s="114" t="s">
        <v>144</v>
      </c>
    </row>
    <row r="196" spans="1:17">
      <c r="A196" s="111" t="s">
        <v>145</v>
      </c>
      <c r="B196" s="106">
        <f t="shared" si="3"/>
        <v>0.33333333333333331</v>
      </c>
      <c r="C196" s="106">
        <v>400</v>
      </c>
      <c r="D196" s="106">
        <v>10</v>
      </c>
      <c r="E196" s="106">
        <v>5</v>
      </c>
      <c r="F196" s="106">
        <v>31.9</v>
      </c>
      <c r="G196" s="106">
        <v>0.25</v>
      </c>
      <c r="H196" s="106">
        <v>35.6</v>
      </c>
      <c r="I196" s="106">
        <v>758</v>
      </c>
      <c r="J196" s="106">
        <v>26.5</v>
      </c>
      <c r="K196" s="106"/>
      <c r="L196" s="106">
        <v>0</v>
      </c>
      <c r="M196" s="106">
        <v>36000</v>
      </c>
      <c r="N196" s="112">
        <v>4.3</v>
      </c>
      <c r="O196" s="112">
        <v>4.0599999999999996</v>
      </c>
      <c r="P196" s="112">
        <v>0.312</v>
      </c>
      <c r="Q196" s="114" t="s">
        <v>144</v>
      </c>
    </row>
    <row r="197" spans="1:17">
      <c r="A197" s="111" t="s">
        <v>146</v>
      </c>
      <c r="B197" s="106">
        <f t="shared" si="3"/>
        <v>0.33333333333333331</v>
      </c>
      <c r="C197" s="106">
        <v>400</v>
      </c>
      <c r="D197" s="106">
        <v>15</v>
      </c>
      <c r="E197" s="106">
        <v>5</v>
      </c>
      <c r="F197" s="106">
        <v>25.3</v>
      </c>
      <c r="G197" s="106">
        <v>0.22</v>
      </c>
      <c r="H197" s="106">
        <v>35.299999999999997</v>
      </c>
      <c r="I197" s="106">
        <v>748</v>
      </c>
      <c r="J197" s="106">
        <v>26.4</v>
      </c>
      <c r="K197" s="106"/>
      <c r="L197" s="106">
        <v>0</v>
      </c>
      <c r="M197" s="106">
        <v>36000</v>
      </c>
      <c r="N197" s="112">
        <v>5.3</v>
      </c>
      <c r="O197" s="112">
        <v>9.6539999999999999</v>
      </c>
      <c r="P197" s="112">
        <v>0.45400000000000001</v>
      </c>
      <c r="Q197" s="114" t="s">
        <v>144</v>
      </c>
    </row>
    <row r="198" spans="1:17">
      <c r="A198" s="111" t="s">
        <v>147</v>
      </c>
      <c r="B198" s="106">
        <f t="shared" si="3"/>
        <v>0.33333333333333331</v>
      </c>
      <c r="C198" s="106">
        <v>400</v>
      </c>
      <c r="D198" s="106">
        <v>20</v>
      </c>
      <c r="E198" s="106">
        <v>5</v>
      </c>
      <c r="F198" s="106">
        <v>25.1</v>
      </c>
      <c r="G198" s="106">
        <v>0.16</v>
      </c>
      <c r="H198" s="106">
        <v>30.3</v>
      </c>
      <c r="I198" s="106">
        <v>745</v>
      </c>
      <c r="J198" s="106">
        <v>26.9</v>
      </c>
      <c r="K198" s="106"/>
      <c r="L198" s="106">
        <v>0</v>
      </c>
      <c r="M198" s="106">
        <v>36000</v>
      </c>
      <c r="N198" s="112">
        <v>7.6</v>
      </c>
      <c r="O198" s="112">
        <v>8.1199999999999992</v>
      </c>
      <c r="P198" s="112">
        <v>0.45400000000000001</v>
      </c>
      <c r="Q198" s="114" t="s">
        <v>144</v>
      </c>
    </row>
    <row r="199" spans="1:17">
      <c r="A199" s="111" t="s">
        <v>143</v>
      </c>
      <c r="B199" s="106">
        <f t="shared" si="3"/>
        <v>0.33333333333333331</v>
      </c>
      <c r="C199" s="106">
        <v>500</v>
      </c>
      <c r="D199" s="106">
        <v>5</v>
      </c>
      <c r="E199" s="106">
        <v>5</v>
      </c>
      <c r="F199" s="106">
        <v>30.1</v>
      </c>
      <c r="G199" s="106">
        <v>0.24</v>
      </c>
      <c r="H199" s="106">
        <v>45.2</v>
      </c>
      <c r="I199" s="106">
        <v>770</v>
      </c>
      <c r="J199" s="106">
        <v>27.5</v>
      </c>
      <c r="K199" s="106"/>
      <c r="L199" s="106">
        <v>0</v>
      </c>
      <c r="M199" s="106">
        <v>36000</v>
      </c>
      <c r="N199" s="112">
        <v>8.1</v>
      </c>
      <c r="O199" s="112">
        <v>11.675000000000001</v>
      </c>
      <c r="P199" s="112">
        <v>0.36399999999999999</v>
      </c>
      <c r="Q199" s="114" t="s">
        <v>144</v>
      </c>
    </row>
    <row r="200" spans="1:17">
      <c r="A200" s="111" t="s">
        <v>145</v>
      </c>
      <c r="B200" s="106">
        <f t="shared" si="3"/>
        <v>0.33333333333333331</v>
      </c>
      <c r="C200" s="106">
        <v>500</v>
      </c>
      <c r="D200" s="106">
        <v>10</v>
      </c>
      <c r="E200" s="106">
        <v>5</v>
      </c>
      <c r="F200" s="106">
        <v>31.9</v>
      </c>
      <c r="G200" s="106">
        <v>0.25</v>
      </c>
      <c r="H200" s="106">
        <v>35.6</v>
      </c>
      <c r="I200" s="106">
        <v>758</v>
      </c>
      <c r="J200" s="106">
        <v>26.5</v>
      </c>
      <c r="K200" s="106"/>
      <c r="L200" s="106">
        <v>0</v>
      </c>
      <c r="M200" s="106">
        <v>36000</v>
      </c>
      <c r="N200" s="112">
        <v>13.3</v>
      </c>
      <c r="O200" s="112">
        <v>15.228</v>
      </c>
      <c r="P200" s="112">
        <v>0.54300000000000004</v>
      </c>
      <c r="Q200" s="114" t="s">
        <v>144</v>
      </c>
    </row>
    <row r="201" spans="1:17">
      <c r="A201" s="111" t="s">
        <v>146</v>
      </c>
      <c r="B201" s="106">
        <f t="shared" si="3"/>
        <v>0.33333333333333331</v>
      </c>
      <c r="C201" s="106">
        <v>500</v>
      </c>
      <c r="D201" s="106">
        <v>15</v>
      </c>
      <c r="E201" s="106">
        <v>5</v>
      </c>
      <c r="F201" s="106">
        <v>25.3</v>
      </c>
      <c r="G201" s="106">
        <v>0.22</v>
      </c>
      <c r="H201" s="106">
        <v>35.299999999999997</v>
      </c>
      <c r="I201" s="106">
        <v>748</v>
      </c>
      <c r="J201" s="106">
        <v>26.4</v>
      </c>
      <c r="K201" s="106"/>
      <c r="L201" s="106">
        <v>0</v>
      </c>
      <c r="M201" s="106">
        <v>36000</v>
      </c>
      <c r="N201" s="112">
        <v>13.3</v>
      </c>
      <c r="O201" s="112">
        <v>18.782</v>
      </c>
      <c r="P201" s="112">
        <v>0.56699999999999995</v>
      </c>
      <c r="Q201" s="114" t="s">
        <v>144</v>
      </c>
    </row>
    <row r="202" spans="1:17">
      <c r="A202" s="111" t="s">
        <v>147</v>
      </c>
      <c r="B202" s="106">
        <f t="shared" si="3"/>
        <v>0.33333333333333331</v>
      </c>
      <c r="C202" s="106">
        <v>500</v>
      </c>
      <c r="D202" s="106">
        <v>20</v>
      </c>
      <c r="E202" s="106">
        <v>5</v>
      </c>
      <c r="F202" s="106">
        <v>25.1</v>
      </c>
      <c r="G202" s="106">
        <v>0.16</v>
      </c>
      <c r="H202" s="106">
        <v>30.3</v>
      </c>
      <c r="I202" s="106">
        <v>745</v>
      </c>
      <c r="J202" s="106">
        <v>26.9</v>
      </c>
      <c r="K202" s="106"/>
      <c r="L202" s="106">
        <v>0</v>
      </c>
      <c r="M202" s="106">
        <v>36000</v>
      </c>
      <c r="N202" s="112">
        <v>22.856999999999999</v>
      </c>
      <c r="O202" s="112">
        <v>23.35</v>
      </c>
      <c r="P202" s="112">
        <v>0.83599999999999997</v>
      </c>
      <c r="Q202" s="114" t="s">
        <v>144</v>
      </c>
    </row>
    <row r="203" spans="1:17">
      <c r="A203" s="111" t="s">
        <v>143</v>
      </c>
      <c r="B203" s="106">
        <f t="shared" si="3"/>
        <v>0.33333333333333331</v>
      </c>
      <c r="C203" s="106">
        <v>600</v>
      </c>
      <c r="D203" s="106">
        <v>5</v>
      </c>
      <c r="E203" s="106">
        <v>5</v>
      </c>
      <c r="F203" s="106">
        <v>30.1</v>
      </c>
      <c r="G203" s="106">
        <v>0.24</v>
      </c>
      <c r="H203" s="106">
        <v>45.2</v>
      </c>
      <c r="I203" s="106">
        <v>770</v>
      </c>
      <c r="J203" s="106">
        <v>27.5</v>
      </c>
      <c r="K203" s="106"/>
      <c r="L203" s="106">
        <v>0</v>
      </c>
      <c r="M203" s="106">
        <v>36000</v>
      </c>
      <c r="N203" s="112">
        <v>26.67</v>
      </c>
      <c r="O203" s="112">
        <v>37.055999999999997</v>
      </c>
      <c r="P203" s="112">
        <v>0.52</v>
      </c>
      <c r="Q203" s="114" t="s">
        <v>144</v>
      </c>
    </row>
    <row r="204" spans="1:17">
      <c r="A204" s="111" t="s">
        <v>145</v>
      </c>
      <c r="B204" s="106">
        <f t="shared" si="3"/>
        <v>0.33333333333333331</v>
      </c>
      <c r="C204" s="106">
        <v>600</v>
      </c>
      <c r="D204" s="106">
        <v>10</v>
      </c>
      <c r="E204" s="106">
        <v>5</v>
      </c>
      <c r="F204" s="106">
        <v>31.9</v>
      </c>
      <c r="G204" s="106">
        <v>0.25</v>
      </c>
      <c r="H204" s="106">
        <v>35.6</v>
      </c>
      <c r="I204" s="106">
        <v>758</v>
      </c>
      <c r="J204" s="106">
        <v>26.5</v>
      </c>
      <c r="K204" s="106"/>
      <c r="L204" s="106">
        <v>0</v>
      </c>
      <c r="M204" s="106">
        <v>36000</v>
      </c>
      <c r="N204" s="112">
        <v>32.856999999999999</v>
      </c>
      <c r="O204" s="112">
        <v>40.61</v>
      </c>
      <c r="P204" s="112">
        <v>0.63300000000000001</v>
      </c>
      <c r="Q204" s="114" t="s">
        <v>144</v>
      </c>
    </row>
    <row r="205" spans="1:17">
      <c r="A205" s="111" t="s">
        <v>146</v>
      </c>
      <c r="B205" s="106">
        <f t="shared" si="3"/>
        <v>0.33333333333333331</v>
      </c>
      <c r="C205" s="106">
        <v>600</v>
      </c>
      <c r="D205" s="106">
        <v>15</v>
      </c>
      <c r="E205" s="106">
        <v>5</v>
      </c>
      <c r="F205" s="106">
        <v>25.3</v>
      </c>
      <c r="G205" s="106">
        <v>0.22</v>
      </c>
      <c r="H205" s="106">
        <v>35.299999999999997</v>
      </c>
      <c r="I205" s="106">
        <v>748</v>
      </c>
      <c r="J205" s="106">
        <v>26.4</v>
      </c>
      <c r="K205" s="106"/>
      <c r="L205" s="106">
        <v>0</v>
      </c>
      <c r="M205" s="106">
        <v>36000</v>
      </c>
      <c r="N205" s="112">
        <v>51.9</v>
      </c>
      <c r="O205" s="112">
        <v>57.4</v>
      </c>
      <c r="P205" s="112">
        <v>0.85</v>
      </c>
      <c r="Q205" s="114" t="s">
        <v>144</v>
      </c>
    </row>
    <row r="206" spans="1:17">
      <c r="A206" s="111" t="s">
        <v>147</v>
      </c>
      <c r="B206" s="106">
        <f t="shared" si="3"/>
        <v>0.33333333333333331</v>
      </c>
      <c r="C206" s="106">
        <v>600</v>
      </c>
      <c r="D206" s="106">
        <v>20</v>
      </c>
      <c r="E206" s="106">
        <v>5</v>
      </c>
      <c r="F206" s="106">
        <v>25.1</v>
      </c>
      <c r="G206" s="106">
        <v>0.16</v>
      </c>
      <c r="H206" s="106">
        <v>30.3</v>
      </c>
      <c r="I206" s="106">
        <v>745</v>
      </c>
      <c r="J206" s="106">
        <v>26.9</v>
      </c>
      <c r="K206" s="106"/>
      <c r="L206" s="106">
        <v>0</v>
      </c>
      <c r="M206" s="106">
        <v>36000</v>
      </c>
      <c r="N206" s="112">
        <v>53.81</v>
      </c>
      <c r="O206" s="112">
        <v>57.3</v>
      </c>
      <c r="P206" s="112">
        <v>0.85</v>
      </c>
      <c r="Q206" s="114" t="s">
        <v>144</v>
      </c>
    </row>
    <row r="207" spans="1:17">
      <c r="A207" s="111" t="s">
        <v>143</v>
      </c>
      <c r="B207" s="106">
        <f t="shared" si="3"/>
        <v>0.33333333333333331</v>
      </c>
      <c r="C207" s="106">
        <v>700</v>
      </c>
      <c r="D207" s="106">
        <v>5</v>
      </c>
      <c r="E207" s="106">
        <v>5</v>
      </c>
      <c r="F207" s="106">
        <v>30.1</v>
      </c>
      <c r="G207" s="106">
        <v>0.24</v>
      </c>
      <c r="H207" s="106">
        <v>45.2</v>
      </c>
      <c r="I207" s="106">
        <v>770</v>
      </c>
      <c r="J207" s="106">
        <v>27.5</v>
      </c>
      <c r="K207" s="106"/>
      <c r="L207" s="106">
        <v>0</v>
      </c>
      <c r="M207" s="106">
        <v>36000</v>
      </c>
      <c r="N207" s="112">
        <v>43.81</v>
      </c>
      <c r="O207" s="112">
        <v>61.4</v>
      </c>
      <c r="P207" s="112">
        <v>0.69</v>
      </c>
      <c r="Q207" s="114" t="s">
        <v>144</v>
      </c>
    </row>
    <row r="208" spans="1:17">
      <c r="A208" s="111" t="s">
        <v>145</v>
      </c>
      <c r="B208" s="106">
        <f t="shared" si="3"/>
        <v>0.33333333333333331</v>
      </c>
      <c r="C208" s="106">
        <v>700</v>
      </c>
      <c r="D208" s="106">
        <v>10</v>
      </c>
      <c r="E208" s="106">
        <v>5</v>
      </c>
      <c r="F208" s="106">
        <v>31.9</v>
      </c>
      <c r="G208" s="106">
        <v>0.25</v>
      </c>
      <c r="H208" s="106">
        <v>35.6</v>
      </c>
      <c r="I208" s="106">
        <v>758</v>
      </c>
      <c r="J208" s="106">
        <v>26.5</v>
      </c>
      <c r="K208" s="106"/>
      <c r="L208" s="106">
        <v>0</v>
      </c>
      <c r="M208" s="106">
        <v>36000</v>
      </c>
      <c r="N208" s="112">
        <v>62.856999999999999</v>
      </c>
      <c r="O208" s="112">
        <v>67.5</v>
      </c>
      <c r="P208" s="112">
        <v>0.93</v>
      </c>
      <c r="Q208" s="114" t="s">
        <v>144</v>
      </c>
    </row>
    <row r="209" spans="1:17">
      <c r="A209" s="111" t="s">
        <v>146</v>
      </c>
      <c r="B209" s="106">
        <f t="shared" si="3"/>
        <v>0.33333333333333331</v>
      </c>
      <c r="C209" s="106">
        <v>700</v>
      </c>
      <c r="D209" s="106">
        <v>15</v>
      </c>
      <c r="E209" s="106">
        <v>5</v>
      </c>
      <c r="F209" s="106">
        <v>25.3</v>
      </c>
      <c r="G209" s="106">
        <v>0.22</v>
      </c>
      <c r="H209" s="106">
        <v>35.299999999999997</v>
      </c>
      <c r="I209" s="106">
        <v>748</v>
      </c>
      <c r="J209" s="106">
        <v>26.4</v>
      </c>
      <c r="K209" s="106"/>
      <c r="L209" s="106">
        <v>0</v>
      </c>
      <c r="M209" s="106">
        <v>36000</v>
      </c>
      <c r="N209" s="112">
        <v>65.238</v>
      </c>
      <c r="O209" s="112">
        <v>72.599999999999994</v>
      </c>
      <c r="P209" s="112">
        <v>0.9</v>
      </c>
      <c r="Q209" s="114" t="s">
        <v>144</v>
      </c>
    </row>
    <row r="210" spans="1:17">
      <c r="A210" s="111" t="s">
        <v>147</v>
      </c>
      <c r="B210" s="106">
        <f t="shared" si="3"/>
        <v>0.33333333333333331</v>
      </c>
      <c r="C210" s="106">
        <v>700</v>
      </c>
      <c r="D210" s="106">
        <v>20</v>
      </c>
      <c r="E210" s="106">
        <v>5</v>
      </c>
      <c r="F210" s="106">
        <v>25.1</v>
      </c>
      <c r="G210" s="106">
        <v>0.16</v>
      </c>
      <c r="H210" s="106">
        <v>30.3</v>
      </c>
      <c r="I210" s="106">
        <v>745</v>
      </c>
      <c r="J210" s="106">
        <v>26.9</v>
      </c>
      <c r="K210" s="106"/>
      <c r="L210" s="106">
        <v>0</v>
      </c>
      <c r="M210" s="106">
        <v>36000</v>
      </c>
      <c r="N210" s="112">
        <v>71.430000000000007</v>
      </c>
      <c r="O210" s="112">
        <v>64.5</v>
      </c>
      <c r="P210" s="112">
        <v>1.157</v>
      </c>
      <c r="Q210" s="114" t="s">
        <v>144</v>
      </c>
    </row>
    <row r="211" spans="1:17">
      <c r="A211" s="111" t="s">
        <v>143</v>
      </c>
      <c r="B211" s="106">
        <f t="shared" si="3"/>
        <v>0.33333333333333331</v>
      </c>
      <c r="C211" s="106">
        <v>800</v>
      </c>
      <c r="D211" s="106">
        <v>5</v>
      </c>
      <c r="E211" s="106">
        <v>5</v>
      </c>
      <c r="F211" s="106">
        <v>30.1</v>
      </c>
      <c r="G211" s="106">
        <v>0.24</v>
      </c>
      <c r="H211" s="106">
        <v>45.2</v>
      </c>
      <c r="I211" s="106">
        <v>770</v>
      </c>
      <c r="J211" s="106">
        <v>27.5</v>
      </c>
      <c r="K211" s="106"/>
      <c r="L211" s="106">
        <v>0</v>
      </c>
      <c r="M211" s="106">
        <v>36000</v>
      </c>
      <c r="N211" s="112">
        <v>63.33</v>
      </c>
      <c r="O211" s="112">
        <v>62.94</v>
      </c>
      <c r="P211" s="112">
        <v>0.93</v>
      </c>
      <c r="Q211" s="114" t="s">
        <v>144</v>
      </c>
    </row>
    <row r="212" spans="1:17">
      <c r="A212" s="111" t="s">
        <v>145</v>
      </c>
      <c r="B212" s="106">
        <f t="shared" si="3"/>
        <v>0.33333333333333331</v>
      </c>
      <c r="C212" s="106">
        <v>800</v>
      </c>
      <c r="D212" s="106">
        <v>10</v>
      </c>
      <c r="E212" s="106">
        <v>5</v>
      </c>
      <c r="F212" s="106">
        <v>31.9</v>
      </c>
      <c r="G212" s="106">
        <v>0.25</v>
      </c>
      <c r="H212" s="106">
        <v>35.6</v>
      </c>
      <c r="I212" s="106">
        <v>758</v>
      </c>
      <c r="J212" s="106">
        <v>26.5</v>
      </c>
      <c r="K212" s="106"/>
      <c r="L212" s="106">
        <v>0</v>
      </c>
      <c r="M212" s="106">
        <v>36000</v>
      </c>
      <c r="N212" s="112">
        <v>87.143000000000001</v>
      </c>
      <c r="O212" s="112">
        <v>89.85</v>
      </c>
      <c r="P212" s="112">
        <v>0.97799999999999998</v>
      </c>
      <c r="Q212" s="114" t="s">
        <v>144</v>
      </c>
    </row>
    <row r="213" spans="1:17">
      <c r="A213" s="111" t="s">
        <v>146</v>
      </c>
      <c r="B213" s="106">
        <f t="shared" si="3"/>
        <v>0.33333333333333331</v>
      </c>
      <c r="C213" s="106">
        <v>800</v>
      </c>
      <c r="D213" s="106">
        <v>15</v>
      </c>
      <c r="E213" s="106">
        <v>5</v>
      </c>
      <c r="F213" s="106">
        <v>25.3</v>
      </c>
      <c r="G213" s="106">
        <v>0.22</v>
      </c>
      <c r="H213" s="106">
        <v>35.299999999999997</v>
      </c>
      <c r="I213" s="106">
        <v>748</v>
      </c>
      <c r="J213" s="106">
        <v>26.4</v>
      </c>
      <c r="K213" s="106"/>
      <c r="L213" s="106">
        <v>0</v>
      </c>
      <c r="M213" s="106">
        <v>36000</v>
      </c>
      <c r="N213" s="112">
        <v>89.52</v>
      </c>
      <c r="O213" s="112">
        <v>93.9</v>
      </c>
      <c r="P213" s="112">
        <v>0.93</v>
      </c>
      <c r="Q213" s="114" t="s">
        <v>144</v>
      </c>
    </row>
    <row r="214" spans="1:17">
      <c r="A214" s="111" t="s">
        <v>147</v>
      </c>
      <c r="B214" s="106">
        <f t="shared" si="3"/>
        <v>0.33333333333333331</v>
      </c>
      <c r="C214" s="106">
        <v>800</v>
      </c>
      <c r="D214" s="106">
        <v>20</v>
      </c>
      <c r="E214" s="106">
        <v>5</v>
      </c>
      <c r="F214" s="106">
        <v>25.1</v>
      </c>
      <c r="G214" s="106">
        <v>0.16</v>
      </c>
      <c r="H214" s="106">
        <v>30.3</v>
      </c>
      <c r="I214" s="106">
        <v>745</v>
      </c>
      <c r="J214" s="106">
        <v>26.9</v>
      </c>
      <c r="K214" s="106"/>
      <c r="L214" s="106">
        <v>0</v>
      </c>
      <c r="M214" s="106">
        <v>36000</v>
      </c>
      <c r="N214" s="112">
        <v>93.33</v>
      </c>
      <c r="O214" s="112">
        <v>85.787000000000006</v>
      </c>
      <c r="P214" s="112">
        <v>1.153</v>
      </c>
      <c r="Q214" s="114" t="s">
        <v>144</v>
      </c>
    </row>
    <row r="215" spans="1:17">
      <c r="A215" s="111" t="s">
        <v>143</v>
      </c>
      <c r="B215" s="106">
        <f t="shared" si="3"/>
        <v>0.33333333333333331</v>
      </c>
      <c r="C215" s="106">
        <v>800</v>
      </c>
      <c r="D215" s="106">
        <v>5</v>
      </c>
      <c r="E215" s="106">
        <v>5</v>
      </c>
      <c r="F215" s="106">
        <v>30.1</v>
      </c>
      <c r="G215" s="106">
        <v>0.24</v>
      </c>
      <c r="H215" s="106">
        <v>45.2</v>
      </c>
      <c r="I215" s="106">
        <v>770</v>
      </c>
      <c r="J215" s="106">
        <v>27.5</v>
      </c>
      <c r="K215" s="106"/>
      <c r="L215" s="106">
        <v>0</v>
      </c>
      <c r="M215" s="106">
        <v>36000</v>
      </c>
      <c r="N215" s="112">
        <v>91.429000000000002</v>
      </c>
      <c r="O215" s="112">
        <v>92.893000000000001</v>
      </c>
      <c r="P215" s="112">
        <v>0.95</v>
      </c>
      <c r="Q215" s="114" t="s">
        <v>144</v>
      </c>
    </row>
    <row r="216" spans="1:17">
      <c r="A216" s="111" t="s">
        <v>145</v>
      </c>
      <c r="B216" s="106">
        <f t="shared" si="3"/>
        <v>0.33333333333333331</v>
      </c>
      <c r="C216" s="106">
        <v>800</v>
      </c>
      <c r="D216" s="106">
        <v>10</v>
      </c>
      <c r="E216" s="106">
        <v>5</v>
      </c>
      <c r="F216" s="106">
        <v>31.9</v>
      </c>
      <c r="G216" s="106">
        <v>0.25</v>
      </c>
      <c r="H216" s="106">
        <v>35.6</v>
      </c>
      <c r="I216" s="106">
        <v>758</v>
      </c>
      <c r="J216" s="106">
        <v>26.5</v>
      </c>
      <c r="K216" s="106"/>
      <c r="L216" s="106">
        <v>0</v>
      </c>
      <c r="M216" s="106">
        <v>36000</v>
      </c>
      <c r="N216" s="112">
        <v>94.76</v>
      </c>
      <c r="O216" s="112">
        <v>92.9</v>
      </c>
      <c r="P216" s="112">
        <v>1.02</v>
      </c>
      <c r="Q216" s="114" t="s">
        <v>144</v>
      </c>
    </row>
    <row r="217" spans="1:17">
      <c r="A217" s="111" t="s">
        <v>146</v>
      </c>
      <c r="B217" s="106">
        <f t="shared" si="3"/>
        <v>0.33333333333333331</v>
      </c>
      <c r="C217" s="106">
        <v>800</v>
      </c>
      <c r="D217" s="106">
        <v>15</v>
      </c>
      <c r="E217" s="106">
        <v>5</v>
      </c>
      <c r="F217" s="106">
        <v>25.3</v>
      </c>
      <c r="G217" s="106">
        <v>0.22</v>
      </c>
      <c r="H217" s="106">
        <v>35.299999999999997</v>
      </c>
      <c r="I217" s="106">
        <v>748</v>
      </c>
      <c r="J217" s="106">
        <v>26.4</v>
      </c>
      <c r="K217" s="106"/>
      <c r="L217" s="106">
        <v>0</v>
      </c>
      <c r="M217" s="106">
        <v>36000</v>
      </c>
      <c r="N217" s="112">
        <v>98.1</v>
      </c>
      <c r="O217" s="112">
        <v>97.9</v>
      </c>
      <c r="P217" s="112">
        <v>0.97</v>
      </c>
      <c r="Q217" s="114" t="s">
        <v>144</v>
      </c>
    </row>
    <row r="218" spans="1:17">
      <c r="A218" s="111" t="s">
        <v>147</v>
      </c>
      <c r="B218" s="106">
        <f t="shared" si="3"/>
        <v>0.33333333333333331</v>
      </c>
      <c r="C218" s="106">
        <v>800</v>
      </c>
      <c r="D218" s="106">
        <v>20</v>
      </c>
      <c r="E218" s="106">
        <v>5</v>
      </c>
      <c r="F218" s="106">
        <v>25.1</v>
      </c>
      <c r="G218" s="106">
        <v>0.16</v>
      </c>
      <c r="H218" s="106">
        <v>30.3</v>
      </c>
      <c r="I218" s="106">
        <v>745</v>
      </c>
      <c r="J218" s="106">
        <v>26.9</v>
      </c>
      <c r="K218" s="106"/>
      <c r="L218" s="106">
        <v>0</v>
      </c>
      <c r="M218" s="106">
        <v>36000</v>
      </c>
      <c r="N218" s="112">
        <v>98.1</v>
      </c>
      <c r="O218" s="112">
        <v>92.9</v>
      </c>
      <c r="P218" s="112">
        <v>1.02</v>
      </c>
      <c r="Q218" s="114" t="s">
        <v>144</v>
      </c>
    </row>
    <row r="219" spans="1:17">
      <c r="A219" s="111" t="s">
        <v>148</v>
      </c>
      <c r="B219" s="106">
        <v>0.25</v>
      </c>
      <c r="C219" s="106">
        <v>700</v>
      </c>
      <c r="D219" s="106">
        <v>9.1999999999999993</v>
      </c>
      <c r="E219" s="106">
        <v>12</v>
      </c>
      <c r="F219" s="106">
        <v>11.741051367803037</v>
      </c>
      <c r="G219" s="106">
        <v>0.32710457917616598</v>
      </c>
      <c r="H219" s="106">
        <v>26.5</v>
      </c>
      <c r="I219" s="106">
        <v>355</v>
      </c>
      <c r="J219" s="106">
        <v>12.2</v>
      </c>
      <c r="K219" s="106"/>
      <c r="L219" s="106">
        <v>1.1200000000000001</v>
      </c>
      <c r="M219" s="106">
        <v>96000</v>
      </c>
      <c r="N219" s="112">
        <v>53.2</v>
      </c>
      <c r="O219" s="112">
        <v>71.5</v>
      </c>
      <c r="P219" s="112">
        <v>0.78</v>
      </c>
      <c r="Q219" s="114" t="s">
        <v>149</v>
      </c>
    </row>
    <row r="220" spans="1:17">
      <c r="A220" s="111" t="s">
        <v>150</v>
      </c>
      <c r="B220" s="106">
        <v>0.25</v>
      </c>
      <c r="C220" s="106">
        <v>700</v>
      </c>
      <c r="D220" s="106">
        <v>9.6</v>
      </c>
      <c r="E220" s="106">
        <v>12</v>
      </c>
      <c r="F220" s="106">
        <v>11.741051367803037</v>
      </c>
      <c r="G220" s="106">
        <v>0.32710457917616598</v>
      </c>
      <c r="H220" s="106">
        <v>23.5</v>
      </c>
      <c r="I220" s="106">
        <v>338</v>
      </c>
      <c r="J220" s="106">
        <v>13.2</v>
      </c>
      <c r="K220" s="106"/>
      <c r="L220" s="106">
        <v>1.1200000000000001</v>
      </c>
      <c r="M220" s="106">
        <v>96000</v>
      </c>
      <c r="N220" s="112">
        <v>45.8</v>
      </c>
      <c r="O220" s="112">
        <v>62.243000000000002</v>
      </c>
      <c r="P220" s="112">
        <v>0.73</v>
      </c>
      <c r="Q220" s="114" t="s">
        <v>149</v>
      </c>
    </row>
    <row r="221" spans="1:17">
      <c r="A221" s="111" t="s">
        <v>148</v>
      </c>
      <c r="B221" s="106">
        <v>0.25</v>
      </c>
      <c r="C221" s="106">
        <v>700</v>
      </c>
      <c r="D221" s="106">
        <v>9.1999999999999993</v>
      </c>
      <c r="E221" s="106">
        <v>24</v>
      </c>
      <c r="F221" s="106">
        <v>11.741051367803037</v>
      </c>
      <c r="G221" s="106">
        <v>0.32710457917616598</v>
      </c>
      <c r="H221" s="106">
        <v>26.5</v>
      </c>
      <c r="I221" s="106">
        <v>355</v>
      </c>
      <c r="J221" s="106">
        <v>12.2</v>
      </c>
      <c r="K221" s="106"/>
      <c r="L221" s="106">
        <v>1.1200000000000001</v>
      </c>
      <c r="M221" s="106">
        <v>96000</v>
      </c>
      <c r="N221" s="112">
        <v>51.6</v>
      </c>
      <c r="O221" s="112">
        <v>69.400000000000006</v>
      </c>
      <c r="P221" s="112">
        <v>0.76</v>
      </c>
      <c r="Q221" s="114" t="s">
        <v>149</v>
      </c>
    </row>
    <row r="222" spans="1:17">
      <c r="A222" s="111" t="s">
        <v>150</v>
      </c>
      <c r="B222" s="106">
        <v>0.25</v>
      </c>
      <c r="C222" s="106">
        <v>700</v>
      </c>
      <c r="D222" s="106">
        <v>9.6</v>
      </c>
      <c r="E222" s="106">
        <v>24</v>
      </c>
      <c r="F222" s="106">
        <v>11.741051367803037</v>
      </c>
      <c r="G222" s="106">
        <v>0.32710457917616598</v>
      </c>
      <c r="H222" s="106">
        <v>23.5</v>
      </c>
      <c r="I222" s="106">
        <v>338</v>
      </c>
      <c r="J222" s="106">
        <v>13.2</v>
      </c>
      <c r="K222" s="106"/>
      <c r="L222" s="106">
        <v>1.1200000000000001</v>
      </c>
      <c r="M222" s="106">
        <v>96000</v>
      </c>
      <c r="N222" s="112">
        <v>38.71</v>
      </c>
      <c r="O222" s="112">
        <v>58.5</v>
      </c>
      <c r="P222" s="112">
        <v>0.7</v>
      </c>
      <c r="Q222" s="114" t="s">
        <v>149</v>
      </c>
    </row>
    <row r="223" spans="1:17">
      <c r="A223" s="111" t="s">
        <v>151</v>
      </c>
      <c r="B223" s="106">
        <v>0.5</v>
      </c>
      <c r="C223" s="106">
        <v>600</v>
      </c>
      <c r="D223" s="106">
        <v>5.8</v>
      </c>
      <c r="E223" s="106">
        <v>10</v>
      </c>
      <c r="F223" s="106">
        <v>13.2</v>
      </c>
      <c r="G223" s="106">
        <v>0.23</v>
      </c>
      <c r="H223" s="106">
        <v>71.5</v>
      </c>
      <c r="I223" s="106">
        <v>447.4</v>
      </c>
      <c r="J223" s="106">
        <v>10</v>
      </c>
      <c r="K223" s="106"/>
      <c r="L223" s="106">
        <v>0</v>
      </c>
      <c r="M223" s="106">
        <v>12000</v>
      </c>
      <c r="N223" s="112">
        <v>44.7</v>
      </c>
      <c r="O223" s="112">
        <v>48</v>
      </c>
      <c r="P223" s="112">
        <v>0.69444444444444442</v>
      </c>
      <c r="Q223" s="114" t="s">
        <v>152</v>
      </c>
    </row>
    <row r="224" spans="1:17">
      <c r="A224" s="111" t="s">
        <v>153</v>
      </c>
      <c r="B224" s="106">
        <v>0.5</v>
      </c>
      <c r="C224" s="106">
        <v>600</v>
      </c>
      <c r="D224" s="106">
        <v>8.1999999999999993</v>
      </c>
      <c r="E224" s="106">
        <v>10</v>
      </c>
      <c r="F224" s="106">
        <v>13.1</v>
      </c>
      <c r="G224" s="106">
        <v>0.22</v>
      </c>
      <c r="H224" s="106">
        <v>70.3</v>
      </c>
      <c r="I224" s="106">
        <v>510</v>
      </c>
      <c r="J224" s="106">
        <v>17</v>
      </c>
      <c r="K224" s="106"/>
      <c r="L224" s="106">
        <v>0</v>
      </c>
      <c r="M224" s="106">
        <v>12000</v>
      </c>
      <c r="N224" s="112">
        <v>43</v>
      </c>
      <c r="O224" s="112">
        <v>46.2</v>
      </c>
      <c r="P224" s="112">
        <v>0.69204152249134943</v>
      </c>
      <c r="Q224" s="114" t="s">
        <v>152</v>
      </c>
    </row>
    <row r="225" spans="1:17">
      <c r="A225" s="111" t="s">
        <v>154</v>
      </c>
      <c r="B225" s="106">
        <f t="shared" ref="B225:B244" si="4">1/3</f>
        <v>0.33333333333333331</v>
      </c>
      <c r="C225" s="106">
        <v>700</v>
      </c>
      <c r="D225" s="106">
        <v>10</v>
      </c>
      <c r="E225" s="106">
        <v>20</v>
      </c>
      <c r="F225" s="106">
        <v>7.2</v>
      </c>
      <c r="G225" s="106">
        <v>0.26500000000000001</v>
      </c>
      <c r="H225" s="106">
        <v>339</v>
      </c>
      <c r="I225" s="106">
        <v>624.4</v>
      </c>
      <c r="J225" s="106">
        <v>20.399999999999999</v>
      </c>
      <c r="K225" s="106"/>
      <c r="L225" s="106">
        <v>0</v>
      </c>
      <c r="M225" s="106">
        <v>144000</v>
      </c>
      <c r="N225" s="112">
        <v>24</v>
      </c>
      <c r="O225" s="112">
        <v>36</v>
      </c>
      <c r="P225" s="112">
        <v>0.59</v>
      </c>
      <c r="Q225" s="114" t="s">
        <v>155</v>
      </c>
    </row>
    <row r="226" spans="1:17">
      <c r="A226" s="111" t="s">
        <v>156</v>
      </c>
      <c r="B226" s="106">
        <f t="shared" si="4"/>
        <v>0.33333333333333331</v>
      </c>
      <c r="C226" s="106">
        <v>700</v>
      </c>
      <c r="D226" s="106">
        <v>10</v>
      </c>
      <c r="E226" s="106">
        <v>20</v>
      </c>
      <c r="F226" s="106">
        <v>7.2</v>
      </c>
      <c r="G226" s="106">
        <v>0.189</v>
      </c>
      <c r="H226" s="106">
        <v>286</v>
      </c>
      <c r="I226" s="106">
        <v>624.4</v>
      </c>
      <c r="J226" s="106">
        <v>20.9</v>
      </c>
      <c r="K226" s="106"/>
      <c r="L226" s="106">
        <v>1.55</v>
      </c>
      <c r="M226" s="106">
        <v>144000</v>
      </c>
      <c r="N226" s="112">
        <v>13</v>
      </c>
      <c r="O226" s="112">
        <v>22</v>
      </c>
      <c r="P226" s="112">
        <v>0.62</v>
      </c>
      <c r="Q226" s="114" t="s">
        <v>155</v>
      </c>
    </row>
    <row r="227" spans="1:17">
      <c r="A227" s="111" t="s">
        <v>157</v>
      </c>
      <c r="B227" s="106">
        <f t="shared" si="4"/>
        <v>0.33333333333333331</v>
      </c>
      <c r="C227" s="106">
        <v>700</v>
      </c>
      <c r="D227" s="106">
        <v>10</v>
      </c>
      <c r="E227" s="106">
        <v>20</v>
      </c>
      <c r="F227" s="106">
        <v>8.5</v>
      </c>
      <c r="G227" s="106">
        <v>0.192</v>
      </c>
      <c r="H227" s="106">
        <v>241</v>
      </c>
      <c r="I227" s="106">
        <v>624.4</v>
      </c>
      <c r="J227" s="106">
        <v>28</v>
      </c>
      <c r="K227" s="106"/>
      <c r="L227" s="106">
        <v>1.55</v>
      </c>
      <c r="M227" s="106">
        <v>144000</v>
      </c>
      <c r="N227" s="112">
        <v>17</v>
      </c>
      <c r="O227" s="112">
        <v>29</v>
      </c>
      <c r="P227" s="112">
        <v>0.6</v>
      </c>
      <c r="Q227" s="114" t="s">
        <v>155</v>
      </c>
    </row>
    <row r="228" spans="1:17">
      <c r="A228" s="111" t="s">
        <v>158</v>
      </c>
      <c r="B228" s="106">
        <f t="shared" si="4"/>
        <v>0.33333333333333331</v>
      </c>
      <c r="C228" s="106">
        <v>700</v>
      </c>
      <c r="D228" s="106">
        <v>10</v>
      </c>
      <c r="E228" s="106">
        <v>20</v>
      </c>
      <c r="F228" s="106">
        <v>9.6</v>
      </c>
      <c r="G228" s="106">
        <v>0.11899999999999999</v>
      </c>
      <c r="H228" s="106">
        <v>209</v>
      </c>
      <c r="I228" s="106">
        <v>624.4</v>
      </c>
      <c r="J228" s="106">
        <v>29</v>
      </c>
      <c r="K228" s="106"/>
      <c r="L228" s="106">
        <v>1.55</v>
      </c>
      <c r="M228" s="106">
        <v>144000</v>
      </c>
      <c r="N228" s="112">
        <v>16</v>
      </c>
      <c r="O228" s="112">
        <v>2</v>
      </c>
      <c r="P228" s="112">
        <v>0.56200000000000006</v>
      </c>
      <c r="Q228" s="114" t="s">
        <v>155</v>
      </c>
    </row>
    <row r="229" spans="1:17">
      <c r="A229" s="111" t="s">
        <v>159</v>
      </c>
      <c r="B229" s="106">
        <f t="shared" si="4"/>
        <v>0.33333333333333331</v>
      </c>
      <c r="C229" s="106">
        <v>700</v>
      </c>
      <c r="D229" s="106">
        <v>10</v>
      </c>
      <c r="E229" s="106">
        <v>20</v>
      </c>
      <c r="F229" s="106">
        <v>7</v>
      </c>
      <c r="G229" s="106">
        <v>0.46899999999999997</v>
      </c>
      <c r="H229" s="106">
        <v>676</v>
      </c>
      <c r="I229" s="106">
        <v>624.4</v>
      </c>
      <c r="J229" s="106">
        <v>20.399999999999999</v>
      </c>
      <c r="K229" s="106"/>
      <c r="L229" s="106">
        <v>0</v>
      </c>
      <c r="M229" s="106">
        <v>144000</v>
      </c>
      <c r="N229" s="112">
        <v>22</v>
      </c>
      <c r="O229" s="112">
        <v>35</v>
      </c>
      <c r="P229" s="112">
        <v>0.55200000000000005</v>
      </c>
      <c r="Q229" s="114" t="s">
        <v>155</v>
      </c>
    </row>
    <row r="230" spans="1:17">
      <c r="A230" s="111" t="s">
        <v>160</v>
      </c>
      <c r="B230" s="106">
        <f t="shared" si="4"/>
        <v>0.33333333333333331</v>
      </c>
      <c r="C230" s="106">
        <v>700</v>
      </c>
      <c r="D230" s="106">
        <v>10</v>
      </c>
      <c r="E230" s="106">
        <v>20</v>
      </c>
      <c r="F230" s="106">
        <v>7.7</v>
      </c>
      <c r="G230" s="106">
        <v>0.372</v>
      </c>
      <c r="H230" s="106">
        <v>600</v>
      </c>
      <c r="I230" s="106">
        <v>624.4</v>
      </c>
      <c r="J230" s="106">
        <v>16.600000000000001</v>
      </c>
      <c r="K230" s="106"/>
      <c r="L230" s="106">
        <v>1.55</v>
      </c>
      <c r="M230" s="106">
        <v>144000</v>
      </c>
      <c r="N230" s="112">
        <v>23</v>
      </c>
      <c r="O230" s="112">
        <v>34</v>
      </c>
      <c r="P230" s="112">
        <v>0.56599999999999995</v>
      </c>
      <c r="Q230" s="114" t="s">
        <v>155</v>
      </c>
    </row>
    <row r="231" spans="1:17">
      <c r="A231" s="111" t="s">
        <v>161</v>
      </c>
      <c r="B231" s="106">
        <f t="shared" si="4"/>
        <v>0.33333333333333331</v>
      </c>
      <c r="C231" s="106">
        <v>700</v>
      </c>
      <c r="D231" s="106">
        <v>10</v>
      </c>
      <c r="E231" s="106">
        <v>20</v>
      </c>
      <c r="F231" s="106">
        <v>7.8</v>
      </c>
      <c r="G231" s="106">
        <v>0.252</v>
      </c>
      <c r="H231" s="106">
        <v>508</v>
      </c>
      <c r="I231" s="106">
        <v>624.4</v>
      </c>
      <c r="J231" s="106">
        <v>15</v>
      </c>
      <c r="K231" s="106"/>
      <c r="L231" s="106">
        <v>1.55</v>
      </c>
      <c r="M231" s="106">
        <v>144000</v>
      </c>
      <c r="N231" s="112">
        <v>23</v>
      </c>
      <c r="O231" s="112">
        <v>33</v>
      </c>
      <c r="P231" s="112">
        <v>0.64300000000000002</v>
      </c>
      <c r="Q231" s="114" t="s">
        <v>155</v>
      </c>
    </row>
    <row r="232" spans="1:17">
      <c r="A232" s="111" t="s">
        <v>162</v>
      </c>
      <c r="B232" s="106">
        <f t="shared" si="4"/>
        <v>0.33333333333333331</v>
      </c>
      <c r="C232" s="106">
        <v>700</v>
      </c>
      <c r="D232" s="106">
        <v>10</v>
      </c>
      <c r="E232" s="106">
        <v>20</v>
      </c>
      <c r="F232" s="106">
        <v>7.2</v>
      </c>
      <c r="G232" s="106">
        <v>0.19900000000000001</v>
      </c>
      <c r="H232" s="106">
        <v>443</v>
      </c>
      <c r="I232" s="106">
        <v>624.4</v>
      </c>
      <c r="J232" s="106">
        <v>28</v>
      </c>
      <c r="K232" s="106"/>
      <c r="L232" s="106">
        <v>1.55</v>
      </c>
      <c r="M232" s="106">
        <v>144000</v>
      </c>
      <c r="N232" s="112">
        <v>8</v>
      </c>
      <c r="O232" s="112">
        <v>13</v>
      </c>
      <c r="P232" s="112">
        <v>0.69499999999999995</v>
      </c>
      <c r="Q232" s="114" t="s">
        <v>155</v>
      </c>
    </row>
    <row r="233" spans="1:17">
      <c r="A233" s="111" t="s">
        <v>163</v>
      </c>
      <c r="B233" s="106">
        <f t="shared" si="4"/>
        <v>0.33333333333333331</v>
      </c>
      <c r="C233" s="106">
        <v>700</v>
      </c>
      <c r="D233" s="106">
        <v>10</v>
      </c>
      <c r="E233" s="106">
        <v>20</v>
      </c>
      <c r="F233" s="106">
        <v>8.5</v>
      </c>
      <c r="G233" s="106">
        <v>0.19900000000000001</v>
      </c>
      <c r="H233" s="106">
        <v>636</v>
      </c>
      <c r="I233" s="106">
        <v>624.4</v>
      </c>
      <c r="J233" s="106">
        <v>35.9</v>
      </c>
      <c r="K233" s="106"/>
      <c r="L233" s="106">
        <v>0</v>
      </c>
      <c r="M233" s="106">
        <v>144000</v>
      </c>
      <c r="N233" s="112">
        <v>25</v>
      </c>
      <c r="O233" s="112">
        <v>34</v>
      </c>
      <c r="P233" s="112">
        <v>0.58899999999999997</v>
      </c>
      <c r="Q233" s="114" t="s">
        <v>155</v>
      </c>
    </row>
    <row r="234" spans="1:17">
      <c r="A234" s="111" t="s">
        <v>164</v>
      </c>
      <c r="B234" s="106">
        <f t="shared" si="4"/>
        <v>0.33333333333333331</v>
      </c>
      <c r="C234" s="106">
        <v>700</v>
      </c>
      <c r="D234" s="106">
        <v>10</v>
      </c>
      <c r="E234" s="106">
        <v>20</v>
      </c>
      <c r="F234" s="106">
        <v>12</v>
      </c>
      <c r="G234" s="106">
        <v>7.0000000000000001E-3</v>
      </c>
      <c r="H234" s="106">
        <v>403</v>
      </c>
      <c r="I234" s="106">
        <v>624.4</v>
      </c>
      <c r="J234" s="106">
        <v>34.5</v>
      </c>
      <c r="K234" s="106"/>
      <c r="L234" s="106">
        <v>1.55</v>
      </c>
      <c r="M234" s="106">
        <v>144000</v>
      </c>
      <c r="N234" s="112">
        <v>4</v>
      </c>
      <c r="O234" s="112">
        <v>10</v>
      </c>
      <c r="P234" s="112">
        <v>0</v>
      </c>
      <c r="Q234" s="114" t="s">
        <v>155</v>
      </c>
    </row>
    <row r="235" spans="1:17">
      <c r="A235" s="111" t="s">
        <v>154</v>
      </c>
      <c r="B235" s="106">
        <f t="shared" si="4"/>
        <v>0.33333333333333331</v>
      </c>
      <c r="C235" s="106">
        <v>700</v>
      </c>
      <c r="D235" s="106">
        <v>10</v>
      </c>
      <c r="E235" s="106">
        <v>0.5</v>
      </c>
      <c r="F235" s="106">
        <v>7.2</v>
      </c>
      <c r="G235" s="106">
        <v>0.26500000000000001</v>
      </c>
      <c r="H235" s="106">
        <v>339</v>
      </c>
      <c r="I235" s="106">
        <v>624.4</v>
      </c>
      <c r="J235" s="106">
        <v>20.399999999999999</v>
      </c>
      <c r="K235" s="106"/>
      <c r="L235" s="106">
        <v>0</v>
      </c>
      <c r="M235" s="106">
        <v>144000</v>
      </c>
      <c r="N235" s="112">
        <v>67</v>
      </c>
      <c r="O235" s="112">
        <v>62</v>
      </c>
      <c r="P235" s="112">
        <v>0.91</v>
      </c>
      <c r="Q235" s="114" t="s">
        <v>155</v>
      </c>
    </row>
    <row r="236" spans="1:17">
      <c r="A236" s="111" t="s">
        <v>156</v>
      </c>
      <c r="B236" s="106">
        <f t="shared" si="4"/>
        <v>0.33333333333333331</v>
      </c>
      <c r="C236" s="106">
        <v>700</v>
      </c>
      <c r="D236" s="106">
        <v>10</v>
      </c>
      <c r="E236" s="106">
        <v>0.5</v>
      </c>
      <c r="F236" s="106">
        <v>7.2</v>
      </c>
      <c r="G236" s="106">
        <v>0.189</v>
      </c>
      <c r="H236" s="106">
        <v>286</v>
      </c>
      <c r="I236" s="106">
        <v>624.4</v>
      </c>
      <c r="J236" s="106">
        <v>20.9</v>
      </c>
      <c r="K236" s="106"/>
      <c r="L236" s="106">
        <v>1.55</v>
      </c>
      <c r="M236" s="106">
        <v>144000</v>
      </c>
      <c r="N236" s="112">
        <v>24</v>
      </c>
      <c r="O236" s="112">
        <v>37</v>
      </c>
      <c r="P236" s="112">
        <v>0.55000000000000004</v>
      </c>
      <c r="Q236" s="114" t="s">
        <v>155</v>
      </c>
    </row>
    <row r="237" spans="1:17">
      <c r="A237" s="111" t="s">
        <v>157</v>
      </c>
      <c r="B237" s="106">
        <f t="shared" si="4"/>
        <v>0.33333333333333331</v>
      </c>
      <c r="C237" s="106">
        <v>700</v>
      </c>
      <c r="D237" s="106">
        <v>10</v>
      </c>
      <c r="E237" s="106">
        <v>0.5</v>
      </c>
      <c r="F237" s="106">
        <v>8.5</v>
      </c>
      <c r="G237" s="106">
        <v>0.192</v>
      </c>
      <c r="H237" s="106">
        <v>241</v>
      </c>
      <c r="I237" s="106">
        <v>624.4</v>
      </c>
      <c r="J237" s="106">
        <v>28</v>
      </c>
      <c r="K237" s="106"/>
      <c r="L237" s="106">
        <v>1.55</v>
      </c>
      <c r="M237" s="106">
        <v>144000</v>
      </c>
      <c r="N237" s="112">
        <v>23</v>
      </c>
      <c r="O237" s="112">
        <v>34</v>
      </c>
      <c r="P237" s="112">
        <v>0.55000000000000004</v>
      </c>
      <c r="Q237" s="114" t="s">
        <v>155</v>
      </c>
    </row>
    <row r="238" spans="1:17">
      <c r="A238" s="111" t="s">
        <v>158</v>
      </c>
      <c r="B238" s="106">
        <f t="shared" si="4"/>
        <v>0.33333333333333331</v>
      </c>
      <c r="C238" s="106">
        <v>700</v>
      </c>
      <c r="D238" s="106">
        <v>10</v>
      </c>
      <c r="E238" s="106">
        <v>0.5</v>
      </c>
      <c r="F238" s="106">
        <v>9.6</v>
      </c>
      <c r="G238" s="106">
        <v>0.11899999999999999</v>
      </c>
      <c r="H238" s="106">
        <v>209</v>
      </c>
      <c r="I238" s="106">
        <v>624.4</v>
      </c>
      <c r="J238" s="106">
        <v>29</v>
      </c>
      <c r="K238" s="106"/>
      <c r="L238" s="106">
        <v>1.55</v>
      </c>
      <c r="M238" s="106">
        <v>144000</v>
      </c>
      <c r="N238" s="112">
        <v>25</v>
      </c>
      <c r="O238" s="112">
        <v>40</v>
      </c>
      <c r="P238" s="112">
        <v>0.50600000000000001</v>
      </c>
      <c r="Q238" s="114" t="s">
        <v>155</v>
      </c>
    </row>
    <row r="239" spans="1:17">
      <c r="A239" s="111" t="s">
        <v>159</v>
      </c>
      <c r="B239" s="106">
        <f t="shared" si="4"/>
        <v>0.33333333333333331</v>
      </c>
      <c r="C239" s="106">
        <v>700</v>
      </c>
      <c r="D239" s="106">
        <v>10</v>
      </c>
      <c r="E239" s="106">
        <v>0.5</v>
      </c>
      <c r="F239" s="106">
        <v>7</v>
      </c>
      <c r="G239" s="106">
        <v>0.46899999999999997</v>
      </c>
      <c r="H239" s="106">
        <v>676</v>
      </c>
      <c r="I239" s="106">
        <v>624.4</v>
      </c>
      <c r="J239" s="106">
        <v>20.399999999999999</v>
      </c>
      <c r="K239" s="106"/>
      <c r="L239" s="106">
        <v>0</v>
      </c>
      <c r="M239" s="106">
        <v>144000</v>
      </c>
      <c r="N239" s="112">
        <v>40</v>
      </c>
      <c r="O239" s="112">
        <v>56</v>
      </c>
      <c r="P239" s="112">
        <v>0.57199999999999995</v>
      </c>
      <c r="Q239" s="114" t="s">
        <v>155</v>
      </c>
    </row>
    <row r="240" spans="1:17">
      <c r="A240" s="111" t="s">
        <v>160</v>
      </c>
      <c r="B240" s="106">
        <f t="shared" si="4"/>
        <v>0.33333333333333331</v>
      </c>
      <c r="C240" s="106">
        <v>700</v>
      </c>
      <c r="D240" s="106">
        <v>10</v>
      </c>
      <c r="E240" s="106">
        <v>0.5</v>
      </c>
      <c r="F240" s="106">
        <v>7.7</v>
      </c>
      <c r="G240" s="106">
        <v>0.372</v>
      </c>
      <c r="H240" s="106">
        <v>600</v>
      </c>
      <c r="I240" s="106">
        <v>624.4</v>
      </c>
      <c r="J240" s="106">
        <v>16.600000000000001</v>
      </c>
      <c r="K240" s="106"/>
      <c r="L240" s="106">
        <v>1.55</v>
      </c>
      <c r="M240" s="106">
        <v>144000</v>
      </c>
      <c r="N240" s="112">
        <v>35</v>
      </c>
      <c r="O240" s="112">
        <v>54</v>
      </c>
      <c r="P240" s="112">
        <v>0.52600000000000002</v>
      </c>
      <c r="Q240" s="114" t="s">
        <v>155</v>
      </c>
    </row>
    <row r="241" spans="1:17">
      <c r="A241" s="111" t="s">
        <v>161</v>
      </c>
      <c r="B241" s="106">
        <f t="shared" si="4"/>
        <v>0.33333333333333331</v>
      </c>
      <c r="C241" s="106">
        <v>700</v>
      </c>
      <c r="D241" s="106">
        <v>10</v>
      </c>
      <c r="E241" s="106">
        <v>0.5</v>
      </c>
      <c r="F241" s="106">
        <v>7.8</v>
      </c>
      <c r="G241" s="106">
        <v>0.252</v>
      </c>
      <c r="H241" s="106">
        <v>508</v>
      </c>
      <c r="I241" s="106">
        <v>624.4</v>
      </c>
      <c r="J241" s="106">
        <v>15</v>
      </c>
      <c r="K241" s="106"/>
      <c r="L241" s="106">
        <v>1.55</v>
      </c>
      <c r="M241" s="106">
        <v>144000</v>
      </c>
      <c r="N241" s="112">
        <v>49</v>
      </c>
      <c r="O241" s="112">
        <v>56</v>
      </c>
      <c r="P241" s="112">
        <v>0.73199999999999998</v>
      </c>
      <c r="Q241" s="114" t="s">
        <v>155</v>
      </c>
    </row>
    <row r="242" spans="1:17">
      <c r="A242" s="111" t="s">
        <v>162</v>
      </c>
      <c r="B242" s="106">
        <f t="shared" si="4"/>
        <v>0.33333333333333331</v>
      </c>
      <c r="C242" s="106">
        <v>700</v>
      </c>
      <c r="D242" s="106">
        <v>10</v>
      </c>
      <c r="E242" s="106">
        <v>0.5</v>
      </c>
      <c r="F242" s="106">
        <v>7.2</v>
      </c>
      <c r="G242" s="106">
        <v>0.19900000000000001</v>
      </c>
      <c r="H242" s="106">
        <v>443</v>
      </c>
      <c r="I242" s="106">
        <v>624.4</v>
      </c>
      <c r="J242" s="106">
        <v>28</v>
      </c>
      <c r="K242" s="106"/>
      <c r="L242" s="106">
        <v>1.55</v>
      </c>
      <c r="M242" s="106">
        <v>144000</v>
      </c>
      <c r="N242" s="112">
        <v>24</v>
      </c>
      <c r="O242" s="112">
        <v>36</v>
      </c>
      <c r="P242" s="112">
        <v>0.50600000000000001</v>
      </c>
      <c r="Q242" s="114" t="s">
        <v>155</v>
      </c>
    </row>
    <row r="243" spans="1:17">
      <c r="A243" s="111" t="s">
        <v>163</v>
      </c>
      <c r="B243" s="106">
        <f t="shared" si="4"/>
        <v>0.33333333333333331</v>
      </c>
      <c r="C243" s="106">
        <v>700</v>
      </c>
      <c r="D243" s="106">
        <v>10</v>
      </c>
      <c r="E243" s="106">
        <v>0.5</v>
      </c>
      <c r="F243" s="106">
        <v>8.5</v>
      </c>
      <c r="G243" s="106">
        <v>0.19900000000000001</v>
      </c>
      <c r="H243" s="106">
        <v>636</v>
      </c>
      <c r="I243" s="106">
        <v>624.4</v>
      </c>
      <c r="J243" s="106">
        <v>35.9</v>
      </c>
      <c r="K243" s="106"/>
      <c r="L243" s="106">
        <v>0</v>
      </c>
      <c r="M243" s="106">
        <v>144000</v>
      </c>
      <c r="N243" s="112">
        <v>37</v>
      </c>
      <c r="O243" s="112">
        <v>53</v>
      </c>
      <c r="P243" s="112">
        <v>0.53</v>
      </c>
      <c r="Q243" s="114" t="s">
        <v>155</v>
      </c>
    </row>
    <row r="244" spans="1:17">
      <c r="A244" s="111" t="s">
        <v>164</v>
      </c>
      <c r="B244" s="106">
        <f t="shared" si="4"/>
        <v>0.33333333333333331</v>
      </c>
      <c r="C244" s="106">
        <v>700</v>
      </c>
      <c r="D244" s="106">
        <v>10</v>
      </c>
      <c r="E244" s="106">
        <v>0.5</v>
      </c>
      <c r="F244" s="106">
        <v>12</v>
      </c>
      <c r="G244" s="106">
        <v>7.0000000000000001E-3</v>
      </c>
      <c r="H244" s="106">
        <v>403</v>
      </c>
      <c r="I244" s="106">
        <v>624.4</v>
      </c>
      <c r="J244" s="106">
        <v>34.5</v>
      </c>
      <c r="K244" s="106"/>
      <c r="L244" s="106">
        <v>1.55</v>
      </c>
      <c r="M244" s="106">
        <v>144000</v>
      </c>
      <c r="N244" s="112">
        <v>4.4000000000000004</v>
      </c>
      <c r="O244" s="112">
        <v>3</v>
      </c>
      <c r="P244" s="112">
        <v>0</v>
      </c>
      <c r="Q244" s="114" t="s">
        <v>155</v>
      </c>
    </row>
    <row r="245" spans="1:17">
      <c r="A245" s="111" t="s">
        <v>79</v>
      </c>
      <c r="B245" s="106">
        <v>0.3</v>
      </c>
      <c r="C245" s="106">
        <f t="shared" ref="C245:C257" si="5">1023-273</f>
        <v>750</v>
      </c>
      <c r="D245" s="106">
        <v>3.96</v>
      </c>
      <c r="E245" s="106">
        <v>10</v>
      </c>
      <c r="F245" s="106">
        <v>11.5</v>
      </c>
      <c r="G245" s="106">
        <v>0.45</v>
      </c>
      <c r="H245" s="106">
        <v>153.80000000000001</v>
      </c>
      <c r="I245" s="106">
        <v>750</v>
      </c>
      <c r="J245" s="106">
        <v>4</v>
      </c>
      <c r="K245" s="106"/>
      <c r="L245" s="106">
        <v>0</v>
      </c>
      <c r="M245" s="106">
        <v>60000</v>
      </c>
      <c r="N245" s="112">
        <v>24</v>
      </c>
      <c r="O245" s="112">
        <v>52.22</v>
      </c>
      <c r="P245" s="112">
        <v>0.35</v>
      </c>
      <c r="Q245" s="114" t="s">
        <v>165</v>
      </c>
    </row>
    <row r="246" spans="1:17">
      <c r="A246" s="111" t="s">
        <v>166</v>
      </c>
      <c r="B246" s="106">
        <v>0.3</v>
      </c>
      <c r="C246" s="106">
        <f t="shared" si="5"/>
        <v>750</v>
      </c>
      <c r="D246" s="106">
        <v>3.95</v>
      </c>
      <c r="E246" s="106">
        <v>10</v>
      </c>
      <c r="F246" s="106">
        <v>11.6</v>
      </c>
      <c r="G246" s="106">
        <v>0.73</v>
      </c>
      <c r="H246" s="106">
        <v>227.9</v>
      </c>
      <c r="I246" s="106">
        <v>750</v>
      </c>
      <c r="J246" s="106">
        <v>4.2</v>
      </c>
      <c r="K246" s="106"/>
      <c r="L246" s="106">
        <v>1.9</v>
      </c>
      <c r="M246" s="106">
        <v>60000</v>
      </c>
      <c r="N246" s="112">
        <v>74.637</v>
      </c>
      <c r="O246" s="112">
        <v>82.22</v>
      </c>
      <c r="P246" s="112">
        <v>0.84</v>
      </c>
      <c r="Q246" s="114" t="s">
        <v>165</v>
      </c>
    </row>
    <row r="247" spans="1:17">
      <c r="A247" s="111" t="s">
        <v>167</v>
      </c>
      <c r="B247" s="106">
        <v>0.3</v>
      </c>
      <c r="C247" s="106">
        <f t="shared" si="5"/>
        <v>750</v>
      </c>
      <c r="D247" s="106">
        <v>3.95</v>
      </c>
      <c r="E247" s="106">
        <v>10</v>
      </c>
      <c r="F247" s="106">
        <v>11.6</v>
      </c>
      <c r="G247" s="106">
        <v>0.56000000000000005</v>
      </c>
      <c r="H247" s="106">
        <v>194.4</v>
      </c>
      <c r="I247" s="106">
        <v>750</v>
      </c>
      <c r="J247" s="106">
        <v>5.0999999999999996</v>
      </c>
      <c r="K247" s="106"/>
      <c r="L247" s="106">
        <v>1.9</v>
      </c>
      <c r="M247" s="106">
        <v>60000</v>
      </c>
      <c r="N247" s="112">
        <v>80</v>
      </c>
      <c r="O247" s="112">
        <v>84.44</v>
      </c>
      <c r="P247" s="112">
        <v>0.877</v>
      </c>
      <c r="Q247" s="114" t="s">
        <v>165</v>
      </c>
    </row>
    <row r="248" spans="1:17">
      <c r="A248" s="111" t="s">
        <v>168</v>
      </c>
      <c r="B248" s="106">
        <v>0.3</v>
      </c>
      <c r="C248" s="106">
        <f t="shared" si="5"/>
        <v>750</v>
      </c>
      <c r="D248" s="106">
        <v>3.97</v>
      </c>
      <c r="E248" s="106">
        <v>10</v>
      </c>
      <c r="F248" s="106">
        <v>12.8</v>
      </c>
      <c r="G248" s="106">
        <v>0.71</v>
      </c>
      <c r="H248" s="106">
        <v>180.5</v>
      </c>
      <c r="I248" s="106">
        <v>350</v>
      </c>
      <c r="J248" s="106">
        <v>6.1</v>
      </c>
      <c r="K248" s="106"/>
      <c r="L248" s="106">
        <v>1.9</v>
      </c>
      <c r="M248" s="106">
        <v>60000</v>
      </c>
      <c r="N248" s="112">
        <v>61.33</v>
      </c>
      <c r="O248" s="112">
        <v>72.78</v>
      </c>
      <c r="P248" s="112">
        <v>0.73799999999999999</v>
      </c>
      <c r="Q248" s="114" t="s">
        <v>165</v>
      </c>
    </row>
    <row r="249" spans="1:17">
      <c r="A249" s="111" t="s">
        <v>166</v>
      </c>
      <c r="B249" s="106">
        <v>0.3</v>
      </c>
      <c r="C249" s="106">
        <f t="shared" si="5"/>
        <v>750</v>
      </c>
      <c r="D249" s="106">
        <v>3.95</v>
      </c>
      <c r="E249" s="106">
        <v>20</v>
      </c>
      <c r="F249" s="106">
        <v>11.6</v>
      </c>
      <c r="G249" s="106">
        <v>0.73</v>
      </c>
      <c r="H249" s="106">
        <v>227.9</v>
      </c>
      <c r="I249" s="106">
        <v>750</v>
      </c>
      <c r="J249" s="106">
        <v>4.2</v>
      </c>
      <c r="K249" s="106"/>
      <c r="L249" s="106">
        <v>1.9</v>
      </c>
      <c r="M249" s="106">
        <v>60000</v>
      </c>
      <c r="N249" s="112">
        <v>62</v>
      </c>
      <c r="O249" s="112">
        <v>75.56</v>
      </c>
      <c r="P249" s="112">
        <v>0.77</v>
      </c>
      <c r="Q249" s="114" t="s">
        <v>165</v>
      </c>
    </row>
    <row r="250" spans="1:17">
      <c r="A250" s="111" t="s">
        <v>167</v>
      </c>
      <c r="B250" s="106">
        <v>0.3</v>
      </c>
      <c r="C250" s="106">
        <f t="shared" si="5"/>
        <v>750</v>
      </c>
      <c r="D250" s="106">
        <v>3.95</v>
      </c>
      <c r="E250" s="106">
        <v>20</v>
      </c>
      <c r="F250" s="106">
        <v>11.6</v>
      </c>
      <c r="G250" s="106">
        <v>0.56000000000000005</v>
      </c>
      <c r="H250" s="106">
        <v>194.4</v>
      </c>
      <c r="I250" s="106">
        <v>750</v>
      </c>
      <c r="J250" s="106">
        <v>5.0999999999999996</v>
      </c>
      <c r="K250" s="106"/>
      <c r="L250" s="106">
        <v>1.9</v>
      </c>
      <c r="M250" s="106">
        <v>60000</v>
      </c>
      <c r="N250" s="112">
        <v>76</v>
      </c>
      <c r="O250" s="112">
        <v>86.66</v>
      </c>
      <c r="P250" s="112">
        <v>0.877</v>
      </c>
      <c r="Q250" s="114" t="s">
        <v>165</v>
      </c>
    </row>
    <row r="251" spans="1:17">
      <c r="A251" s="111" t="s">
        <v>168</v>
      </c>
      <c r="B251" s="106">
        <v>0.3</v>
      </c>
      <c r="C251" s="106">
        <f t="shared" si="5"/>
        <v>750</v>
      </c>
      <c r="D251" s="106">
        <v>3.97</v>
      </c>
      <c r="E251" s="106">
        <v>20</v>
      </c>
      <c r="F251" s="106">
        <v>12.8</v>
      </c>
      <c r="G251" s="106">
        <v>0.71</v>
      </c>
      <c r="H251" s="106">
        <v>180.5</v>
      </c>
      <c r="I251" s="106">
        <v>350</v>
      </c>
      <c r="J251" s="106">
        <v>6.1</v>
      </c>
      <c r="K251" s="106"/>
      <c r="L251" s="106">
        <v>1.9</v>
      </c>
      <c r="M251" s="106">
        <v>60000</v>
      </c>
      <c r="N251" s="112">
        <v>56</v>
      </c>
      <c r="O251" s="112">
        <v>68.89</v>
      </c>
      <c r="P251" s="112">
        <v>0.70799999999999996</v>
      </c>
      <c r="Q251" s="114" t="s">
        <v>165</v>
      </c>
    </row>
    <row r="252" spans="1:17">
      <c r="A252" s="111" t="s">
        <v>166</v>
      </c>
      <c r="B252" s="106">
        <v>0.3</v>
      </c>
      <c r="C252" s="106">
        <f t="shared" si="5"/>
        <v>750</v>
      </c>
      <c r="D252" s="106">
        <v>3.95</v>
      </c>
      <c r="E252" s="106">
        <v>30</v>
      </c>
      <c r="F252" s="106">
        <v>11.6</v>
      </c>
      <c r="G252" s="106">
        <v>0.73</v>
      </c>
      <c r="H252" s="106">
        <v>227.9</v>
      </c>
      <c r="I252" s="106">
        <v>750</v>
      </c>
      <c r="J252" s="106">
        <v>4.2</v>
      </c>
      <c r="K252" s="106"/>
      <c r="L252" s="106">
        <v>1.9</v>
      </c>
      <c r="M252" s="106">
        <v>60000</v>
      </c>
      <c r="N252" s="112">
        <v>58.7</v>
      </c>
      <c r="O252" s="112">
        <v>70.56</v>
      </c>
      <c r="P252" s="112">
        <v>0.8</v>
      </c>
      <c r="Q252" s="114" t="s">
        <v>165</v>
      </c>
    </row>
    <row r="253" spans="1:17">
      <c r="A253" s="111" t="s">
        <v>167</v>
      </c>
      <c r="B253" s="106">
        <v>0.3</v>
      </c>
      <c r="C253" s="106">
        <f t="shared" si="5"/>
        <v>750</v>
      </c>
      <c r="D253" s="106">
        <v>3.95</v>
      </c>
      <c r="E253" s="106">
        <v>30</v>
      </c>
      <c r="F253" s="106">
        <v>11.6</v>
      </c>
      <c r="G253" s="106">
        <v>0.56000000000000005</v>
      </c>
      <c r="H253" s="106">
        <v>194.4</v>
      </c>
      <c r="I253" s="106">
        <v>750</v>
      </c>
      <c r="J253" s="106">
        <v>5.0999999999999996</v>
      </c>
      <c r="K253" s="106"/>
      <c r="L253" s="106">
        <v>1.9</v>
      </c>
      <c r="M253" s="106">
        <v>60000</v>
      </c>
      <c r="N253" s="112">
        <v>76</v>
      </c>
      <c r="O253" s="112">
        <v>83.33</v>
      </c>
      <c r="P253" s="112">
        <v>0.84599999999999997</v>
      </c>
      <c r="Q253" s="114" t="s">
        <v>165</v>
      </c>
    </row>
    <row r="254" spans="1:17">
      <c r="A254" s="111" t="s">
        <v>168</v>
      </c>
      <c r="B254" s="106">
        <v>0.3</v>
      </c>
      <c r="C254" s="106">
        <f t="shared" si="5"/>
        <v>750</v>
      </c>
      <c r="D254" s="106">
        <v>3.97</v>
      </c>
      <c r="E254" s="106">
        <v>40</v>
      </c>
      <c r="F254" s="106">
        <v>12.8</v>
      </c>
      <c r="G254" s="106">
        <v>0.71</v>
      </c>
      <c r="H254" s="106">
        <v>180.5</v>
      </c>
      <c r="I254" s="106">
        <v>350</v>
      </c>
      <c r="J254" s="106">
        <v>6.1</v>
      </c>
      <c r="K254" s="106"/>
      <c r="L254" s="106">
        <v>1.9</v>
      </c>
      <c r="M254" s="106">
        <v>60000</v>
      </c>
      <c r="N254" s="112">
        <v>51.33</v>
      </c>
      <c r="O254" s="112">
        <v>63.89</v>
      </c>
      <c r="P254" s="112">
        <v>0.61499999999999999</v>
      </c>
      <c r="Q254" s="114" t="s">
        <v>165</v>
      </c>
    </row>
    <row r="255" spans="1:17">
      <c r="A255" s="111" t="s">
        <v>166</v>
      </c>
      <c r="B255" s="106">
        <v>0.3</v>
      </c>
      <c r="C255" s="106">
        <f t="shared" si="5"/>
        <v>750</v>
      </c>
      <c r="D255" s="106">
        <v>3.95</v>
      </c>
      <c r="E255" s="106">
        <v>40</v>
      </c>
      <c r="F255" s="106">
        <v>11.6</v>
      </c>
      <c r="G255" s="106">
        <v>0.73</v>
      </c>
      <c r="H255" s="106">
        <v>227.9</v>
      </c>
      <c r="I255" s="106">
        <v>750</v>
      </c>
      <c r="J255" s="106">
        <v>4.2</v>
      </c>
      <c r="K255" s="106"/>
      <c r="L255" s="106">
        <v>1.9</v>
      </c>
      <c r="M255" s="106">
        <v>60000</v>
      </c>
      <c r="N255" s="112">
        <v>56</v>
      </c>
      <c r="O255" s="112">
        <v>68.89</v>
      </c>
      <c r="P255" s="112">
        <v>0.68500000000000005</v>
      </c>
      <c r="Q255" s="114" t="s">
        <v>165</v>
      </c>
    </row>
    <row r="256" spans="1:17">
      <c r="A256" s="111" t="s">
        <v>167</v>
      </c>
      <c r="B256" s="106">
        <v>0.3</v>
      </c>
      <c r="C256" s="106">
        <f t="shared" si="5"/>
        <v>750</v>
      </c>
      <c r="D256" s="106">
        <v>3.95</v>
      </c>
      <c r="E256" s="106">
        <v>40</v>
      </c>
      <c r="F256" s="106">
        <v>11.6</v>
      </c>
      <c r="G256" s="106">
        <v>0.56000000000000005</v>
      </c>
      <c r="H256" s="106">
        <v>194.4</v>
      </c>
      <c r="I256" s="106">
        <v>750</v>
      </c>
      <c r="J256" s="106">
        <v>5.0999999999999996</v>
      </c>
      <c r="K256" s="106"/>
      <c r="L256" s="106">
        <v>1.9</v>
      </c>
      <c r="M256" s="106">
        <v>60000</v>
      </c>
      <c r="N256" s="112">
        <v>76</v>
      </c>
      <c r="O256" s="112">
        <v>84.44</v>
      </c>
      <c r="P256" s="112">
        <v>0.85399999999999998</v>
      </c>
      <c r="Q256" s="114" t="s">
        <v>165</v>
      </c>
    </row>
    <row r="257" spans="1:17">
      <c r="A257" s="111" t="s">
        <v>168</v>
      </c>
      <c r="B257" s="106">
        <v>0.3</v>
      </c>
      <c r="C257" s="106">
        <f t="shared" si="5"/>
        <v>750</v>
      </c>
      <c r="D257" s="106">
        <v>3.97</v>
      </c>
      <c r="E257" s="106">
        <v>40</v>
      </c>
      <c r="F257" s="106">
        <v>12.8</v>
      </c>
      <c r="G257" s="106">
        <v>0.71</v>
      </c>
      <c r="H257" s="106">
        <v>180.5</v>
      </c>
      <c r="I257" s="106">
        <v>350</v>
      </c>
      <c r="J257" s="106">
        <v>6.1</v>
      </c>
      <c r="K257" s="106"/>
      <c r="L257" s="106">
        <v>1.9</v>
      </c>
      <c r="M257" s="106">
        <v>60000</v>
      </c>
      <c r="N257" s="112">
        <v>48</v>
      </c>
      <c r="O257" s="112">
        <v>60</v>
      </c>
      <c r="P257" s="112">
        <v>0.58499999999999996</v>
      </c>
      <c r="Q257" s="114" t="s">
        <v>165</v>
      </c>
    </row>
    <row r="258" spans="1:17">
      <c r="A258" s="111" t="s">
        <v>169</v>
      </c>
      <c r="B258" s="106">
        <f>1/6</f>
        <v>0.16666666666666666</v>
      </c>
      <c r="C258" s="106">
        <v>650</v>
      </c>
      <c r="D258" s="106">
        <v>10</v>
      </c>
      <c r="E258" s="106">
        <v>10</v>
      </c>
      <c r="F258" s="106">
        <v>1.3</v>
      </c>
      <c r="G258" s="106">
        <v>4.1000000000000002E-2</v>
      </c>
      <c r="H258" s="106">
        <v>24</v>
      </c>
      <c r="I258" s="106">
        <v>500</v>
      </c>
      <c r="J258" s="106">
        <v>17.399999999999999</v>
      </c>
      <c r="K258" s="106"/>
      <c r="L258" s="106">
        <v>0</v>
      </c>
      <c r="M258" s="106">
        <v>29999.999999999996</v>
      </c>
      <c r="N258" s="112">
        <v>38.979999999999997</v>
      </c>
      <c r="O258" s="112">
        <v>59.23</v>
      </c>
      <c r="P258" s="112">
        <v>0.56599999999999995</v>
      </c>
      <c r="Q258" s="114" t="s">
        <v>170</v>
      </c>
    </row>
    <row r="259" spans="1:17">
      <c r="A259" s="111" t="s">
        <v>171</v>
      </c>
      <c r="B259" s="106">
        <f>1/6</f>
        <v>0.16666666666666666</v>
      </c>
      <c r="C259" s="106">
        <v>650</v>
      </c>
      <c r="D259" s="106">
        <v>7</v>
      </c>
      <c r="E259" s="106">
        <v>10</v>
      </c>
      <c r="F259" s="106">
        <v>1.1000000000000001</v>
      </c>
      <c r="G259" s="106">
        <v>7.0000000000000007E-2</v>
      </c>
      <c r="H259" s="106">
        <v>25</v>
      </c>
      <c r="I259" s="106">
        <v>710</v>
      </c>
      <c r="J259" s="106">
        <v>40.200000000000003</v>
      </c>
      <c r="K259" s="106"/>
      <c r="L259" s="106">
        <v>1.96</v>
      </c>
      <c r="M259" s="106">
        <v>29999.999999999996</v>
      </c>
      <c r="N259" s="112">
        <v>42.2</v>
      </c>
      <c r="O259" s="112">
        <v>45.9</v>
      </c>
      <c r="P259" s="112">
        <v>0.63200000000000001</v>
      </c>
      <c r="Q259" s="114" t="s">
        <v>170</v>
      </c>
    </row>
    <row r="260" spans="1:17">
      <c r="A260" s="111" t="s">
        <v>169</v>
      </c>
      <c r="B260" s="106">
        <f>1/6</f>
        <v>0.16666666666666666</v>
      </c>
      <c r="C260" s="106">
        <v>650</v>
      </c>
      <c r="D260" s="106">
        <v>10</v>
      </c>
      <c r="E260" s="106">
        <v>20</v>
      </c>
      <c r="F260" s="106">
        <v>1.3</v>
      </c>
      <c r="G260" s="106">
        <v>4.1000000000000002E-2</v>
      </c>
      <c r="H260" s="106">
        <v>24</v>
      </c>
      <c r="I260" s="106">
        <v>500</v>
      </c>
      <c r="J260" s="106">
        <v>17.399999999999999</v>
      </c>
      <c r="K260" s="106"/>
      <c r="L260" s="106">
        <v>0</v>
      </c>
      <c r="M260" s="106">
        <v>29999.999999999996</v>
      </c>
      <c r="N260" s="112">
        <v>30.51</v>
      </c>
      <c r="O260" s="112">
        <v>51.1</v>
      </c>
      <c r="P260" s="112">
        <v>0.45600000000000002</v>
      </c>
      <c r="Q260" s="114" t="s">
        <v>170</v>
      </c>
    </row>
    <row r="261" spans="1:17">
      <c r="A261" s="111" t="s">
        <v>171</v>
      </c>
      <c r="B261" s="106">
        <f>1/6</f>
        <v>0.16666666666666666</v>
      </c>
      <c r="C261" s="106">
        <v>650</v>
      </c>
      <c r="D261" s="106">
        <v>7</v>
      </c>
      <c r="E261" s="106">
        <v>20</v>
      </c>
      <c r="F261" s="106">
        <v>1.1000000000000001</v>
      </c>
      <c r="G261" s="106">
        <v>7.0000000000000007E-2</v>
      </c>
      <c r="H261" s="106">
        <v>25</v>
      </c>
      <c r="I261" s="106">
        <v>710</v>
      </c>
      <c r="J261" s="106">
        <v>40.200000000000003</v>
      </c>
      <c r="K261" s="106"/>
      <c r="L261" s="106">
        <v>1.96</v>
      </c>
      <c r="M261" s="106">
        <v>29999.999999999996</v>
      </c>
      <c r="N261" s="112">
        <v>36.933999999999997</v>
      </c>
      <c r="O261" s="112">
        <v>38.450000000000003</v>
      </c>
      <c r="P261" s="112">
        <v>0.55000000000000004</v>
      </c>
      <c r="Q261" s="114" t="s">
        <v>170</v>
      </c>
    </row>
    <row r="262" spans="1:17">
      <c r="A262" s="111" t="s">
        <v>172</v>
      </c>
      <c r="B262" s="106">
        <f t="shared" ref="B262:B269" si="6">1/3</f>
        <v>0.33333333333333331</v>
      </c>
      <c r="C262" s="106">
        <v>800</v>
      </c>
      <c r="D262" s="106">
        <v>3.98</v>
      </c>
      <c r="E262" s="106">
        <v>50</v>
      </c>
      <c r="F262" s="106">
        <v>3</v>
      </c>
      <c r="G262" s="106">
        <v>0.41</v>
      </c>
      <c r="H262" s="106">
        <v>152</v>
      </c>
      <c r="I262" s="106">
        <v>659</v>
      </c>
      <c r="J262" s="106">
        <v>7.3</v>
      </c>
      <c r="K262" s="106">
        <v>13.8</v>
      </c>
      <c r="L262" s="106">
        <v>0</v>
      </c>
      <c r="M262" s="106">
        <v>72000</v>
      </c>
      <c r="N262" s="112">
        <v>70.7</v>
      </c>
      <c r="O262" s="112">
        <v>82.2</v>
      </c>
      <c r="P262" s="112">
        <v>0.79</v>
      </c>
      <c r="Q262" s="114" t="s">
        <v>173</v>
      </c>
    </row>
    <row r="263" spans="1:17">
      <c r="A263" s="111" t="s">
        <v>174</v>
      </c>
      <c r="B263" s="106">
        <f t="shared" si="6"/>
        <v>0.33333333333333331</v>
      </c>
      <c r="C263" s="106">
        <v>800</v>
      </c>
      <c r="D263" s="106">
        <v>0.8</v>
      </c>
      <c r="E263" s="106">
        <v>50</v>
      </c>
      <c r="F263" s="106">
        <v>3</v>
      </c>
      <c r="G263" s="106">
        <v>0.42</v>
      </c>
      <c r="H263" s="106">
        <v>171</v>
      </c>
      <c r="I263" s="106">
        <v>659</v>
      </c>
      <c r="J263" s="106">
        <v>8.1</v>
      </c>
      <c r="K263" s="106">
        <v>12.7</v>
      </c>
      <c r="L263" s="106">
        <v>0</v>
      </c>
      <c r="M263" s="106">
        <v>72000</v>
      </c>
      <c r="N263" s="112">
        <v>83.3</v>
      </c>
      <c r="O263" s="112">
        <v>90.5</v>
      </c>
      <c r="P263" s="112">
        <v>0.82</v>
      </c>
      <c r="Q263" s="114" t="s">
        <v>173</v>
      </c>
    </row>
    <row r="264" spans="1:17">
      <c r="A264" s="111" t="s">
        <v>175</v>
      </c>
      <c r="B264" s="106">
        <f t="shared" si="6"/>
        <v>0.33333333333333331</v>
      </c>
      <c r="C264" s="106">
        <v>800</v>
      </c>
      <c r="D264" s="106">
        <v>3.21</v>
      </c>
      <c r="E264" s="106">
        <v>50</v>
      </c>
      <c r="F264" s="106">
        <v>3</v>
      </c>
      <c r="G264" s="106">
        <v>0.41</v>
      </c>
      <c r="H264" s="106">
        <v>170</v>
      </c>
      <c r="I264" s="106">
        <v>670</v>
      </c>
      <c r="J264" s="106">
        <v>9.1</v>
      </c>
      <c r="K264" s="106">
        <v>12.1</v>
      </c>
      <c r="L264" s="106">
        <v>0</v>
      </c>
      <c r="M264" s="106">
        <v>72000</v>
      </c>
      <c r="N264" s="112">
        <v>82.6</v>
      </c>
      <c r="O264" s="112">
        <v>90</v>
      </c>
      <c r="P264" s="112">
        <v>0.81</v>
      </c>
      <c r="Q264" s="114" t="s">
        <v>173</v>
      </c>
    </row>
    <row r="265" spans="1:17">
      <c r="A265" s="111" t="s">
        <v>176</v>
      </c>
      <c r="B265" s="106">
        <f t="shared" si="6"/>
        <v>0.33333333333333331</v>
      </c>
      <c r="C265" s="106">
        <v>800</v>
      </c>
      <c r="D265" s="106">
        <v>2.59</v>
      </c>
      <c r="E265" s="106">
        <v>50</v>
      </c>
      <c r="F265" s="106">
        <v>3.8</v>
      </c>
      <c r="G265" s="106">
        <v>0.43</v>
      </c>
      <c r="H265" s="106">
        <v>174</v>
      </c>
      <c r="I265" s="106">
        <v>659</v>
      </c>
      <c r="J265" s="106">
        <v>5.0999999999999996</v>
      </c>
      <c r="K265" s="106">
        <v>21.6</v>
      </c>
      <c r="L265" s="106">
        <v>0</v>
      </c>
      <c r="M265" s="106">
        <v>72000</v>
      </c>
      <c r="N265" s="112">
        <v>90.6</v>
      </c>
      <c r="O265" s="112">
        <v>94.8</v>
      </c>
      <c r="P265" s="112">
        <v>0.81</v>
      </c>
      <c r="Q265" s="114" t="s">
        <v>173</v>
      </c>
    </row>
    <row r="266" spans="1:17">
      <c r="A266" s="111" t="s">
        <v>172</v>
      </c>
      <c r="B266" s="106">
        <f t="shared" si="6"/>
        <v>0.33333333333333331</v>
      </c>
      <c r="C266" s="106">
        <v>800</v>
      </c>
      <c r="D266" s="106">
        <v>3.98</v>
      </c>
      <c r="E266" s="106">
        <v>50</v>
      </c>
      <c r="F266" s="106">
        <v>3</v>
      </c>
      <c r="G266" s="106">
        <v>0.41</v>
      </c>
      <c r="H266" s="106">
        <v>152</v>
      </c>
      <c r="I266" s="106">
        <v>659</v>
      </c>
      <c r="J266" s="106">
        <v>7.3</v>
      </c>
      <c r="K266" s="106">
        <v>13.8</v>
      </c>
      <c r="L266" s="106">
        <v>0</v>
      </c>
      <c r="M266" s="106">
        <v>72000</v>
      </c>
      <c r="N266" s="112">
        <v>73.75</v>
      </c>
      <c r="O266" s="112">
        <v>84.5</v>
      </c>
      <c r="P266" s="112">
        <v>0.79</v>
      </c>
      <c r="Q266" s="114" t="s">
        <v>173</v>
      </c>
    </row>
    <row r="267" spans="1:17">
      <c r="A267" s="111" t="s">
        <v>174</v>
      </c>
      <c r="B267" s="106">
        <f t="shared" si="6"/>
        <v>0.33333333333333331</v>
      </c>
      <c r="C267" s="106">
        <v>800</v>
      </c>
      <c r="D267" s="106">
        <v>0.8</v>
      </c>
      <c r="E267" s="106">
        <v>50</v>
      </c>
      <c r="F267" s="106">
        <v>3</v>
      </c>
      <c r="G267" s="106">
        <v>0.42</v>
      </c>
      <c r="H267" s="106">
        <v>171</v>
      </c>
      <c r="I267" s="106">
        <v>659</v>
      </c>
      <c r="J267" s="106">
        <v>8.1</v>
      </c>
      <c r="K267" s="106">
        <v>12.7</v>
      </c>
      <c r="L267" s="106">
        <v>0</v>
      </c>
      <c r="M267" s="106">
        <v>72000</v>
      </c>
      <c r="N267" s="112">
        <v>83</v>
      </c>
      <c r="O267" s="112">
        <v>90.5</v>
      </c>
      <c r="P267" s="112">
        <v>0.82</v>
      </c>
      <c r="Q267" s="114" t="s">
        <v>173</v>
      </c>
    </row>
    <row r="268" spans="1:17">
      <c r="A268" s="111" t="s">
        <v>175</v>
      </c>
      <c r="B268" s="106">
        <f t="shared" si="6"/>
        <v>0.33333333333333331</v>
      </c>
      <c r="C268" s="106">
        <v>800</v>
      </c>
      <c r="D268" s="106">
        <v>3.21</v>
      </c>
      <c r="E268" s="106">
        <v>50</v>
      </c>
      <c r="F268" s="106">
        <v>3</v>
      </c>
      <c r="G268" s="106">
        <v>0.41</v>
      </c>
      <c r="H268" s="106">
        <v>170</v>
      </c>
      <c r="I268" s="106">
        <v>670</v>
      </c>
      <c r="J268" s="106">
        <v>9.1</v>
      </c>
      <c r="K268" s="106">
        <v>12.1</v>
      </c>
      <c r="L268" s="106">
        <v>0</v>
      </c>
      <c r="M268" s="106">
        <v>72000</v>
      </c>
      <c r="N268" s="112">
        <v>82.5</v>
      </c>
      <c r="O268" s="112">
        <v>89.7</v>
      </c>
      <c r="P268" s="112">
        <v>0.82499999999999996</v>
      </c>
      <c r="Q268" s="114" t="s">
        <v>173</v>
      </c>
    </row>
    <row r="269" spans="1:17">
      <c r="A269" s="111" t="s">
        <v>176</v>
      </c>
      <c r="B269" s="106">
        <f t="shared" si="6"/>
        <v>0.33333333333333331</v>
      </c>
      <c r="C269" s="106">
        <v>800</v>
      </c>
      <c r="D269" s="106">
        <v>2.59</v>
      </c>
      <c r="E269" s="106">
        <v>50</v>
      </c>
      <c r="F269" s="106">
        <v>3.8</v>
      </c>
      <c r="G269" s="106">
        <v>0.43</v>
      </c>
      <c r="H269" s="106">
        <v>174</v>
      </c>
      <c r="I269" s="106">
        <v>659</v>
      </c>
      <c r="J269" s="106">
        <v>5.0999999999999996</v>
      </c>
      <c r="K269" s="106">
        <v>21.6</v>
      </c>
      <c r="L269" s="106">
        <v>0</v>
      </c>
      <c r="M269" s="106">
        <v>72000</v>
      </c>
      <c r="N269" s="112">
        <v>90.46</v>
      </c>
      <c r="O269" s="112">
        <v>94</v>
      </c>
      <c r="P269" s="112">
        <v>0.82</v>
      </c>
      <c r="Q269" s="114" t="s">
        <v>173</v>
      </c>
    </row>
    <row r="270" spans="1:17">
      <c r="A270" s="111" t="s">
        <v>177</v>
      </c>
      <c r="B270" s="106">
        <v>0.2</v>
      </c>
      <c r="C270" s="106">
        <v>450</v>
      </c>
      <c r="D270" s="106">
        <v>10.6</v>
      </c>
      <c r="E270" s="106">
        <v>2.5</v>
      </c>
      <c r="F270" s="106">
        <v>8.7100000000000009</v>
      </c>
      <c r="G270" s="106">
        <v>0.61</v>
      </c>
      <c r="H270" s="106">
        <v>282.33999999999997</v>
      </c>
      <c r="I270" s="106">
        <v>789</v>
      </c>
      <c r="J270" s="106">
        <v>13</v>
      </c>
      <c r="K270" s="106">
        <v>37</v>
      </c>
      <c r="L270" s="106">
        <v>0</v>
      </c>
      <c r="M270" s="106">
        <v>30000</v>
      </c>
      <c r="N270" s="112">
        <v>6</v>
      </c>
      <c r="O270" s="112">
        <v>11</v>
      </c>
      <c r="P270" s="112">
        <v>0.6</v>
      </c>
      <c r="Q270" s="114" t="s">
        <v>178</v>
      </c>
    </row>
    <row r="271" spans="1:17">
      <c r="A271" s="111" t="s">
        <v>179</v>
      </c>
      <c r="B271" s="106">
        <v>0.2</v>
      </c>
      <c r="C271" s="106">
        <v>450</v>
      </c>
      <c r="D271" s="106">
        <v>10.1</v>
      </c>
      <c r="E271" s="106">
        <v>2.5</v>
      </c>
      <c r="F271" s="106">
        <v>8.7100000000000009</v>
      </c>
      <c r="G271" s="106">
        <v>0.61</v>
      </c>
      <c r="H271" s="106">
        <v>282.33999999999997</v>
      </c>
      <c r="I271" s="106">
        <v>789</v>
      </c>
      <c r="J271" s="106">
        <v>19</v>
      </c>
      <c r="K271" s="106">
        <v>0.5</v>
      </c>
      <c r="L271" s="106">
        <v>0.82</v>
      </c>
      <c r="M271" s="106">
        <v>30000</v>
      </c>
      <c r="N271" s="112">
        <v>1</v>
      </c>
      <c r="O271" s="112">
        <v>2</v>
      </c>
      <c r="P271" s="112">
        <v>0.35</v>
      </c>
      <c r="Q271" s="114" t="s">
        <v>178</v>
      </c>
    </row>
    <row r="272" spans="1:17">
      <c r="A272" s="111" t="s">
        <v>177</v>
      </c>
      <c r="B272" s="106">
        <v>0.2</v>
      </c>
      <c r="C272" s="106">
        <v>550</v>
      </c>
      <c r="D272" s="106">
        <v>10.6</v>
      </c>
      <c r="E272" s="106">
        <v>2.5</v>
      </c>
      <c r="F272" s="106">
        <v>8.7100000000000009</v>
      </c>
      <c r="G272" s="106">
        <v>0.61</v>
      </c>
      <c r="H272" s="106">
        <v>282.33999999999997</v>
      </c>
      <c r="I272" s="106">
        <v>789</v>
      </c>
      <c r="J272" s="106">
        <v>13</v>
      </c>
      <c r="K272" s="106">
        <v>37</v>
      </c>
      <c r="L272" s="106">
        <v>0</v>
      </c>
      <c r="M272" s="106">
        <v>30000</v>
      </c>
      <c r="N272" s="112">
        <v>31</v>
      </c>
      <c r="O272" s="112">
        <v>37</v>
      </c>
      <c r="P272" s="112">
        <v>1</v>
      </c>
      <c r="Q272" s="114" t="s">
        <v>178</v>
      </c>
    </row>
    <row r="273" spans="1:17">
      <c r="A273" s="111" t="s">
        <v>179</v>
      </c>
      <c r="B273" s="106">
        <v>0.2</v>
      </c>
      <c r="C273" s="106">
        <v>550</v>
      </c>
      <c r="D273" s="106">
        <v>10.1</v>
      </c>
      <c r="E273" s="106">
        <v>2.5</v>
      </c>
      <c r="F273" s="106">
        <v>8.7100000000000009</v>
      </c>
      <c r="G273" s="106">
        <v>0.61</v>
      </c>
      <c r="H273" s="106">
        <v>282.33999999999997</v>
      </c>
      <c r="I273" s="106">
        <v>789</v>
      </c>
      <c r="J273" s="106">
        <v>19</v>
      </c>
      <c r="K273" s="106">
        <v>0.5</v>
      </c>
      <c r="L273" s="106">
        <v>0.82</v>
      </c>
      <c r="M273" s="106">
        <v>30000</v>
      </c>
      <c r="N273" s="112">
        <v>10</v>
      </c>
      <c r="O273" s="112">
        <v>19</v>
      </c>
      <c r="P273" s="112">
        <v>0.54500000000000004</v>
      </c>
      <c r="Q273" s="114" t="s">
        <v>178</v>
      </c>
    </row>
    <row r="274" spans="1:17">
      <c r="A274" s="111" t="s">
        <v>177</v>
      </c>
      <c r="B274" s="106">
        <v>0.2</v>
      </c>
      <c r="C274" s="106">
        <v>650</v>
      </c>
      <c r="D274" s="106">
        <v>10.6</v>
      </c>
      <c r="E274" s="106">
        <v>2.5</v>
      </c>
      <c r="F274" s="106">
        <v>8.7100000000000009</v>
      </c>
      <c r="G274" s="106">
        <v>0.61</v>
      </c>
      <c r="H274" s="106">
        <v>282.33999999999997</v>
      </c>
      <c r="I274" s="106">
        <v>789</v>
      </c>
      <c r="J274" s="106">
        <v>13</v>
      </c>
      <c r="K274" s="106">
        <v>37</v>
      </c>
      <c r="L274" s="106">
        <v>0</v>
      </c>
      <c r="M274" s="106">
        <v>30000</v>
      </c>
      <c r="N274" s="112">
        <v>68</v>
      </c>
      <c r="O274" s="112">
        <v>59</v>
      </c>
      <c r="P274" s="112">
        <v>1.133</v>
      </c>
      <c r="Q274" s="114" t="s">
        <v>178</v>
      </c>
    </row>
    <row r="275" spans="1:17">
      <c r="A275" s="111" t="s">
        <v>179</v>
      </c>
      <c r="B275" s="106">
        <v>0.2</v>
      </c>
      <c r="C275" s="106">
        <v>650</v>
      </c>
      <c r="D275" s="106">
        <v>10.1</v>
      </c>
      <c r="E275" s="106">
        <v>2.5</v>
      </c>
      <c r="F275" s="106">
        <v>8.7100000000000009</v>
      </c>
      <c r="G275" s="106">
        <v>0.61</v>
      </c>
      <c r="H275" s="106">
        <v>282.33999999999997</v>
      </c>
      <c r="I275" s="106">
        <v>789</v>
      </c>
      <c r="J275" s="106">
        <v>19</v>
      </c>
      <c r="K275" s="106">
        <v>0.5</v>
      </c>
      <c r="L275" s="106">
        <v>0.82</v>
      </c>
      <c r="M275" s="106">
        <v>30000</v>
      </c>
      <c r="N275" s="112">
        <v>38</v>
      </c>
      <c r="O275" s="112">
        <v>55</v>
      </c>
      <c r="P275" s="112">
        <v>0.80200000000000005</v>
      </c>
      <c r="Q275" s="114" t="s">
        <v>178</v>
      </c>
    </row>
    <row r="276" spans="1:17">
      <c r="A276" s="111" t="s">
        <v>177</v>
      </c>
      <c r="B276" s="106">
        <v>0.2</v>
      </c>
      <c r="C276" s="106">
        <v>750</v>
      </c>
      <c r="D276" s="106">
        <v>10.6</v>
      </c>
      <c r="E276" s="106">
        <v>2.5</v>
      </c>
      <c r="F276" s="106">
        <v>8.7100000000000009</v>
      </c>
      <c r="G276" s="106">
        <v>0.61</v>
      </c>
      <c r="H276" s="106">
        <v>282.33999999999997</v>
      </c>
      <c r="I276" s="106">
        <v>789</v>
      </c>
      <c r="J276" s="106">
        <v>13</v>
      </c>
      <c r="K276" s="106">
        <v>37</v>
      </c>
      <c r="L276" s="106">
        <v>0</v>
      </c>
      <c r="M276" s="106">
        <v>30000</v>
      </c>
      <c r="N276" s="112">
        <v>90</v>
      </c>
      <c r="O276" s="112">
        <v>72</v>
      </c>
      <c r="P276" s="112">
        <v>1.1399999999999999</v>
      </c>
      <c r="Q276" s="114" t="s">
        <v>178</v>
      </c>
    </row>
    <row r="277" spans="1:17">
      <c r="A277" s="111" t="s">
        <v>179</v>
      </c>
      <c r="B277" s="106">
        <v>0.2</v>
      </c>
      <c r="C277" s="106">
        <v>750</v>
      </c>
      <c r="D277" s="106">
        <v>10.1</v>
      </c>
      <c r="E277" s="106">
        <v>2.5</v>
      </c>
      <c r="F277" s="106">
        <v>8.7100000000000009</v>
      </c>
      <c r="G277" s="106">
        <v>0.61</v>
      </c>
      <c r="H277" s="106">
        <v>282.33999999999997</v>
      </c>
      <c r="I277" s="106">
        <v>789</v>
      </c>
      <c r="J277" s="106">
        <v>19</v>
      </c>
      <c r="K277" s="106">
        <v>0.5</v>
      </c>
      <c r="L277" s="106">
        <v>0.82</v>
      </c>
      <c r="M277" s="106">
        <v>30000</v>
      </c>
      <c r="N277" s="112">
        <v>71</v>
      </c>
      <c r="O277" s="112">
        <v>82</v>
      </c>
      <c r="P277" s="112">
        <v>1.0149999999999999</v>
      </c>
      <c r="Q277" s="114" t="s">
        <v>178</v>
      </c>
    </row>
    <row r="278" spans="1:17">
      <c r="A278" s="111" t="s">
        <v>180</v>
      </c>
      <c r="B278" s="106">
        <v>0.25</v>
      </c>
      <c r="C278" s="106">
        <v>700</v>
      </c>
      <c r="D278" s="106">
        <v>10</v>
      </c>
      <c r="E278" s="106">
        <v>5</v>
      </c>
      <c r="F278" s="106">
        <v>27</v>
      </c>
      <c r="G278" s="106">
        <v>6.6000000000000003E-2</v>
      </c>
      <c r="H278" s="106">
        <v>8.6</v>
      </c>
      <c r="I278" s="106">
        <v>320</v>
      </c>
      <c r="J278" s="106">
        <v>12.7</v>
      </c>
      <c r="K278" s="106"/>
      <c r="L278" s="106">
        <v>0</v>
      </c>
      <c r="M278" s="106">
        <v>96000</v>
      </c>
      <c r="N278" s="112">
        <v>45.2</v>
      </c>
      <c r="O278" s="112">
        <v>60.5</v>
      </c>
      <c r="P278" s="112">
        <v>0.745</v>
      </c>
      <c r="Q278" s="114" t="s">
        <v>181</v>
      </c>
    </row>
    <row r="279" spans="1:17">
      <c r="A279" s="111" t="s">
        <v>182</v>
      </c>
      <c r="B279" s="106">
        <v>0.25</v>
      </c>
      <c r="C279" s="106">
        <v>700</v>
      </c>
      <c r="D279" s="106">
        <v>10</v>
      </c>
      <c r="E279" s="106">
        <v>5</v>
      </c>
      <c r="F279" s="106">
        <v>39.299999999999997</v>
      </c>
      <c r="G279" s="106">
        <v>0.12</v>
      </c>
      <c r="H279" s="106">
        <v>18.5</v>
      </c>
      <c r="I279" s="106">
        <v>348</v>
      </c>
      <c r="J279" s="106">
        <v>8.6999999999999993</v>
      </c>
      <c r="K279" s="106"/>
      <c r="L279" s="106">
        <v>0</v>
      </c>
      <c r="M279" s="106">
        <v>96000</v>
      </c>
      <c r="N279" s="112">
        <v>74.099999999999994</v>
      </c>
      <c r="O279" s="112">
        <v>83.1</v>
      </c>
      <c r="P279" s="112">
        <v>0.84199999999999997</v>
      </c>
      <c r="Q279" s="114" t="s">
        <v>181</v>
      </c>
    </row>
    <row r="280" spans="1:17">
      <c r="A280" s="111" t="s">
        <v>183</v>
      </c>
      <c r="B280" s="106">
        <v>0.1</v>
      </c>
      <c r="C280" s="106">
        <v>700</v>
      </c>
      <c r="D280" s="106">
        <v>10</v>
      </c>
      <c r="E280" s="106">
        <f>100/60</f>
        <v>1.6666666666666667</v>
      </c>
      <c r="F280" s="106">
        <v>1.9</v>
      </c>
      <c r="G280" s="106">
        <v>0.2</v>
      </c>
      <c r="H280" s="106">
        <v>113</v>
      </c>
      <c r="I280" s="106">
        <v>610</v>
      </c>
      <c r="J280" s="106">
        <v>12</v>
      </c>
      <c r="K280" s="106"/>
      <c r="L280" s="106">
        <v>0</v>
      </c>
      <c r="M280" s="106">
        <v>48000</v>
      </c>
      <c r="N280" s="112">
        <v>84</v>
      </c>
      <c r="O280" s="112">
        <v>84.9</v>
      </c>
      <c r="P280" s="112">
        <v>0.98</v>
      </c>
      <c r="Q280" s="114" t="s">
        <v>184</v>
      </c>
    </row>
    <row r="281" spans="1:17">
      <c r="A281" s="111" t="s">
        <v>185</v>
      </c>
      <c r="B281" s="106">
        <v>0.1</v>
      </c>
      <c r="C281" s="106">
        <v>700</v>
      </c>
      <c r="D281" s="106">
        <v>10</v>
      </c>
      <c r="E281" s="106">
        <f>100/60</f>
        <v>1.6666666666666667</v>
      </c>
      <c r="F281" s="106">
        <v>1.6</v>
      </c>
      <c r="G281" s="106">
        <v>0.12</v>
      </c>
      <c r="H281" s="106">
        <v>103</v>
      </c>
      <c r="I281" s="106">
        <v>610</v>
      </c>
      <c r="J281" s="106">
        <v>29</v>
      </c>
      <c r="K281" s="106"/>
      <c r="L281" s="106">
        <v>1.55</v>
      </c>
      <c r="M281" s="106">
        <v>48000</v>
      </c>
      <c r="N281" s="112">
        <v>86</v>
      </c>
      <c r="O281" s="112">
        <v>85.4</v>
      </c>
      <c r="P281" s="112">
        <v>0.95</v>
      </c>
      <c r="Q281" s="114" t="s">
        <v>184</v>
      </c>
    </row>
    <row r="282" spans="1:17">
      <c r="A282" s="111" t="s">
        <v>183</v>
      </c>
      <c r="B282" s="106">
        <v>0.1</v>
      </c>
      <c r="C282" s="106">
        <v>700</v>
      </c>
      <c r="D282" s="106">
        <v>10</v>
      </c>
      <c r="E282" s="106">
        <v>5</v>
      </c>
      <c r="F282" s="106">
        <v>1.9</v>
      </c>
      <c r="G282" s="106">
        <v>0.2</v>
      </c>
      <c r="H282" s="106">
        <v>113</v>
      </c>
      <c r="I282" s="106">
        <v>610</v>
      </c>
      <c r="J282" s="106">
        <v>12</v>
      </c>
      <c r="K282" s="106"/>
      <c r="L282" s="106">
        <v>0</v>
      </c>
      <c r="M282" s="106">
        <v>48000</v>
      </c>
      <c r="N282" s="112">
        <v>82</v>
      </c>
      <c r="O282" s="112">
        <v>84</v>
      </c>
      <c r="P282" s="112">
        <v>0.97</v>
      </c>
      <c r="Q282" s="114" t="s">
        <v>184</v>
      </c>
    </row>
    <row r="283" spans="1:17">
      <c r="A283" s="111" t="s">
        <v>185</v>
      </c>
      <c r="B283" s="106">
        <v>0.1</v>
      </c>
      <c r="C283" s="106">
        <v>700</v>
      </c>
      <c r="D283" s="106">
        <v>10</v>
      </c>
      <c r="E283" s="106">
        <v>5</v>
      </c>
      <c r="F283" s="106">
        <v>1.6</v>
      </c>
      <c r="G283" s="106">
        <v>0.12</v>
      </c>
      <c r="H283" s="106">
        <v>103</v>
      </c>
      <c r="I283" s="106">
        <v>610</v>
      </c>
      <c r="J283" s="106">
        <v>29</v>
      </c>
      <c r="K283" s="106"/>
      <c r="L283" s="106">
        <v>1.55</v>
      </c>
      <c r="M283" s="106">
        <v>48000</v>
      </c>
      <c r="N283" s="112">
        <v>95.8</v>
      </c>
      <c r="O283" s="112">
        <v>91</v>
      </c>
      <c r="P283" s="112">
        <v>0.96</v>
      </c>
      <c r="Q283" s="114" t="s">
        <v>184</v>
      </c>
    </row>
    <row r="284" spans="1:17">
      <c r="A284" s="111" t="s">
        <v>183</v>
      </c>
      <c r="B284" s="106">
        <v>0.1</v>
      </c>
      <c r="C284" s="106">
        <v>700</v>
      </c>
      <c r="D284" s="106">
        <v>10</v>
      </c>
      <c r="E284" s="106">
        <v>8</v>
      </c>
      <c r="F284" s="106">
        <v>1.9</v>
      </c>
      <c r="G284" s="106">
        <v>0.2</v>
      </c>
      <c r="H284" s="106">
        <v>113</v>
      </c>
      <c r="I284" s="106">
        <v>610</v>
      </c>
      <c r="J284" s="106">
        <v>12</v>
      </c>
      <c r="K284" s="106"/>
      <c r="L284" s="106">
        <v>0</v>
      </c>
      <c r="M284" s="106">
        <v>48000</v>
      </c>
      <c r="N284" s="112">
        <v>82</v>
      </c>
      <c r="O284" s="112">
        <v>82.9</v>
      </c>
      <c r="P284" s="112">
        <v>0.97</v>
      </c>
      <c r="Q284" s="114" t="s">
        <v>184</v>
      </c>
    </row>
    <row r="285" spans="1:17">
      <c r="A285" s="111" t="s">
        <v>185</v>
      </c>
      <c r="B285" s="106">
        <v>0.1</v>
      </c>
      <c r="C285" s="106">
        <v>700</v>
      </c>
      <c r="D285" s="106">
        <v>10</v>
      </c>
      <c r="E285" s="106">
        <v>8</v>
      </c>
      <c r="F285" s="106">
        <v>1.6</v>
      </c>
      <c r="G285" s="106">
        <v>0.12</v>
      </c>
      <c r="H285" s="106">
        <v>103</v>
      </c>
      <c r="I285" s="106">
        <v>610</v>
      </c>
      <c r="J285" s="106">
        <v>29</v>
      </c>
      <c r="K285" s="106"/>
      <c r="L285" s="106">
        <v>1.55</v>
      </c>
      <c r="M285" s="106">
        <v>48000</v>
      </c>
      <c r="N285" s="112">
        <v>97.1</v>
      </c>
      <c r="O285" s="112">
        <v>93.5</v>
      </c>
      <c r="P285" s="112">
        <v>0.96</v>
      </c>
      <c r="Q285" s="114" t="s">
        <v>184</v>
      </c>
    </row>
    <row r="286" spans="1:17">
      <c r="A286" s="111" t="s">
        <v>186</v>
      </c>
      <c r="B286" s="106">
        <v>0.5</v>
      </c>
      <c r="C286" s="106">
        <v>750</v>
      </c>
      <c r="D286" s="106">
        <v>10</v>
      </c>
      <c r="E286" s="106">
        <v>5</v>
      </c>
      <c r="F286" s="106">
        <v>5.14</v>
      </c>
      <c r="G286" s="106">
        <v>9.5000000000000001E-2</v>
      </c>
      <c r="H286" s="106">
        <v>23.21</v>
      </c>
      <c r="I286" s="106">
        <v>390</v>
      </c>
      <c r="J286" s="106">
        <v>14.18</v>
      </c>
      <c r="K286" s="106"/>
      <c r="L286" s="106">
        <v>0</v>
      </c>
      <c r="M286" s="106">
        <v>30000</v>
      </c>
      <c r="N286" s="112">
        <v>39.845999999999997</v>
      </c>
      <c r="O286" s="112">
        <v>51.33</v>
      </c>
      <c r="P286" s="112">
        <v>0.4</v>
      </c>
      <c r="Q286" s="114" t="s">
        <v>187</v>
      </c>
    </row>
    <row r="287" spans="1:17">
      <c r="A287" s="111" t="s">
        <v>188</v>
      </c>
      <c r="B287" s="106">
        <v>0.5</v>
      </c>
      <c r="C287" s="106">
        <v>750</v>
      </c>
      <c r="D287" s="106">
        <v>10</v>
      </c>
      <c r="E287" s="106">
        <v>5</v>
      </c>
      <c r="F287" s="106">
        <v>5.7</v>
      </c>
      <c r="G287" s="106">
        <v>0.24399999999999999</v>
      </c>
      <c r="H287" s="106">
        <v>90.475999999999999</v>
      </c>
      <c r="I287" s="106">
        <v>486</v>
      </c>
      <c r="J287" s="106">
        <v>11.74</v>
      </c>
      <c r="K287" s="106"/>
      <c r="L287" s="106">
        <v>0</v>
      </c>
      <c r="M287" s="106">
        <v>30000</v>
      </c>
      <c r="N287" s="112">
        <v>41.281999999999996</v>
      </c>
      <c r="O287" s="112">
        <v>53.5</v>
      </c>
      <c r="P287" s="112">
        <v>0.41</v>
      </c>
      <c r="Q287" s="114" t="s">
        <v>187</v>
      </c>
    </row>
    <row r="288" spans="1:17">
      <c r="A288" s="111" t="s">
        <v>189</v>
      </c>
      <c r="B288" s="106">
        <v>0.5</v>
      </c>
      <c r="C288" s="106">
        <v>750</v>
      </c>
      <c r="D288" s="106">
        <v>10</v>
      </c>
      <c r="E288" s="106">
        <v>5</v>
      </c>
      <c r="F288" s="106">
        <v>5.7</v>
      </c>
      <c r="G288" s="106">
        <v>0.21099999999999999</v>
      </c>
      <c r="H288" s="106">
        <v>72.024000000000001</v>
      </c>
      <c r="I288" s="106">
        <v>407</v>
      </c>
      <c r="J288" s="106">
        <v>16.14</v>
      </c>
      <c r="K288" s="106"/>
      <c r="L288" s="106">
        <v>0</v>
      </c>
      <c r="M288" s="106">
        <v>30000</v>
      </c>
      <c r="N288" s="112">
        <v>41</v>
      </c>
      <c r="O288" s="112">
        <v>52.8</v>
      </c>
      <c r="P288" s="112">
        <v>0.42</v>
      </c>
      <c r="Q288" s="114" t="s">
        <v>187</v>
      </c>
    </row>
    <row r="289" spans="1:17">
      <c r="A289" s="111" t="s">
        <v>190</v>
      </c>
      <c r="B289" s="106">
        <v>0.5</v>
      </c>
      <c r="C289" s="106">
        <v>750</v>
      </c>
      <c r="D289" s="106">
        <v>10</v>
      </c>
      <c r="E289" s="106">
        <v>5</v>
      </c>
      <c r="F289" s="106">
        <v>5.7</v>
      </c>
      <c r="G289" s="106">
        <v>0.22</v>
      </c>
      <c r="H289" s="106">
        <v>68.451999999999998</v>
      </c>
      <c r="I289" s="106">
        <v>385.8</v>
      </c>
      <c r="J289" s="106">
        <v>20.75</v>
      </c>
      <c r="K289" s="106"/>
      <c r="L289" s="106">
        <v>0</v>
      </c>
      <c r="M289" s="106">
        <v>30000</v>
      </c>
      <c r="N289" s="112">
        <v>25.486999999999998</v>
      </c>
      <c r="O289" s="112">
        <v>34.1</v>
      </c>
      <c r="P289" s="112">
        <v>0.35</v>
      </c>
      <c r="Q289" s="114" t="s">
        <v>187</v>
      </c>
    </row>
    <row r="290" spans="1:17">
      <c r="A290" s="111" t="s">
        <v>186</v>
      </c>
      <c r="B290" s="106">
        <v>0.5</v>
      </c>
      <c r="C290" s="106">
        <v>750</v>
      </c>
      <c r="D290" s="106">
        <v>10</v>
      </c>
      <c r="E290" s="106">
        <v>10</v>
      </c>
      <c r="F290" s="106">
        <v>5.14</v>
      </c>
      <c r="G290" s="106">
        <v>9.5000000000000001E-2</v>
      </c>
      <c r="H290" s="106">
        <v>23.21</v>
      </c>
      <c r="I290" s="106">
        <v>390</v>
      </c>
      <c r="J290" s="106">
        <v>14.18</v>
      </c>
      <c r="K290" s="106"/>
      <c r="L290" s="106">
        <v>0</v>
      </c>
      <c r="M290" s="106">
        <v>30000</v>
      </c>
      <c r="N290" s="112">
        <v>37.33</v>
      </c>
      <c r="O290" s="112">
        <v>49.537999999999997</v>
      </c>
      <c r="P290" s="112">
        <v>0.38500000000000001</v>
      </c>
      <c r="Q290" s="114" t="s">
        <v>187</v>
      </c>
    </row>
    <row r="291" spans="1:17">
      <c r="A291" s="111" t="s">
        <v>188</v>
      </c>
      <c r="B291" s="106">
        <v>0.5</v>
      </c>
      <c r="C291" s="106">
        <v>750</v>
      </c>
      <c r="D291" s="106">
        <v>10</v>
      </c>
      <c r="E291" s="106">
        <v>10</v>
      </c>
      <c r="F291" s="106">
        <v>5.7</v>
      </c>
      <c r="G291" s="106">
        <v>0.24399999999999999</v>
      </c>
      <c r="H291" s="106">
        <v>90.475999999999999</v>
      </c>
      <c r="I291" s="106">
        <v>486</v>
      </c>
      <c r="J291" s="106">
        <v>11.74</v>
      </c>
      <c r="K291" s="106"/>
      <c r="L291" s="106">
        <v>0</v>
      </c>
      <c r="M291" s="106">
        <v>30000</v>
      </c>
      <c r="N291" s="112">
        <v>36.973999999999997</v>
      </c>
      <c r="O291" s="112">
        <v>48.82</v>
      </c>
      <c r="P291" s="112">
        <v>0.4</v>
      </c>
      <c r="Q291" s="114" t="s">
        <v>187</v>
      </c>
    </row>
    <row r="292" spans="1:17">
      <c r="A292" s="111" t="s">
        <v>189</v>
      </c>
      <c r="B292" s="106">
        <v>0.5</v>
      </c>
      <c r="C292" s="106">
        <v>750</v>
      </c>
      <c r="D292" s="106">
        <v>10</v>
      </c>
      <c r="E292" s="106">
        <v>10</v>
      </c>
      <c r="F292" s="106">
        <v>5.7</v>
      </c>
      <c r="G292" s="106">
        <v>0.21099999999999999</v>
      </c>
      <c r="H292" s="106">
        <v>72.024000000000001</v>
      </c>
      <c r="I292" s="106">
        <v>407</v>
      </c>
      <c r="J292" s="106">
        <v>16.14</v>
      </c>
      <c r="K292" s="106"/>
      <c r="L292" s="106">
        <v>0</v>
      </c>
      <c r="M292" s="106">
        <v>30000</v>
      </c>
      <c r="N292" s="112">
        <v>33.026000000000003</v>
      </c>
      <c r="O292" s="112">
        <v>43.44</v>
      </c>
      <c r="P292" s="112">
        <v>0.375</v>
      </c>
      <c r="Q292" s="114" t="s">
        <v>187</v>
      </c>
    </row>
    <row r="293" spans="1:17">
      <c r="A293" s="111" t="s">
        <v>190</v>
      </c>
      <c r="B293" s="106">
        <v>0.5</v>
      </c>
      <c r="C293" s="106">
        <v>750</v>
      </c>
      <c r="D293" s="106">
        <v>10</v>
      </c>
      <c r="E293" s="106">
        <v>10</v>
      </c>
      <c r="F293" s="106">
        <v>5.7</v>
      </c>
      <c r="G293" s="106">
        <v>0.22</v>
      </c>
      <c r="H293" s="106">
        <v>68.451999999999998</v>
      </c>
      <c r="I293" s="106">
        <v>385.8</v>
      </c>
      <c r="J293" s="106">
        <v>20.75</v>
      </c>
      <c r="K293" s="106"/>
      <c r="L293" s="106">
        <v>0</v>
      </c>
      <c r="M293" s="106">
        <v>30000</v>
      </c>
      <c r="N293" s="112">
        <v>22.256</v>
      </c>
      <c r="O293" s="112">
        <v>31.321000000000002</v>
      </c>
      <c r="P293" s="112">
        <v>0.313</v>
      </c>
      <c r="Q293" s="114" t="s">
        <v>187</v>
      </c>
    </row>
    <row r="294" spans="1:17">
      <c r="A294" s="111" t="s">
        <v>191</v>
      </c>
      <c r="B294" s="106">
        <f>3/7</f>
        <v>0.42857142857142855</v>
      </c>
      <c r="C294" s="106">
        <v>700</v>
      </c>
      <c r="D294" s="106">
        <v>5</v>
      </c>
      <c r="E294" s="106">
        <f>460/60</f>
        <v>7.666666666666667</v>
      </c>
      <c r="F294" s="106">
        <v>12.4</v>
      </c>
      <c r="G294" s="106">
        <v>0.64</v>
      </c>
      <c r="H294" s="106">
        <v>185.6</v>
      </c>
      <c r="I294" s="106">
        <v>740</v>
      </c>
      <c r="J294" s="106">
        <v>4</v>
      </c>
      <c r="K294" s="106"/>
      <c r="L294" s="106">
        <v>0</v>
      </c>
      <c r="M294" s="106">
        <v>42000</v>
      </c>
      <c r="N294" s="112">
        <v>50.2</v>
      </c>
      <c r="O294" s="112">
        <v>67</v>
      </c>
      <c r="P294" s="112">
        <v>0.85599999999999998</v>
      </c>
      <c r="Q294" s="114" t="s">
        <v>192</v>
      </c>
    </row>
    <row r="295" spans="1:17">
      <c r="A295" s="111" t="s">
        <v>193</v>
      </c>
      <c r="B295" s="106">
        <f>3/7</f>
        <v>0.42857142857142855</v>
      </c>
      <c r="C295" s="106">
        <v>700</v>
      </c>
      <c r="D295" s="106">
        <v>5</v>
      </c>
      <c r="E295" s="106">
        <f>460/60</f>
        <v>7.666666666666667</v>
      </c>
      <c r="F295" s="106">
        <v>12.2</v>
      </c>
      <c r="G295" s="106">
        <v>0.55000000000000004</v>
      </c>
      <c r="H295" s="106">
        <v>161.69999999999999</v>
      </c>
      <c r="I295" s="106">
        <v>773</v>
      </c>
      <c r="J295" s="106">
        <v>4</v>
      </c>
      <c r="K295" s="106"/>
      <c r="L295" s="106">
        <v>0</v>
      </c>
      <c r="M295" s="106">
        <v>42000</v>
      </c>
      <c r="N295" s="112">
        <v>55.86</v>
      </c>
      <c r="O295" s="112">
        <v>71.819999999999993</v>
      </c>
      <c r="P295" s="112">
        <v>0.89500000000000002</v>
      </c>
      <c r="Q295" s="114" t="s">
        <v>192</v>
      </c>
    </row>
    <row r="296" spans="1:17">
      <c r="A296" s="111" t="s">
        <v>194</v>
      </c>
      <c r="B296" s="106">
        <f>3/7</f>
        <v>0.42857142857142855</v>
      </c>
      <c r="C296" s="106">
        <v>700</v>
      </c>
      <c r="D296" s="106">
        <v>5</v>
      </c>
      <c r="E296" s="106">
        <f>460/60</f>
        <v>7.666666666666667</v>
      </c>
      <c r="F296" s="106">
        <v>12.9</v>
      </c>
      <c r="G296" s="106">
        <v>0.61</v>
      </c>
      <c r="H296" s="106">
        <v>162.19999999999999</v>
      </c>
      <c r="I296" s="106">
        <v>756</v>
      </c>
      <c r="J296" s="106">
        <v>4</v>
      </c>
      <c r="K296" s="106"/>
      <c r="L296" s="106">
        <v>0</v>
      </c>
      <c r="M296" s="106">
        <v>42000</v>
      </c>
      <c r="N296" s="112">
        <v>61.5</v>
      </c>
      <c r="O296" s="112">
        <v>74.849999999999994</v>
      </c>
      <c r="P296" s="112">
        <v>0.98499999999999999</v>
      </c>
      <c r="Q296" s="114" t="s">
        <v>192</v>
      </c>
    </row>
    <row r="297" spans="1:17">
      <c r="A297" s="111" t="s">
        <v>195</v>
      </c>
      <c r="B297" s="106">
        <f>3/7</f>
        <v>0.42857142857142855</v>
      </c>
      <c r="C297" s="106">
        <v>700</v>
      </c>
      <c r="D297" s="106">
        <v>5</v>
      </c>
      <c r="E297" s="106">
        <f>460/60</f>
        <v>7.666666666666667</v>
      </c>
      <c r="F297" s="106">
        <v>12.2</v>
      </c>
      <c r="G297" s="106">
        <v>0.49</v>
      </c>
      <c r="H297" s="106">
        <v>134.9</v>
      </c>
      <c r="I297" s="106">
        <v>833.33</v>
      </c>
      <c r="J297" s="106">
        <v>6.2</v>
      </c>
      <c r="K297" s="106"/>
      <c r="L297" s="106">
        <v>0</v>
      </c>
      <c r="M297" s="106">
        <v>42000</v>
      </c>
      <c r="N297" s="112">
        <v>53.43</v>
      </c>
      <c r="O297" s="112">
        <v>67.575999999999993</v>
      </c>
      <c r="P297" s="112">
        <v>0.82</v>
      </c>
      <c r="Q297" s="114" t="s">
        <v>192</v>
      </c>
    </row>
    <row r="298" spans="1:17">
      <c r="A298" s="111" t="s">
        <v>196</v>
      </c>
      <c r="B298" s="106">
        <f t="shared" ref="B298:B307" si="7">9/20</f>
        <v>0.45</v>
      </c>
      <c r="C298" s="106">
        <v>800</v>
      </c>
      <c r="D298" s="106">
        <v>11.5</v>
      </c>
      <c r="E298" s="106">
        <v>25</v>
      </c>
      <c r="F298" s="106">
        <v>5.6</v>
      </c>
      <c r="G298" s="106">
        <v>0.38</v>
      </c>
      <c r="H298" s="106">
        <v>175.5</v>
      </c>
      <c r="I298" s="106">
        <v>640</v>
      </c>
      <c r="J298" s="106">
        <v>12.9</v>
      </c>
      <c r="K298" s="106"/>
      <c r="L298" s="106">
        <v>0</v>
      </c>
      <c r="M298" s="106">
        <v>48000</v>
      </c>
      <c r="N298" s="112">
        <v>57.44</v>
      </c>
      <c r="O298" s="112">
        <v>69.900000000000006</v>
      </c>
      <c r="P298" s="112">
        <v>0.88</v>
      </c>
      <c r="Q298" s="114" t="s">
        <v>197</v>
      </c>
    </row>
    <row r="299" spans="1:17">
      <c r="A299" s="111" t="s">
        <v>198</v>
      </c>
      <c r="B299" s="106">
        <f t="shared" si="7"/>
        <v>0.45</v>
      </c>
      <c r="C299" s="106">
        <v>800</v>
      </c>
      <c r="D299" s="106">
        <v>6.1</v>
      </c>
      <c r="E299" s="106">
        <v>25</v>
      </c>
      <c r="F299" s="106">
        <v>5.62</v>
      </c>
      <c r="G299" s="106">
        <v>0.33</v>
      </c>
      <c r="H299" s="106">
        <v>181</v>
      </c>
      <c r="I299" s="106">
        <v>651.86599999999999</v>
      </c>
      <c r="J299" s="106">
        <v>10</v>
      </c>
      <c r="K299" s="106"/>
      <c r="L299" s="106">
        <v>0</v>
      </c>
      <c r="M299" s="106">
        <v>48000</v>
      </c>
      <c r="N299" s="112">
        <v>58</v>
      </c>
      <c r="O299" s="112">
        <v>70.900000000000006</v>
      </c>
      <c r="P299" s="112">
        <v>0.88</v>
      </c>
      <c r="Q299" s="114" t="s">
        <v>197</v>
      </c>
    </row>
    <row r="300" spans="1:17">
      <c r="A300" s="111" t="s">
        <v>199</v>
      </c>
      <c r="B300" s="106">
        <f t="shared" si="7"/>
        <v>0.45</v>
      </c>
      <c r="C300" s="106">
        <v>800</v>
      </c>
      <c r="D300" s="106">
        <v>10.3</v>
      </c>
      <c r="E300" s="106">
        <v>25</v>
      </c>
      <c r="F300" s="106">
        <v>5.64</v>
      </c>
      <c r="G300" s="106">
        <v>0.56000000000000005</v>
      </c>
      <c r="H300" s="106">
        <v>270.60000000000002</v>
      </c>
      <c r="I300" s="106">
        <v>663.16</v>
      </c>
      <c r="J300" s="106">
        <v>10</v>
      </c>
      <c r="K300" s="106"/>
      <c r="L300" s="106">
        <v>0</v>
      </c>
      <c r="M300" s="106">
        <v>48000</v>
      </c>
      <c r="N300" s="112">
        <v>64.099999999999994</v>
      </c>
      <c r="O300" s="112">
        <v>76.051000000000002</v>
      </c>
      <c r="P300" s="112">
        <v>0.90500000000000003</v>
      </c>
      <c r="Q300" s="114" t="s">
        <v>197</v>
      </c>
    </row>
    <row r="301" spans="1:17">
      <c r="A301" s="111" t="s">
        <v>200</v>
      </c>
      <c r="B301" s="106">
        <f t="shared" si="7"/>
        <v>0.45</v>
      </c>
      <c r="C301" s="106">
        <v>800</v>
      </c>
      <c r="D301" s="106">
        <v>11.7</v>
      </c>
      <c r="E301" s="106">
        <v>25</v>
      </c>
      <c r="F301" s="106">
        <v>5.63</v>
      </c>
      <c r="G301" s="106">
        <v>0.27</v>
      </c>
      <c r="H301" s="106">
        <v>191.5</v>
      </c>
      <c r="I301" s="106">
        <v>675</v>
      </c>
      <c r="J301" s="106">
        <v>9.1</v>
      </c>
      <c r="K301" s="106"/>
      <c r="L301" s="106">
        <v>0</v>
      </c>
      <c r="M301" s="106">
        <v>48000</v>
      </c>
      <c r="N301" s="112">
        <v>67.7</v>
      </c>
      <c r="O301" s="112">
        <v>74.52</v>
      </c>
      <c r="P301" s="112">
        <v>0.90600000000000003</v>
      </c>
      <c r="Q301" s="114" t="s">
        <v>197</v>
      </c>
    </row>
    <row r="302" spans="1:17">
      <c r="A302" s="111" t="s">
        <v>201</v>
      </c>
      <c r="B302" s="106">
        <f t="shared" si="7"/>
        <v>0.45</v>
      </c>
      <c r="C302" s="106">
        <v>800</v>
      </c>
      <c r="D302" s="106">
        <v>10.1</v>
      </c>
      <c r="E302" s="106">
        <v>25</v>
      </c>
      <c r="F302" s="106">
        <v>5.61</v>
      </c>
      <c r="G302" s="106">
        <v>0.36</v>
      </c>
      <c r="H302" s="106">
        <v>185</v>
      </c>
      <c r="I302" s="106">
        <v>683</v>
      </c>
      <c r="J302" s="106">
        <v>8</v>
      </c>
      <c r="K302" s="106"/>
      <c r="L302" s="106">
        <v>0</v>
      </c>
      <c r="M302" s="106">
        <v>48000</v>
      </c>
      <c r="N302" s="112">
        <v>65.64</v>
      </c>
      <c r="O302" s="112">
        <v>72.989999999999995</v>
      </c>
      <c r="P302" s="112">
        <v>0.9</v>
      </c>
      <c r="Q302" s="114" t="s">
        <v>197</v>
      </c>
    </row>
    <row r="303" spans="1:17">
      <c r="A303" s="111" t="s">
        <v>196</v>
      </c>
      <c r="B303" s="106">
        <f t="shared" si="7"/>
        <v>0.45</v>
      </c>
      <c r="C303" s="106">
        <v>800</v>
      </c>
      <c r="D303" s="106">
        <v>11.5</v>
      </c>
      <c r="E303" s="106">
        <v>50</v>
      </c>
      <c r="F303" s="106">
        <v>5.6</v>
      </c>
      <c r="G303" s="106">
        <v>0.38</v>
      </c>
      <c r="H303" s="106">
        <v>175.5</v>
      </c>
      <c r="I303" s="106">
        <v>640</v>
      </c>
      <c r="J303" s="106">
        <v>12.9</v>
      </c>
      <c r="K303" s="106"/>
      <c r="L303" s="106">
        <v>0</v>
      </c>
      <c r="M303" s="106">
        <v>48000</v>
      </c>
      <c r="N303" s="112">
        <v>56.41</v>
      </c>
      <c r="O303" s="112">
        <v>68.400000000000006</v>
      </c>
      <c r="P303" s="112">
        <v>0.875</v>
      </c>
      <c r="Q303" s="114" t="s">
        <v>197</v>
      </c>
    </row>
    <row r="304" spans="1:17">
      <c r="A304" s="111" t="s">
        <v>198</v>
      </c>
      <c r="B304" s="106">
        <f t="shared" si="7"/>
        <v>0.45</v>
      </c>
      <c r="C304" s="106">
        <v>800</v>
      </c>
      <c r="D304" s="106">
        <v>6.1</v>
      </c>
      <c r="E304" s="106">
        <v>50</v>
      </c>
      <c r="F304" s="106">
        <v>5.62</v>
      </c>
      <c r="G304" s="106">
        <v>0.33</v>
      </c>
      <c r="H304" s="106">
        <v>181</v>
      </c>
      <c r="I304" s="106">
        <v>651.86599999999999</v>
      </c>
      <c r="J304" s="106">
        <v>10</v>
      </c>
      <c r="K304" s="106"/>
      <c r="L304" s="106">
        <v>0</v>
      </c>
      <c r="M304" s="106">
        <v>48000</v>
      </c>
      <c r="N304" s="112">
        <v>56.41</v>
      </c>
      <c r="O304" s="112">
        <v>68.900000000000006</v>
      </c>
      <c r="P304" s="112">
        <v>0.878</v>
      </c>
      <c r="Q304" s="114" t="s">
        <v>197</v>
      </c>
    </row>
    <row r="305" spans="1:17">
      <c r="A305" s="111" t="s">
        <v>199</v>
      </c>
      <c r="B305" s="106">
        <f t="shared" si="7"/>
        <v>0.45</v>
      </c>
      <c r="C305" s="106">
        <v>800</v>
      </c>
      <c r="D305" s="106">
        <v>10.3</v>
      </c>
      <c r="E305" s="106">
        <v>50</v>
      </c>
      <c r="F305" s="106">
        <v>5.64</v>
      </c>
      <c r="G305" s="106">
        <v>0.56000000000000005</v>
      </c>
      <c r="H305" s="106">
        <v>270.60000000000002</v>
      </c>
      <c r="I305" s="106">
        <v>663.16</v>
      </c>
      <c r="J305" s="106">
        <v>10</v>
      </c>
      <c r="K305" s="106"/>
      <c r="L305" s="106">
        <v>0</v>
      </c>
      <c r="M305" s="106">
        <v>48000</v>
      </c>
      <c r="N305" s="112">
        <v>61.53</v>
      </c>
      <c r="O305" s="112">
        <v>72.989999999999995</v>
      </c>
      <c r="P305" s="112">
        <v>0.89600000000000002</v>
      </c>
      <c r="Q305" s="114" t="s">
        <v>197</v>
      </c>
    </row>
    <row r="306" spans="1:17">
      <c r="A306" s="111" t="s">
        <v>200</v>
      </c>
      <c r="B306" s="106">
        <f t="shared" si="7"/>
        <v>0.45</v>
      </c>
      <c r="C306" s="106">
        <v>800</v>
      </c>
      <c r="D306" s="106">
        <v>11.7</v>
      </c>
      <c r="E306" s="106">
        <v>50</v>
      </c>
      <c r="F306" s="106">
        <v>5.63</v>
      </c>
      <c r="G306" s="106">
        <v>0.27</v>
      </c>
      <c r="H306" s="106">
        <v>191.5</v>
      </c>
      <c r="I306" s="106">
        <v>675</v>
      </c>
      <c r="J306" s="106">
        <v>9.1</v>
      </c>
      <c r="K306" s="106"/>
      <c r="L306" s="106">
        <v>0</v>
      </c>
      <c r="M306" s="106">
        <v>48000</v>
      </c>
      <c r="N306" s="112">
        <v>64.614999999999995</v>
      </c>
      <c r="O306" s="112">
        <v>72.8</v>
      </c>
      <c r="P306" s="112">
        <v>0.89500000000000002</v>
      </c>
      <c r="Q306" s="114" t="s">
        <v>197</v>
      </c>
    </row>
    <row r="307" spans="1:17">
      <c r="A307" s="111" t="s">
        <v>201</v>
      </c>
      <c r="B307" s="106">
        <f t="shared" si="7"/>
        <v>0.45</v>
      </c>
      <c r="C307" s="106">
        <v>800</v>
      </c>
      <c r="D307" s="106">
        <v>10.1</v>
      </c>
      <c r="E307" s="106">
        <v>50</v>
      </c>
      <c r="F307" s="106">
        <v>5.61</v>
      </c>
      <c r="G307" s="106">
        <v>0.36</v>
      </c>
      <c r="H307" s="106">
        <v>185</v>
      </c>
      <c r="I307" s="106">
        <v>683</v>
      </c>
      <c r="J307" s="106">
        <v>8</v>
      </c>
      <c r="K307" s="106"/>
      <c r="L307" s="106">
        <v>0</v>
      </c>
      <c r="M307" s="106">
        <v>48000</v>
      </c>
      <c r="N307" s="112">
        <v>63.076999999999998</v>
      </c>
      <c r="O307" s="112">
        <v>71</v>
      </c>
      <c r="P307" s="112">
        <v>0.89</v>
      </c>
      <c r="Q307" s="114" t="s">
        <v>197</v>
      </c>
    </row>
    <row r="308" spans="1:17">
      <c r="A308" s="111" t="s">
        <v>202</v>
      </c>
      <c r="B308" s="106">
        <v>0.1</v>
      </c>
      <c r="C308" s="106">
        <v>700</v>
      </c>
      <c r="D308" s="106">
        <v>20</v>
      </c>
      <c r="E308" s="106">
        <v>6</v>
      </c>
      <c r="F308" s="106">
        <v>19</v>
      </c>
      <c r="G308" s="106">
        <v>0.5</v>
      </c>
      <c r="H308" s="106">
        <v>120</v>
      </c>
      <c r="I308" s="106">
        <v>829</v>
      </c>
      <c r="J308" s="106">
        <v>8</v>
      </c>
      <c r="K308" s="106"/>
      <c r="L308" s="106">
        <v>0</v>
      </c>
      <c r="M308" s="106">
        <v>20000</v>
      </c>
      <c r="N308" s="112">
        <v>73.48</v>
      </c>
      <c r="O308" s="112">
        <v>75.209999999999994</v>
      </c>
      <c r="P308" s="112">
        <v>0.89700000000000002</v>
      </c>
      <c r="Q308" s="114" t="s">
        <v>203</v>
      </c>
    </row>
    <row r="309" spans="1:17">
      <c r="A309" s="111" t="s">
        <v>204</v>
      </c>
      <c r="B309" s="106">
        <v>0.1</v>
      </c>
      <c r="C309" s="106">
        <v>700</v>
      </c>
      <c r="D309" s="106">
        <v>17</v>
      </c>
      <c r="E309" s="106">
        <v>6</v>
      </c>
      <c r="F309" s="106">
        <v>13</v>
      </c>
      <c r="G309" s="106">
        <v>0.5</v>
      </c>
      <c r="H309" s="106">
        <v>142</v>
      </c>
      <c r="I309" s="106">
        <v>823</v>
      </c>
      <c r="J309" s="106">
        <v>8</v>
      </c>
      <c r="K309" s="106"/>
      <c r="L309" s="106">
        <v>1.22</v>
      </c>
      <c r="M309" s="106">
        <v>20000</v>
      </c>
      <c r="N309" s="112">
        <v>86.1</v>
      </c>
      <c r="O309" s="112">
        <v>88.89</v>
      </c>
      <c r="P309" s="112">
        <v>0.98</v>
      </c>
      <c r="Q309" s="114" t="s">
        <v>203</v>
      </c>
    </row>
    <row r="310" spans="1:17">
      <c r="A310" s="111" t="s">
        <v>205</v>
      </c>
      <c r="B310" s="106">
        <v>0.1</v>
      </c>
      <c r="C310" s="106">
        <v>700</v>
      </c>
      <c r="D310" s="106">
        <v>16</v>
      </c>
      <c r="E310" s="106">
        <v>6</v>
      </c>
      <c r="F310" s="106">
        <v>18</v>
      </c>
      <c r="G310" s="106">
        <v>0.7</v>
      </c>
      <c r="H310" s="106">
        <v>153</v>
      </c>
      <c r="I310" s="106">
        <v>856</v>
      </c>
      <c r="J310" s="106">
        <v>6</v>
      </c>
      <c r="K310" s="106"/>
      <c r="L310" s="106">
        <v>1.22</v>
      </c>
      <c r="M310" s="106">
        <v>20000</v>
      </c>
      <c r="N310" s="112">
        <v>85.22</v>
      </c>
      <c r="O310" s="112">
        <v>93.1</v>
      </c>
      <c r="P310" s="112">
        <v>0.99</v>
      </c>
      <c r="Q310" s="114" t="s">
        <v>203</v>
      </c>
    </row>
    <row r="311" spans="1:17">
      <c r="A311" s="111" t="s">
        <v>206</v>
      </c>
      <c r="B311" s="106">
        <v>0.1</v>
      </c>
      <c r="C311" s="106">
        <v>700</v>
      </c>
      <c r="D311" s="106">
        <v>13</v>
      </c>
      <c r="E311" s="106">
        <v>6</v>
      </c>
      <c r="F311" s="106">
        <v>11</v>
      </c>
      <c r="G311" s="106">
        <v>0.2</v>
      </c>
      <c r="H311" s="106">
        <v>81</v>
      </c>
      <c r="I311" s="106">
        <v>494</v>
      </c>
      <c r="J311" s="106">
        <v>15</v>
      </c>
      <c r="K311" s="106"/>
      <c r="L311" s="106">
        <v>1.22</v>
      </c>
      <c r="M311" s="106">
        <v>20000</v>
      </c>
      <c r="N311" s="112">
        <v>56.52</v>
      </c>
      <c r="O311" s="112">
        <v>69.23</v>
      </c>
      <c r="P311" s="112">
        <v>0.84599999999999997</v>
      </c>
      <c r="Q311" s="114" t="s">
        <v>203</v>
      </c>
    </row>
    <row r="312" spans="1:17">
      <c r="A312" s="111" t="s">
        <v>207</v>
      </c>
      <c r="B312" s="106">
        <v>0.5</v>
      </c>
      <c r="C312" s="106">
        <v>750</v>
      </c>
      <c r="D312" s="106">
        <v>12</v>
      </c>
      <c r="E312" s="106">
        <v>7</v>
      </c>
      <c r="F312" s="106">
        <v>19.8</v>
      </c>
      <c r="G312" s="106">
        <v>0.08</v>
      </c>
      <c r="H312" s="106">
        <v>14.4</v>
      </c>
      <c r="I312" s="106">
        <v>750.1</v>
      </c>
      <c r="J312" s="106">
        <v>28</v>
      </c>
      <c r="K312" s="106"/>
      <c r="L312" s="106">
        <v>0</v>
      </c>
      <c r="M312" s="106">
        <f>18000</f>
        <v>18000</v>
      </c>
      <c r="N312" s="112">
        <v>20</v>
      </c>
      <c r="O312" s="112">
        <v>45.3</v>
      </c>
      <c r="P312" s="112">
        <v>0.49</v>
      </c>
      <c r="Q312" s="114" t="s">
        <v>208</v>
      </c>
    </row>
    <row r="313" spans="1:17">
      <c r="A313" s="111" t="s">
        <v>209</v>
      </c>
      <c r="B313" s="106">
        <v>0.5</v>
      </c>
      <c r="C313" s="106">
        <v>750</v>
      </c>
      <c r="D313" s="106">
        <v>12</v>
      </c>
      <c r="E313" s="106">
        <v>9</v>
      </c>
      <c r="F313" s="106">
        <v>9.8000000000000007</v>
      </c>
      <c r="G313" s="106">
        <v>0.04</v>
      </c>
      <c r="H313" s="106">
        <v>15.8</v>
      </c>
      <c r="I313" s="106">
        <v>722.4</v>
      </c>
      <c r="J313" s="106">
        <v>18</v>
      </c>
      <c r="K313" s="106"/>
      <c r="L313" s="106">
        <v>1.31</v>
      </c>
      <c r="M313" s="106">
        <f>18000</f>
        <v>18000</v>
      </c>
      <c r="N313" s="112">
        <v>34.5</v>
      </c>
      <c r="O313" s="112">
        <v>53.5</v>
      </c>
      <c r="P313" s="112">
        <v>0.746</v>
      </c>
      <c r="Q313" s="114" t="s">
        <v>208</v>
      </c>
    </row>
    <row r="314" spans="1:17">
      <c r="A314" s="111" t="s">
        <v>210</v>
      </c>
      <c r="B314" s="106">
        <v>0.5</v>
      </c>
      <c r="C314" s="106">
        <v>750</v>
      </c>
      <c r="D314" s="106">
        <v>12</v>
      </c>
      <c r="E314" s="106">
        <v>9</v>
      </c>
      <c r="F314" s="106">
        <v>10.199999999999999</v>
      </c>
      <c r="G314" s="106">
        <v>0.1</v>
      </c>
      <c r="H314" s="106">
        <v>30.1</v>
      </c>
      <c r="I314" s="106">
        <v>713.4</v>
      </c>
      <c r="J314" s="106">
        <v>21</v>
      </c>
      <c r="K314" s="106"/>
      <c r="L314" s="106">
        <v>1.31</v>
      </c>
      <c r="M314" s="106">
        <f>18000</f>
        <v>18000</v>
      </c>
      <c r="N314" s="112">
        <v>72.650000000000006</v>
      </c>
      <c r="O314" s="112">
        <v>80.86</v>
      </c>
      <c r="P314" s="112">
        <v>0.98</v>
      </c>
      <c r="Q314" s="114" t="s">
        <v>208</v>
      </c>
    </row>
    <row r="315" spans="1:17">
      <c r="A315" s="111" t="s">
        <v>211</v>
      </c>
      <c r="B315" s="106">
        <v>0.5</v>
      </c>
      <c r="C315" s="106">
        <v>750</v>
      </c>
      <c r="D315" s="106">
        <v>12</v>
      </c>
      <c r="E315" s="106">
        <v>9</v>
      </c>
      <c r="F315" s="106">
        <v>9.1</v>
      </c>
      <c r="G315" s="106">
        <v>0.06</v>
      </c>
      <c r="H315" s="106">
        <v>20.9</v>
      </c>
      <c r="I315" s="106">
        <v>719.4</v>
      </c>
      <c r="J315" s="106">
        <v>23</v>
      </c>
      <c r="K315" s="106"/>
      <c r="L315" s="106">
        <v>1.31</v>
      </c>
      <c r="M315" s="106">
        <f>18000</f>
        <v>18000</v>
      </c>
      <c r="N315" s="112">
        <v>67.86</v>
      </c>
      <c r="O315" s="112">
        <v>77.44</v>
      </c>
      <c r="P315" s="112">
        <v>0.92</v>
      </c>
      <c r="Q315" s="114" t="s">
        <v>208</v>
      </c>
    </row>
    <row r="316" spans="1:17">
      <c r="A316" s="111" t="s">
        <v>212</v>
      </c>
      <c r="B316" s="106">
        <v>0.2</v>
      </c>
      <c r="C316" s="106">
        <v>700</v>
      </c>
      <c r="D316" s="106">
        <v>9.6</v>
      </c>
      <c r="E316" s="106">
        <v>25</v>
      </c>
      <c r="F316" s="106">
        <v>10.4</v>
      </c>
      <c r="G316" s="106">
        <v>1.06</v>
      </c>
      <c r="H316" s="106">
        <v>201</v>
      </c>
      <c r="I316" s="106">
        <v>545</v>
      </c>
      <c r="J316" s="106">
        <v>12.6</v>
      </c>
      <c r="K316" s="106">
        <v>4.3</v>
      </c>
      <c r="L316" s="106">
        <v>0</v>
      </c>
      <c r="M316" s="106">
        <v>24000</v>
      </c>
      <c r="N316" s="112">
        <v>77.239999999999995</v>
      </c>
      <c r="O316" s="112">
        <v>82.74</v>
      </c>
      <c r="P316" s="112">
        <v>0.79500000000000004</v>
      </c>
      <c r="Q316" s="114" t="s">
        <v>213</v>
      </c>
    </row>
    <row r="317" spans="1:17">
      <c r="A317" s="111" t="s">
        <v>214</v>
      </c>
      <c r="B317" s="106">
        <v>0.2</v>
      </c>
      <c r="C317" s="106">
        <v>700</v>
      </c>
      <c r="D317" s="106">
        <v>9.9</v>
      </c>
      <c r="E317" s="106">
        <v>25</v>
      </c>
      <c r="F317" s="106">
        <v>11</v>
      </c>
      <c r="G317" s="106">
        <v>0.89</v>
      </c>
      <c r="H317" s="106">
        <v>192</v>
      </c>
      <c r="I317" s="106">
        <v>635</v>
      </c>
      <c r="J317" s="106">
        <v>11.5</v>
      </c>
      <c r="K317" s="106">
        <v>4.5</v>
      </c>
      <c r="L317" s="106">
        <v>0</v>
      </c>
      <c r="M317" s="106">
        <v>24000</v>
      </c>
      <c r="N317" s="112">
        <v>78.73</v>
      </c>
      <c r="O317" s="112">
        <v>84.39</v>
      </c>
      <c r="P317" s="112">
        <v>0.83399999999999996</v>
      </c>
      <c r="Q317" s="114" t="s">
        <v>213</v>
      </c>
    </row>
    <row r="318" spans="1:17">
      <c r="A318" s="111" t="s">
        <v>215</v>
      </c>
      <c r="B318" s="106">
        <v>0.2</v>
      </c>
      <c r="C318" s="106">
        <v>700</v>
      </c>
      <c r="D318" s="106">
        <v>10</v>
      </c>
      <c r="E318" s="106">
        <v>25</v>
      </c>
      <c r="F318" s="106">
        <v>11.8</v>
      </c>
      <c r="G318" s="106">
        <v>0.74</v>
      </c>
      <c r="H318" s="106">
        <v>173</v>
      </c>
      <c r="I318" s="106">
        <v>762.5</v>
      </c>
      <c r="J318" s="106">
        <v>10.199999999999999</v>
      </c>
      <c r="K318" s="106">
        <v>4.5999999999999996</v>
      </c>
      <c r="L318" s="106">
        <v>0</v>
      </c>
      <c r="M318" s="106">
        <v>24000</v>
      </c>
      <c r="N318" s="112">
        <v>80.376999999999995</v>
      </c>
      <c r="O318" s="112">
        <v>86.7</v>
      </c>
      <c r="P318" s="112">
        <v>0.84299999999999997</v>
      </c>
      <c r="Q318" s="114" t="s">
        <v>213</v>
      </c>
    </row>
    <row r="319" spans="1:17">
      <c r="A319" s="111" t="s">
        <v>216</v>
      </c>
      <c r="B319" s="106">
        <v>0.2</v>
      </c>
      <c r="C319" s="106">
        <v>700</v>
      </c>
      <c r="D319" s="106">
        <v>9.6</v>
      </c>
      <c r="E319" s="106">
        <v>25</v>
      </c>
      <c r="F319" s="106">
        <v>12.9</v>
      </c>
      <c r="G319" s="106">
        <v>0.67</v>
      </c>
      <c r="H319" s="106">
        <v>165</v>
      </c>
      <c r="I319" s="106">
        <v>777</v>
      </c>
      <c r="J319" s="106">
        <v>9.6</v>
      </c>
      <c r="K319" s="106">
        <v>5.2</v>
      </c>
      <c r="L319" s="106">
        <v>0</v>
      </c>
      <c r="M319" s="106">
        <v>24000</v>
      </c>
      <c r="N319" s="112">
        <v>82.2</v>
      </c>
      <c r="O319" s="112">
        <v>87.52</v>
      </c>
      <c r="P319" s="112">
        <v>0.873</v>
      </c>
      <c r="Q319" s="114" t="s">
        <v>213</v>
      </c>
    </row>
    <row r="320" spans="1:17">
      <c r="A320" s="111" t="s">
        <v>212</v>
      </c>
      <c r="B320" s="106">
        <v>0.2</v>
      </c>
      <c r="C320" s="106">
        <v>700</v>
      </c>
      <c r="D320" s="106">
        <v>9.6</v>
      </c>
      <c r="E320" s="106">
        <v>50</v>
      </c>
      <c r="F320" s="106">
        <v>10.4</v>
      </c>
      <c r="G320" s="106">
        <v>1.06</v>
      </c>
      <c r="H320" s="106">
        <v>201</v>
      </c>
      <c r="I320" s="106">
        <v>545</v>
      </c>
      <c r="J320" s="106">
        <v>12.6</v>
      </c>
      <c r="K320" s="106">
        <v>4.3</v>
      </c>
      <c r="L320" s="106">
        <v>0</v>
      </c>
      <c r="M320" s="106">
        <v>24000</v>
      </c>
      <c r="N320" s="112">
        <v>73.111000000000004</v>
      </c>
      <c r="O320" s="112">
        <v>79.34</v>
      </c>
      <c r="P320" s="112">
        <v>0.72099999999999997</v>
      </c>
      <c r="Q320" s="114" t="s">
        <v>213</v>
      </c>
    </row>
    <row r="321" spans="1:17">
      <c r="A321" s="111" t="s">
        <v>214</v>
      </c>
      <c r="B321" s="106">
        <v>0.2</v>
      </c>
      <c r="C321" s="106">
        <v>700</v>
      </c>
      <c r="D321" s="106">
        <v>9.9</v>
      </c>
      <c r="E321" s="106">
        <v>50</v>
      </c>
      <c r="F321" s="106">
        <v>11</v>
      </c>
      <c r="G321" s="106">
        <v>0.89</v>
      </c>
      <c r="H321" s="106">
        <v>192</v>
      </c>
      <c r="I321" s="106">
        <v>635</v>
      </c>
      <c r="J321" s="106">
        <v>11.5</v>
      </c>
      <c r="K321" s="106">
        <v>4.5</v>
      </c>
      <c r="L321" s="106">
        <v>0</v>
      </c>
      <c r="M321" s="106">
        <v>24000</v>
      </c>
      <c r="N321" s="112">
        <v>75.8</v>
      </c>
      <c r="O321" s="112">
        <v>80.754999999999995</v>
      </c>
      <c r="P321" s="112">
        <v>0.78500000000000003</v>
      </c>
      <c r="Q321" s="114" t="s">
        <v>213</v>
      </c>
    </row>
    <row r="322" spans="1:17">
      <c r="A322" s="111" t="s">
        <v>215</v>
      </c>
      <c r="B322" s="106">
        <v>0.2</v>
      </c>
      <c r="C322" s="106">
        <v>700</v>
      </c>
      <c r="D322" s="106">
        <v>10</v>
      </c>
      <c r="E322" s="106">
        <v>50</v>
      </c>
      <c r="F322" s="106">
        <v>11.8</v>
      </c>
      <c r="G322" s="106">
        <v>0.74</v>
      </c>
      <c r="H322" s="106">
        <v>173</v>
      </c>
      <c r="I322" s="106">
        <v>762.5</v>
      </c>
      <c r="J322" s="106">
        <v>10.199999999999999</v>
      </c>
      <c r="K322" s="106">
        <v>4.5999999999999996</v>
      </c>
      <c r="L322" s="106">
        <v>0</v>
      </c>
      <c r="M322" s="106">
        <v>24000</v>
      </c>
      <c r="N322" s="112">
        <v>80.05</v>
      </c>
      <c r="O322" s="112">
        <v>85.376999999999995</v>
      </c>
      <c r="P322" s="112">
        <v>0.83899999999999997</v>
      </c>
      <c r="Q322" s="114" t="s">
        <v>213</v>
      </c>
    </row>
    <row r="323" spans="1:17">
      <c r="A323" s="111" t="s">
        <v>216</v>
      </c>
      <c r="B323" s="106">
        <v>0.2</v>
      </c>
      <c r="C323" s="106">
        <v>700</v>
      </c>
      <c r="D323" s="106">
        <v>9.6</v>
      </c>
      <c r="E323" s="106">
        <v>50</v>
      </c>
      <c r="F323" s="106">
        <v>12.9</v>
      </c>
      <c r="G323" s="106">
        <v>0.67</v>
      </c>
      <c r="H323" s="106">
        <v>165</v>
      </c>
      <c r="I323" s="106">
        <v>777</v>
      </c>
      <c r="J323" s="106">
        <v>9.6</v>
      </c>
      <c r="K323" s="106">
        <v>5.2</v>
      </c>
      <c r="L323" s="106">
        <v>0</v>
      </c>
      <c r="M323" s="106">
        <v>24000</v>
      </c>
      <c r="N323" s="112">
        <v>82.03</v>
      </c>
      <c r="O323" s="112">
        <v>87.69</v>
      </c>
      <c r="P323" s="112">
        <v>0.878</v>
      </c>
      <c r="Q323" s="114" t="s">
        <v>213</v>
      </c>
    </row>
    <row r="324" spans="1:17">
      <c r="A324" s="111" t="s">
        <v>216</v>
      </c>
      <c r="B324" s="106">
        <v>0.2</v>
      </c>
      <c r="C324" s="106">
        <v>700</v>
      </c>
      <c r="D324" s="106">
        <v>9.6</v>
      </c>
      <c r="E324" s="106">
        <v>100</v>
      </c>
      <c r="F324" s="106">
        <v>12.9</v>
      </c>
      <c r="G324" s="106">
        <v>0.67</v>
      </c>
      <c r="H324" s="106">
        <v>165</v>
      </c>
      <c r="I324" s="106">
        <v>777</v>
      </c>
      <c r="J324" s="106">
        <v>9.6</v>
      </c>
      <c r="K324" s="106">
        <v>5.2</v>
      </c>
      <c r="L324" s="106">
        <v>0</v>
      </c>
      <c r="M324" s="106">
        <v>24000</v>
      </c>
      <c r="N324" s="112">
        <v>82.03</v>
      </c>
      <c r="O324" s="112">
        <v>87.69</v>
      </c>
      <c r="P324" s="112">
        <v>0.878</v>
      </c>
      <c r="Q324" s="114" t="s">
        <v>213</v>
      </c>
    </row>
    <row r="325" spans="1:17">
      <c r="A325" s="111" t="s">
        <v>124</v>
      </c>
      <c r="B325" s="106">
        <v>0.25</v>
      </c>
      <c r="C325" s="106">
        <v>700</v>
      </c>
      <c r="D325" s="106">
        <v>4.01</v>
      </c>
      <c r="E325" s="106">
        <v>25</v>
      </c>
      <c r="F325" s="106">
        <v>6.8</v>
      </c>
      <c r="G325" s="106">
        <v>0.38</v>
      </c>
      <c r="H325" s="106">
        <v>178</v>
      </c>
      <c r="I325" s="106">
        <v>661</v>
      </c>
      <c r="J325" s="106">
        <v>9.5</v>
      </c>
      <c r="K325" s="106">
        <v>24.9</v>
      </c>
      <c r="L325" s="106">
        <v>0</v>
      </c>
      <c r="M325" s="106">
        <v>192000</v>
      </c>
      <c r="N325" s="112">
        <v>59.1</v>
      </c>
      <c r="O325" s="112">
        <v>61.13</v>
      </c>
      <c r="P325" s="112">
        <v>0.80500000000000005</v>
      </c>
      <c r="Q325" s="114" t="s">
        <v>217</v>
      </c>
    </row>
    <row r="326" spans="1:17">
      <c r="A326" s="111" t="s">
        <v>218</v>
      </c>
      <c r="B326" s="106">
        <v>0.25</v>
      </c>
      <c r="C326" s="106">
        <v>700</v>
      </c>
      <c r="D326" s="106">
        <v>3.91</v>
      </c>
      <c r="E326" s="106">
        <v>25</v>
      </c>
      <c r="F326" s="106">
        <v>7.6</v>
      </c>
      <c r="G326" s="106">
        <v>0.54</v>
      </c>
      <c r="H326" s="106">
        <v>242</v>
      </c>
      <c r="I326" s="106">
        <v>685</v>
      </c>
      <c r="J326" s="106">
        <v>5.5</v>
      </c>
      <c r="K326" s="106">
        <v>18.5</v>
      </c>
      <c r="L326" s="106">
        <v>1.63</v>
      </c>
      <c r="M326" s="106">
        <v>192000</v>
      </c>
      <c r="N326" s="112">
        <v>70.56</v>
      </c>
      <c r="O326" s="112">
        <v>73.44</v>
      </c>
      <c r="P326" s="112">
        <v>0.81499999999999995</v>
      </c>
      <c r="Q326" s="114" t="s">
        <v>217</v>
      </c>
    </row>
    <row r="327" spans="1:17">
      <c r="A327" s="111" t="s">
        <v>219</v>
      </c>
      <c r="B327" s="106">
        <v>0.25</v>
      </c>
      <c r="C327" s="106">
        <v>700</v>
      </c>
      <c r="D327" s="106">
        <v>4</v>
      </c>
      <c r="E327" s="106">
        <v>25</v>
      </c>
      <c r="F327" s="106">
        <v>7.3</v>
      </c>
      <c r="G327" s="106">
        <v>0.36</v>
      </c>
      <c r="H327" s="106">
        <v>173</v>
      </c>
      <c r="I327" s="106">
        <v>665</v>
      </c>
      <c r="J327" s="106">
        <v>10.1</v>
      </c>
      <c r="K327" s="106">
        <v>22.4</v>
      </c>
      <c r="L327" s="106">
        <v>0</v>
      </c>
      <c r="M327" s="106">
        <v>192000</v>
      </c>
      <c r="N327" s="112">
        <v>54.15</v>
      </c>
      <c r="O327" s="112">
        <v>57.44</v>
      </c>
      <c r="P327" s="112">
        <v>0.91800000000000004</v>
      </c>
      <c r="Q327" s="114" t="s">
        <v>217</v>
      </c>
    </row>
    <row r="328" spans="1:17">
      <c r="A328" s="111" t="s">
        <v>124</v>
      </c>
      <c r="B328" s="106">
        <v>0.25</v>
      </c>
      <c r="C328" s="106">
        <v>700</v>
      </c>
      <c r="D328" s="106">
        <v>4.01</v>
      </c>
      <c r="E328" s="106">
        <v>50</v>
      </c>
      <c r="F328" s="106">
        <v>6.8</v>
      </c>
      <c r="G328" s="106">
        <v>0.38</v>
      </c>
      <c r="H328" s="106">
        <v>178</v>
      </c>
      <c r="I328" s="106">
        <v>661</v>
      </c>
      <c r="J328" s="106">
        <v>9.5</v>
      </c>
      <c r="K328" s="106">
        <v>24.9</v>
      </c>
      <c r="L328" s="106">
        <v>0</v>
      </c>
      <c r="M328" s="106">
        <v>192000</v>
      </c>
      <c r="N328" s="112">
        <v>56.6</v>
      </c>
      <c r="O328" s="112">
        <v>59.1</v>
      </c>
      <c r="P328" s="112">
        <v>0.77</v>
      </c>
      <c r="Q328" s="114" t="s">
        <v>217</v>
      </c>
    </row>
    <row r="329" spans="1:17">
      <c r="A329" s="111" t="s">
        <v>218</v>
      </c>
      <c r="B329" s="106">
        <v>0.25</v>
      </c>
      <c r="C329" s="106">
        <v>700</v>
      </c>
      <c r="D329" s="106">
        <v>3.91</v>
      </c>
      <c r="E329" s="106">
        <v>50</v>
      </c>
      <c r="F329" s="106">
        <v>7.6</v>
      </c>
      <c r="G329" s="106">
        <v>0.54</v>
      </c>
      <c r="H329" s="106">
        <v>242</v>
      </c>
      <c r="I329" s="106">
        <v>685</v>
      </c>
      <c r="J329" s="106">
        <v>5.5</v>
      </c>
      <c r="K329" s="106">
        <v>18.5</v>
      </c>
      <c r="L329" s="106">
        <v>1.63</v>
      </c>
      <c r="M329" s="106">
        <v>192000</v>
      </c>
      <c r="N329" s="112">
        <v>70.56</v>
      </c>
      <c r="O329" s="112">
        <v>72.2</v>
      </c>
      <c r="P329" s="112">
        <v>0.78500000000000003</v>
      </c>
      <c r="Q329" s="114" t="s">
        <v>217</v>
      </c>
    </row>
    <row r="330" spans="1:17">
      <c r="A330" s="111" t="s">
        <v>219</v>
      </c>
      <c r="B330" s="106">
        <v>0.25</v>
      </c>
      <c r="C330" s="106">
        <v>700</v>
      </c>
      <c r="D330" s="106">
        <v>4</v>
      </c>
      <c r="E330" s="106">
        <v>50</v>
      </c>
      <c r="F330" s="106">
        <v>7.3</v>
      </c>
      <c r="G330" s="106">
        <v>0.36</v>
      </c>
      <c r="H330" s="106">
        <v>173</v>
      </c>
      <c r="I330" s="106">
        <v>665</v>
      </c>
      <c r="J330" s="106">
        <v>10.1</v>
      </c>
      <c r="K330" s="106">
        <v>22.4</v>
      </c>
      <c r="L330" s="106">
        <v>0</v>
      </c>
      <c r="M330" s="106">
        <v>192000</v>
      </c>
      <c r="N330" s="112">
        <v>50.46</v>
      </c>
      <c r="O330" s="112">
        <v>52.92</v>
      </c>
      <c r="P330" s="112">
        <v>0.89</v>
      </c>
      <c r="Q330" s="114" t="s">
        <v>217</v>
      </c>
    </row>
    <row r="331" spans="1:17">
      <c r="A331" s="111" t="s">
        <v>220</v>
      </c>
      <c r="B331" s="106">
        <v>0.1</v>
      </c>
      <c r="C331" s="106">
        <v>700</v>
      </c>
      <c r="D331" s="106">
        <v>20</v>
      </c>
      <c r="E331" s="106">
        <v>50</v>
      </c>
      <c r="F331" s="106">
        <v>21</v>
      </c>
      <c r="G331" s="106">
        <v>0.4</v>
      </c>
      <c r="H331" s="106">
        <v>68</v>
      </c>
      <c r="I331" s="106">
        <v>828</v>
      </c>
      <c r="J331" s="106">
        <v>11</v>
      </c>
      <c r="K331" s="106">
        <v>8.9</v>
      </c>
      <c r="L331" s="106">
        <v>0</v>
      </c>
      <c r="M331" s="106">
        <v>20000</v>
      </c>
      <c r="N331" s="112">
        <v>77.7</v>
      </c>
      <c r="O331" s="112">
        <v>82.6</v>
      </c>
      <c r="P331" s="112">
        <v>0.98</v>
      </c>
      <c r="Q331" s="114" t="s">
        <v>221</v>
      </c>
    </row>
    <row r="332" spans="1:17">
      <c r="A332" s="111" t="s">
        <v>222</v>
      </c>
      <c r="B332" s="106">
        <v>0.1</v>
      </c>
      <c r="C332" s="106">
        <v>700</v>
      </c>
      <c r="D332" s="106">
        <v>23</v>
      </c>
      <c r="E332" s="106">
        <v>50</v>
      </c>
      <c r="F332" s="106">
        <v>16</v>
      </c>
      <c r="G332" s="106">
        <v>0.4</v>
      </c>
      <c r="H332" s="106">
        <v>90</v>
      </c>
      <c r="I332" s="106">
        <v>857</v>
      </c>
      <c r="J332" s="106">
        <v>11</v>
      </c>
      <c r="K332" s="106">
        <v>8.6</v>
      </c>
      <c r="L332" s="106">
        <v>1.33</v>
      </c>
      <c r="M332" s="106">
        <v>20000</v>
      </c>
      <c r="N332" s="112">
        <v>90.9</v>
      </c>
      <c r="O332" s="112">
        <v>90.2</v>
      </c>
      <c r="P332" s="112">
        <v>0.98</v>
      </c>
      <c r="Q332" s="114" t="s">
        <v>221</v>
      </c>
    </row>
    <row r="333" spans="1:17">
      <c r="A333" s="111" t="s">
        <v>223</v>
      </c>
      <c r="B333" s="106">
        <v>0.1</v>
      </c>
      <c r="C333" s="106">
        <v>700</v>
      </c>
      <c r="D333" s="106">
        <v>20</v>
      </c>
      <c r="E333" s="106">
        <v>50</v>
      </c>
      <c r="F333" s="106">
        <v>11</v>
      </c>
      <c r="G333" s="106">
        <v>0.4</v>
      </c>
      <c r="H333" s="106">
        <v>79</v>
      </c>
      <c r="I333" s="106">
        <v>815</v>
      </c>
      <c r="J333" s="106">
        <v>19</v>
      </c>
      <c r="K333" s="106">
        <v>10.199999999999999</v>
      </c>
      <c r="L333" s="106">
        <f>(5*1.33+2*1.22)/7</f>
        <v>1.2985714285714285</v>
      </c>
      <c r="M333" s="106">
        <v>20000</v>
      </c>
      <c r="N333" s="112">
        <v>77.099999999999994</v>
      </c>
      <c r="O333" s="112">
        <v>82</v>
      </c>
      <c r="P333" s="112">
        <v>0.88</v>
      </c>
      <c r="Q333" s="114" t="s">
        <v>221</v>
      </c>
    </row>
    <row r="334" spans="1:17">
      <c r="A334" s="111" t="s">
        <v>224</v>
      </c>
      <c r="B334" s="106">
        <v>0.1</v>
      </c>
      <c r="C334" s="106">
        <v>700</v>
      </c>
      <c r="D334" s="106">
        <v>25</v>
      </c>
      <c r="E334" s="106">
        <v>50</v>
      </c>
      <c r="F334" s="106">
        <v>11</v>
      </c>
      <c r="G334" s="106">
        <v>0.4</v>
      </c>
      <c r="H334" s="106">
        <v>79</v>
      </c>
      <c r="I334" s="106">
        <v>805</v>
      </c>
      <c r="J334" s="106">
        <v>10</v>
      </c>
      <c r="K334" s="106">
        <v>6.9</v>
      </c>
      <c r="L334" s="106">
        <f>(5*1.33+2*1.22)/7</f>
        <v>1.2985714285714285</v>
      </c>
      <c r="M334" s="106">
        <v>20000</v>
      </c>
      <c r="N334" s="112">
        <v>82.3</v>
      </c>
      <c r="O334" s="112">
        <v>82.1</v>
      </c>
      <c r="P334" s="112">
        <v>0.9</v>
      </c>
      <c r="Q334" s="114" t="s">
        <v>221</v>
      </c>
    </row>
    <row r="335" spans="1:17">
      <c r="A335" s="111" t="s">
        <v>225</v>
      </c>
      <c r="B335" s="106">
        <v>0.06</v>
      </c>
      <c r="C335" s="106">
        <v>700</v>
      </c>
      <c r="D335" s="106">
        <v>10</v>
      </c>
      <c r="E335" s="106">
        <v>10</v>
      </c>
      <c r="F335" s="106">
        <v>20</v>
      </c>
      <c r="G335" s="106">
        <v>5.6000000000000001E-2</v>
      </c>
      <c r="H335" s="106">
        <v>21</v>
      </c>
      <c r="I335" s="106">
        <v>672</v>
      </c>
      <c r="J335" s="106">
        <v>11.94</v>
      </c>
      <c r="K335" s="106"/>
      <c r="L335" s="106">
        <v>0</v>
      </c>
      <c r="M335" s="106">
        <v>96000</v>
      </c>
      <c r="N335" s="112">
        <v>59.1</v>
      </c>
      <c r="O335" s="112">
        <v>77.3</v>
      </c>
      <c r="P335" s="112">
        <v>1</v>
      </c>
      <c r="Q335" s="114" t="s">
        <v>226</v>
      </c>
    </row>
    <row r="336" spans="1:17">
      <c r="A336" s="111" t="s">
        <v>227</v>
      </c>
      <c r="B336" s="106">
        <v>0.06</v>
      </c>
      <c r="C336" s="106">
        <v>700</v>
      </c>
      <c r="D336" s="106">
        <v>10</v>
      </c>
      <c r="E336" s="106">
        <v>10</v>
      </c>
      <c r="F336" s="106">
        <v>17</v>
      </c>
      <c r="G336" s="106">
        <v>3.4000000000000002E-2</v>
      </c>
      <c r="H336" s="106">
        <v>12</v>
      </c>
      <c r="I336" s="106">
        <v>663</v>
      </c>
      <c r="J336" s="106">
        <v>16</v>
      </c>
      <c r="K336" s="106"/>
      <c r="L336" s="106">
        <v>0</v>
      </c>
      <c r="M336" s="106">
        <v>96000</v>
      </c>
      <c r="N336" s="112">
        <v>59.1</v>
      </c>
      <c r="O336" s="112">
        <v>72.5</v>
      </c>
      <c r="P336" s="112">
        <v>0.93799999999999994</v>
      </c>
      <c r="Q336" s="114" t="s">
        <v>226</v>
      </c>
    </row>
    <row r="337" spans="1:17">
      <c r="A337" s="111" t="s">
        <v>225</v>
      </c>
      <c r="B337" s="106">
        <v>0.06</v>
      </c>
      <c r="C337" s="106">
        <v>700</v>
      </c>
      <c r="D337" s="106">
        <v>20</v>
      </c>
      <c r="E337" s="106">
        <v>10</v>
      </c>
      <c r="F337" s="106">
        <v>20</v>
      </c>
      <c r="G337" s="106">
        <v>5.6000000000000001E-2</v>
      </c>
      <c r="H337" s="106">
        <v>21</v>
      </c>
      <c r="I337" s="106">
        <v>672</v>
      </c>
      <c r="J337" s="106">
        <v>11.94</v>
      </c>
      <c r="K337" s="106"/>
      <c r="L337" s="106">
        <v>0</v>
      </c>
      <c r="M337" s="106">
        <v>96000</v>
      </c>
      <c r="N337" s="112">
        <v>40</v>
      </c>
      <c r="O337" s="112">
        <v>63.9</v>
      </c>
      <c r="P337" s="112">
        <v>0.97</v>
      </c>
      <c r="Q337" s="114" t="s">
        <v>226</v>
      </c>
    </row>
    <row r="338" spans="1:17">
      <c r="A338" s="111" t="s">
        <v>227</v>
      </c>
      <c r="B338" s="106">
        <v>0.06</v>
      </c>
      <c r="C338" s="106">
        <v>700</v>
      </c>
      <c r="D338" s="106">
        <v>20</v>
      </c>
      <c r="E338" s="106">
        <v>10</v>
      </c>
      <c r="F338" s="106">
        <v>17</v>
      </c>
      <c r="G338" s="106">
        <v>3.4000000000000002E-2</v>
      </c>
      <c r="H338" s="106">
        <v>12</v>
      </c>
      <c r="I338" s="106">
        <v>663</v>
      </c>
      <c r="J338" s="106">
        <v>16</v>
      </c>
      <c r="K338" s="106"/>
      <c r="L338" s="106">
        <v>0</v>
      </c>
      <c r="M338" s="106">
        <v>96000</v>
      </c>
      <c r="N338" s="112">
        <v>40</v>
      </c>
      <c r="O338" s="112">
        <v>53.3</v>
      </c>
      <c r="P338" s="112">
        <v>0.86</v>
      </c>
      <c r="Q338" s="114" t="s">
        <v>226</v>
      </c>
    </row>
    <row r="339" spans="1:17">
      <c r="A339" s="111" t="s">
        <v>228</v>
      </c>
      <c r="B339" s="106">
        <f>1/6</f>
        <v>0.16666666666666666</v>
      </c>
      <c r="C339" s="106">
        <v>800</v>
      </c>
      <c r="D339" s="106">
        <v>10</v>
      </c>
      <c r="E339" s="106">
        <v>8</v>
      </c>
      <c r="F339" s="106">
        <v>11.208393819695008</v>
      </c>
      <c r="G339" s="106">
        <v>1.7000000000000001E-2</v>
      </c>
      <c r="H339" s="106">
        <v>26.2</v>
      </c>
      <c r="I339" s="106">
        <v>407.45</v>
      </c>
      <c r="J339" s="106">
        <v>42.7</v>
      </c>
      <c r="K339" s="106"/>
      <c r="L339" s="106">
        <v>0</v>
      </c>
      <c r="M339" s="106">
        <v>4662</v>
      </c>
      <c r="N339" s="112">
        <v>47.7</v>
      </c>
      <c r="O339" s="112">
        <v>58.41</v>
      </c>
      <c r="P339" s="112">
        <v>0.34</v>
      </c>
      <c r="Q339" s="114" t="s">
        <v>229</v>
      </c>
    </row>
    <row r="340" spans="1:17">
      <c r="A340" s="111" t="s">
        <v>230</v>
      </c>
      <c r="B340" s="106">
        <f>1/6</f>
        <v>0.16666666666666666</v>
      </c>
      <c r="C340" s="106">
        <v>800</v>
      </c>
      <c r="D340" s="106">
        <v>10</v>
      </c>
      <c r="E340" s="106">
        <v>8</v>
      </c>
      <c r="F340" s="106">
        <v>11.208393819695008</v>
      </c>
      <c r="G340" s="106">
        <v>0.02</v>
      </c>
      <c r="H340" s="106">
        <v>4.17</v>
      </c>
      <c r="I340" s="106">
        <v>371.2</v>
      </c>
      <c r="J340" s="106">
        <v>42.7</v>
      </c>
      <c r="K340" s="106"/>
      <c r="L340" s="106">
        <v>0</v>
      </c>
      <c r="M340" s="106">
        <v>4662</v>
      </c>
      <c r="N340" s="112">
        <v>1.87</v>
      </c>
      <c r="O340" s="112">
        <v>16.77</v>
      </c>
      <c r="P340" s="112">
        <v>0.38</v>
      </c>
      <c r="Q340" s="114" t="s">
        <v>229</v>
      </c>
    </row>
    <row r="341" spans="1:17">
      <c r="A341" s="111" t="s">
        <v>231</v>
      </c>
      <c r="B341" s="106">
        <f>1/6</f>
        <v>0.16666666666666666</v>
      </c>
      <c r="C341" s="106">
        <v>800</v>
      </c>
      <c r="D341" s="106">
        <v>10</v>
      </c>
      <c r="E341" s="106">
        <v>8</v>
      </c>
      <c r="F341" s="106">
        <v>11.208393819695008</v>
      </c>
      <c r="G341" s="106">
        <v>2.1000000000000001E-2</v>
      </c>
      <c r="H341" s="106">
        <v>4.7699999999999996</v>
      </c>
      <c r="I341" s="106">
        <v>380</v>
      </c>
      <c r="J341" s="106">
        <v>42.7</v>
      </c>
      <c r="K341" s="106"/>
      <c r="L341" s="106">
        <v>0</v>
      </c>
      <c r="M341" s="106">
        <v>4662</v>
      </c>
      <c r="N341" s="112">
        <v>5.71</v>
      </c>
      <c r="O341" s="112">
        <v>23.38</v>
      </c>
      <c r="P341" s="112">
        <v>0.5</v>
      </c>
      <c r="Q341" s="114" t="s">
        <v>229</v>
      </c>
    </row>
    <row r="342" spans="1:17">
      <c r="A342" s="111" t="s">
        <v>232</v>
      </c>
      <c r="B342" s="106">
        <f>1/6</f>
        <v>0.16666666666666666</v>
      </c>
      <c r="C342" s="106">
        <v>800</v>
      </c>
      <c r="D342" s="106">
        <v>10</v>
      </c>
      <c r="E342" s="106">
        <v>8</v>
      </c>
      <c r="F342" s="106">
        <v>11.208393819695008</v>
      </c>
      <c r="G342" s="106">
        <v>0.02</v>
      </c>
      <c r="H342" s="106">
        <v>41.3</v>
      </c>
      <c r="I342" s="106">
        <v>430</v>
      </c>
      <c r="J342" s="106">
        <v>21.3</v>
      </c>
      <c r="K342" s="106"/>
      <c r="L342" s="106">
        <v>1.1000000000000001</v>
      </c>
      <c r="M342" s="106">
        <v>4662</v>
      </c>
      <c r="N342" s="112">
        <v>84.97</v>
      </c>
      <c r="O342" s="112">
        <v>94.28</v>
      </c>
      <c r="P342" s="112">
        <v>1.46</v>
      </c>
      <c r="Q342" s="114" t="s">
        <v>229</v>
      </c>
    </row>
    <row r="343" spans="1:17">
      <c r="A343" s="111" t="s">
        <v>233</v>
      </c>
      <c r="B343" s="106">
        <f>1/6</f>
        <v>0.16666666666666666</v>
      </c>
      <c r="C343" s="106">
        <v>800</v>
      </c>
      <c r="D343" s="106">
        <v>10</v>
      </c>
      <c r="E343" s="106">
        <v>8</v>
      </c>
      <c r="F343" s="106">
        <v>11.208393819695008</v>
      </c>
      <c r="G343" s="106">
        <v>2.3E-2</v>
      </c>
      <c r="H343" s="106">
        <v>18.8</v>
      </c>
      <c r="I343" s="106">
        <v>430</v>
      </c>
      <c r="J343" s="106">
        <v>35.6</v>
      </c>
      <c r="K343" s="106"/>
      <c r="L343" s="106">
        <v>1.1000000000000001</v>
      </c>
      <c r="M343" s="106">
        <v>4662</v>
      </c>
      <c r="N343" s="112">
        <v>96.36</v>
      </c>
      <c r="O343" s="112">
        <v>93.38</v>
      </c>
      <c r="P343" s="112">
        <v>1.61</v>
      </c>
      <c r="Q343" s="114" t="s">
        <v>229</v>
      </c>
    </row>
    <row r="344" spans="1:17">
      <c r="A344" s="111" t="s">
        <v>234</v>
      </c>
      <c r="B344" s="106">
        <v>0.3</v>
      </c>
      <c r="C344" s="106">
        <v>400</v>
      </c>
      <c r="D344" s="106">
        <v>3.1</v>
      </c>
      <c r="E344" s="106">
        <v>20</v>
      </c>
      <c r="F344" s="106">
        <v>18.899999999999999</v>
      </c>
      <c r="G344" s="106">
        <v>0.65</v>
      </c>
      <c r="H344" s="106">
        <v>127.6</v>
      </c>
      <c r="I344" s="106">
        <f>669-273</f>
        <v>396</v>
      </c>
      <c r="J344" s="106">
        <v>5.5</v>
      </c>
      <c r="K344" s="106"/>
      <c r="L344" s="106">
        <v>0</v>
      </c>
      <c r="M344" s="106">
        <v>60000</v>
      </c>
      <c r="N344" s="112">
        <v>1.33</v>
      </c>
      <c r="O344" s="112">
        <v>3.9</v>
      </c>
      <c r="P344" s="112">
        <v>0.222</v>
      </c>
      <c r="Q344" s="114" t="s">
        <v>235</v>
      </c>
    </row>
    <row r="345" spans="1:17">
      <c r="A345" s="111" t="s">
        <v>236</v>
      </c>
      <c r="B345" s="106">
        <v>0.3</v>
      </c>
      <c r="C345" s="106">
        <v>400</v>
      </c>
      <c r="D345" s="106">
        <v>3.3</v>
      </c>
      <c r="E345" s="106">
        <v>20</v>
      </c>
      <c r="F345" s="106">
        <v>25.9</v>
      </c>
      <c r="G345" s="106">
        <v>1.01</v>
      </c>
      <c r="H345" s="106">
        <v>163.4</v>
      </c>
      <c r="I345" s="106">
        <f>630-273</f>
        <v>357</v>
      </c>
      <c r="J345" s="106">
        <v>3.3</v>
      </c>
      <c r="K345" s="106"/>
      <c r="L345" s="106">
        <v>0</v>
      </c>
      <c r="M345" s="106">
        <v>60000</v>
      </c>
      <c r="N345" s="112">
        <v>3.33</v>
      </c>
      <c r="O345" s="112">
        <v>6.1</v>
      </c>
      <c r="P345" s="112">
        <v>0.39500000000000002</v>
      </c>
      <c r="Q345" s="114" t="s">
        <v>235</v>
      </c>
    </row>
    <row r="346" spans="1:17">
      <c r="A346" s="111" t="s">
        <v>234</v>
      </c>
      <c r="B346" s="106">
        <v>0.3</v>
      </c>
      <c r="C346" s="106">
        <v>400</v>
      </c>
      <c r="D346" s="106">
        <v>3.1</v>
      </c>
      <c r="E346" s="106">
        <v>35</v>
      </c>
      <c r="F346" s="106">
        <v>18.899999999999999</v>
      </c>
      <c r="G346" s="106">
        <v>0.65</v>
      </c>
      <c r="H346" s="106">
        <v>127.6</v>
      </c>
      <c r="I346" s="106">
        <f>669-273</f>
        <v>396</v>
      </c>
      <c r="J346" s="106">
        <v>5.5</v>
      </c>
      <c r="K346" s="106"/>
      <c r="L346" s="106">
        <v>0</v>
      </c>
      <c r="M346" s="106">
        <v>60000</v>
      </c>
      <c r="N346" s="112">
        <v>1.05</v>
      </c>
      <c r="O346" s="112">
        <v>2.5710000000000002</v>
      </c>
      <c r="P346" s="112">
        <v>0.216</v>
      </c>
      <c r="Q346" s="114" t="s">
        <v>235</v>
      </c>
    </row>
    <row r="347" spans="1:17">
      <c r="A347" s="111" t="s">
        <v>236</v>
      </c>
      <c r="B347" s="106">
        <v>0.3</v>
      </c>
      <c r="C347" s="106">
        <v>400</v>
      </c>
      <c r="D347" s="106">
        <v>3.3</v>
      </c>
      <c r="E347" s="106">
        <v>35</v>
      </c>
      <c r="F347" s="106">
        <v>25.9</v>
      </c>
      <c r="G347" s="106">
        <v>1.01</v>
      </c>
      <c r="H347" s="106">
        <v>163.4</v>
      </c>
      <c r="I347" s="106">
        <f>630-273</f>
        <v>357</v>
      </c>
      <c r="J347" s="106">
        <v>3.3</v>
      </c>
      <c r="K347" s="106"/>
      <c r="L347" s="106">
        <v>0</v>
      </c>
      <c r="M347" s="106">
        <v>60000</v>
      </c>
      <c r="N347" s="112">
        <v>3.4289999999999998</v>
      </c>
      <c r="O347" s="112">
        <v>5.9050000000000002</v>
      </c>
      <c r="P347" s="112">
        <v>0.378</v>
      </c>
      <c r="Q347" s="114" t="s">
        <v>235</v>
      </c>
    </row>
    <row r="348" spans="1:17">
      <c r="A348" s="111" t="s">
        <v>234</v>
      </c>
      <c r="B348" s="106">
        <v>0.3</v>
      </c>
      <c r="C348" s="106">
        <v>450</v>
      </c>
      <c r="D348" s="106">
        <v>3.1</v>
      </c>
      <c r="E348" s="106">
        <v>20</v>
      </c>
      <c r="F348" s="106">
        <v>18.899999999999999</v>
      </c>
      <c r="G348" s="106">
        <v>0.65</v>
      </c>
      <c r="H348" s="106">
        <v>127.6</v>
      </c>
      <c r="I348" s="106">
        <f>669-273</f>
        <v>396</v>
      </c>
      <c r="J348" s="106">
        <v>5.5</v>
      </c>
      <c r="K348" s="106"/>
      <c r="L348" s="106">
        <v>0</v>
      </c>
      <c r="M348" s="106">
        <v>60000</v>
      </c>
      <c r="N348" s="112">
        <v>3.6669999999999998</v>
      </c>
      <c r="O348" s="112">
        <v>8.7780000000000005</v>
      </c>
      <c r="P348" s="112">
        <v>0.26500000000000001</v>
      </c>
      <c r="Q348" s="114" t="s">
        <v>235</v>
      </c>
    </row>
    <row r="349" spans="1:17">
      <c r="A349" s="111" t="s">
        <v>236</v>
      </c>
      <c r="B349" s="106">
        <v>0.3</v>
      </c>
      <c r="C349" s="106">
        <v>450</v>
      </c>
      <c r="D349" s="106">
        <v>3.3</v>
      </c>
      <c r="E349" s="106">
        <v>20</v>
      </c>
      <c r="F349" s="106">
        <v>25.9</v>
      </c>
      <c r="G349" s="106">
        <v>1.01</v>
      </c>
      <c r="H349" s="106">
        <v>163.4</v>
      </c>
      <c r="I349" s="106">
        <f>630-273</f>
        <v>357</v>
      </c>
      <c r="J349" s="106">
        <v>3.3</v>
      </c>
      <c r="K349" s="106"/>
      <c r="L349" s="106">
        <v>0</v>
      </c>
      <c r="M349" s="106">
        <v>60000</v>
      </c>
      <c r="N349" s="112">
        <v>7.6669999999999998</v>
      </c>
      <c r="O349" s="112">
        <v>14.778</v>
      </c>
      <c r="P349" s="112">
        <v>0.443</v>
      </c>
      <c r="Q349" s="114" t="s">
        <v>235</v>
      </c>
    </row>
    <row r="350" spans="1:17">
      <c r="A350" s="111" t="s">
        <v>234</v>
      </c>
      <c r="B350" s="106">
        <v>0.3</v>
      </c>
      <c r="C350" s="106">
        <v>450</v>
      </c>
      <c r="D350" s="106">
        <v>3.1</v>
      </c>
      <c r="E350" s="106">
        <v>35</v>
      </c>
      <c r="F350" s="106">
        <v>18.899999999999999</v>
      </c>
      <c r="G350" s="106">
        <v>0.65</v>
      </c>
      <c r="H350" s="106">
        <v>127.6</v>
      </c>
      <c r="I350" s="106">
        <f>669-273</f>
        <v>396</v>
      </c>
      <c r="J350" s="106">
        <v>5.5</v>
      </c>
      <c r="K350" s="106"/>
      <c r="L350" s="106">
        <v>0</v>
      </c>
      <c r="M350" s="106">
        <v>60000</v>
      </c>
      <c r="N350" s="112">
        <v>3.22</v>
      </c>
      <c r="O350" s="112">
        <v>7.44</v>
      </c>
      <c r="P350" s="112">
        <v>0.26500000000000001</v>
      </c>
      <c r="Q350" s="114" t="s">
        <v>235</v>
      </c>
    </row>
    <row r="351" spans="1:17">
      <c r="A351" s="111" t="s">
        <v>236</v>
      </c>
      <c r="B351" s="106">
        <v>0.3</v>
      </c>
      <c r="C351" s="106">
        <v>450</v>
      </c>
      <c r="D351" s="106">
        <v>3.3</v>
      </c>
      <c r="E351" s="106">
        <v>35</v>
      </c>
      <c r="F351" s="106">
        <v>25.9</v>
      </c>
      <c r="G351" s="106">
        <v>1.01</v>
      </c>
      <c r="H351" s="106">
        <v>163.4</v>
      </c>
      <c r="I351" s="106">
        <f>630-273</f>
        <v>357</v>
      </c>
      <c r="J351" s="106">
        <v>3.3</v>
      </c>
      <c r="K351" s="106"/>
      <c r="L351" s="106">
        <v>0</v>
      </c>
      <c r="M351" s="106">
        <v>60000</v>
      </c>
      <c r="N351" s="112">
        <v>7.22</v>
      </c>
      <c r="O351" s="112">
        <v>14.78</v>
      </c>
      <c r="P351" s="112">
        <v>0.443</v>
      </c>
      <c r="Q351" s="114" t="s">
        <v>235</v>
      </c>
    </row>
    <row r="352" spans="1:17">
      <c r="A352" s="111" t="s">
        <v>234</v>
      </c>
      <c r="B352" s="106">
        <v>0.3</v>
      </c>
      <c r="C352" s="106">
        <v>500</v>
      </c>
      <c r="D352" s="106">
        <v>3.1</v>
      </c>
      <c r="E352" s="106">
        <v>20</v>
      </c>
      <c r="F352" s="106">
        <v>18.899999999999999</v>
      </c>
      <c r="G352" s="106">
        <v>0.65</v>
      </c>
      <c r="H352" s="106">
        <v>127.6</v>
      </c>
      <c r="I352" s="106">
        <f>669-273</f>
        <v>396</v>
      </c>
      <c r="J352" s="106">
        <v>5.5</v>
      </c>
      <c r="K352" s="106"/>
      <c r="L352" s="106">
        <v>0</v>
      </c>
      <c r="M352" s="106">
        <v>60000</v>
      </c>
      <c r="N352" s="112">
        <v>6.0170000000000003</v>
      </c>
      <c r="O352" s="112">
        <v>16.524999999999999</v>
      </c>
      <c r="P352" s="112">
        <v>0.3</v>
      </c>
      <c r="Q352" s="114" t="s">
        <v>235</v>
      </c>
    </row>
    <row r="353" spans="1:17">
      <c r="A353" s="111" t="s">
        <v>236</v>
      </c>
      <c r="B353" s="106">
        <v>0.3</v>
      </c>
      <c r="C353" s="106">
        <v>500</v>
      </c>
      <c r="D353" s="106">
        <v>3.3</v>
      </c>
      <c r="E353" s="106">
        <v>20</v>
      </c>
      <c r="F353" s="106">
        <v>25.9</v>
      </c>
      <c r="G353" s="106">
        <v>1.01</v>
      </c>
      <c r="H353" s="106">
        <v>163.4</v>
      </c>
      <c r="I353" s="106">
        <f>630-273</f>
        <v>357</v>
      </c>
      <c r="J353" s="106">
        <v>3.3</v>
      </c>
      <c r="K353" s="106"/>
      <c r="L353" s="106">
        <v>0</v>
      </c>
      <c r="M353" s="106">
        <v>60000</v>
      </c>
      <c r="N353" s="112">
        <v>15.169</v>
      </c>
      <c r="O353" s="112">
        <v>25</v>
      </c>
      <c r="P353" s="112">
        <v>0.50800000000000001</v>
      </c>
      <c r="Q353" s="114" t="s">
        <v>235</v>
      </c>
    </row>
    <row r="354" spans="1:17">
      <c r="A354" s="111" t="s">
        <v>234</v>
      </c>
      <c r="B354" s="106">
        <v>0.3</v>
      </c>
      <c r="C354" s="106">
        <v>500</v>
      </c>
      <c r="D354" s="106">
        <v>3.1</v>
      </c>
      <c r="E354" s="106">
        <v>35</v>
      </c>
      <c r="F354" s="106">
        <v>18.899999999999999</v>
      </c>
      <c r="G354" s="106">
        <v>0.65</v>
      </c>
      <c r="H354" s="106">
        <v>127.6</v>
      </c>
      <c r="I354" s="106">
        <f>669-273</f>
        <v>396</v>
      </c>
      <c r="J354" s="106">
        <v>5.5</v>
      </c>
      <c r="K354" s="106"/>
      <c r="L354" s="106">
        <v>0</v>
      </c>
      <c r="M354" s="106">
        <v>60000</v>
      </c>
      <c r="N354" s="112">
        <v>5.6779999999999999</v>
      </c>
      <c r="O354" s="112">
        <v>15.847</v>
      </c>
      <c r="P354" s="112">
        <v>0.30299999999999999</v>
      </c>
      <c r="Q354" s="114" t="s">
        <v>235</v>
      </c>
    </row>
    <row r="355" spans="1:17">
      <c r="A355" s="111" t="s">
        <v>236</v>
      </c>
      <c r="B355" s="106">
        <v>0.3</v>
      </c>
      <c r="C355" s="106">
        <v>500</v>
      </c>
      <c r="D355" s="106">
        <v>3.3</v>
      </c>
      <c r="E355" s="106">
        <v>35</v>
      </c>
      <c r="F355" s="106">
        <v>25.9</v>
      </c>
      <c r="G355" s="106">
        <v>1.01</v>
      </c>
      <c r="H355" s="106">
        <v>163.4</v>
      </c>
      <c r="I355" s="106">
        <f>630-273</f>
        <v>357</v>
      </c>
      <c r="J355" s="106">
        <v>3.3</v>
      </c>
      <c r="K355" s="106"/>
      <c r="L355" s="106">
        <v>0</v>
      </c>
      <c r="M355" s="106">
        <v>60000</v>
      </c>
      <c r="N355" s="112">
        <v>15.5</v>
      </c>
      <c r="O355" s="112">
        <v>25</v>
      </c>
      <c r="P355" s="112">
        <v>0.5</v>
      </c>
      <c r="Q355" s="114" t="s">
        <v>235</v>
      </c>
    </row>
    <row r="356" spans="1:17">
      <c r="A356" s="111" t="s">
        <v>237</v>
      </c>
      <c r="B356" s="106">
        <v>0.25</v>
      </c>
      <c r="C356" s="106">
        <v>600</v>
      </c>
      <c r="D356" s="106">
        <v>15</v>
      </c>
      <c r="E356" s="106">
        <v>1</v>
      </c>
      <c r="F356" s="106">
        <v>38</v>
      </c>
      <c r="G356" s="106">
        <v>0.32</v>
      </c>
      <c r="H356" s="106">
        <v>29</v>
      </c>
      <c r="I356" s="106">
        <v>650</v>
      </c>
      <c r="J356" s="106">
        <v>16.399999999999999</v>
      </c>
      <c r="K356" s="106">
        <v>6.1</v>
      </c>
      <c r="L356" s="106">
        <v>0</v>
      </c>
      <c r="M356" s="106">
        <v>120000</v>
      </c>
      <c r="N356" s="112">
        <v>74.38</v>
      </c>
      <c r="O356" s="112">
        <v>75.31</v>
      </c>
      <c r="P356" s="112">
        <v>0.95</v>
      </c>
      <c r="Q356" s="114" t="s">
        <v>238</v>
      </c>
    </row>
    <row r="357" spans="1:17">
      <c r="A357" s="111" t="s">
        <v>239</v>
      </c>
      <c r="B357" s="106">
        <v>0.25</v>
      </c>
      <c r="C357" s="106">
        <v>600</v>
      </c>
      <c r="D357" s="106">
        <v>15</v>
      </c>
      <c r="E357" s="106">
        <v>1</v>
      </c>
      <c r="F357" s="106">
        <v>24</v>
      </c>
      <c r="G357" s="106">
        <v>0.54</v>
      </c>
      <c r="H357" s="106">
        <v>83</v>
      </c>
      <c r="I357" s="106">
        <v>537</v>
      </c>
      <c r="J357" s="106">
        <v>12.5</v>
      </c>
      <c r="K357" s="106">
        <v>8</v>
      </c>
      <c r="L357" s="106">
        <v>0</v>
      </c>
      <c r="M357" s="106">
        <v>120000</v>
      </c>
      <c r="N357" s="112">
        <v>82.3</v>
      </c>
      <c r="O357" s="112">
        <v>83.23</v>
      </c>
      <c r="P357" s="112">
        <v>0.95</v>
      </c>
      <c r="Q357" s="114" t="s">
        <v>238</v>
      </c>
    </row>
    <row r="358" spans="1:17">
      <c r="A358" s="111" t="s">
        <v>237</v>
      </c>
      <c r="B358" s="106">
        <v>0.25</v>
      </c>
      <c r="C358" s="106">
        <v>700</v>
      </c>
      <c r="D358" s="106">
        <v>15</v>
      </c>
      <c r="E358" s="106">
        <v>1</v>
      </c>
      <c r="F358" s="106">
        <v>38</v>
      </c>
      <c r="G358" s="106">
        <v>0.32</v>
      </c>
      <c r="H358" s="106">
        <v>29</v>
      </c>
      <c r="I358" s="106">
        <v>650</v>
      </c>
      <c r="J358" s="106">
        <v>16.399999999999999</v>
      </c>
      <c r="K358" s="106">
        <v>6.1</v>
      </c>
      <c r="L358" s="106">
        <v>0</v>
      </c>
      <c r="M358" s="106">
        <v>120000</v>
      </c>
      <c r="N358" s="112">
        <v>82.111999999999995</v>
      </c>
      <c r="O358" s="112">
        <v>83.137</v>
      </c>
      <c r="P358" s="112">
        <v>0.97499999999999998</v>
      </c>
      <c r="Q358" s="114" t="s">
        <v>238</v>
      </c>
    </row>
    <row r="359" spans="1:17">
      <c r="A359" s="111" t="s">
        <v>239</v>
      </c>
      <c r="B359" s="106">
        <v>0.25</v>
      </c>
      <c r="C359" s="106">
        <v>700</v>
      </c>
      <c r="D359" s="106">
        <v>15</v>
      </c>
      <c r="E359" s="106">
        <v>1</v>
      </c>
      <c r="F359" s="106">
        <v>24</v>
      </c>
      <c r="G359" s="106">
        <v>0.54</v>
      </c>
      <c r="H359" s="106">
        <v>83</v>
      </c>
      <c r="I359" s="106">
        <v>537</v>
      </c>
      <c r="J359" s="106">
        <v>12.5</v>
      </c>
      <c r="K359" s="106">
        <v>8</v>
      </c>
      <c r="L359" s="106">
        <v>0</v>
      </c>
      <c r="M359" s="106">
        <v>120000</v>
      </c>
      <c r="N359" s="112">
        <v>88.260999999999996</v>
      </c>
      <c r="O359" s="112">
        <v>89.1</v>
      </c>
      <c r="P359" s="112">
        <v>0.95</v>
      </c>
      <c r="Q359" s="114" t="s">
        <v>238</v>
      </c>
    </row>
    <row r="360" spans="1:17">
      <c r="A360" s="111" t="s">
        <v>237</v>
      </c>
      <c r="B360" s="106">
        <v>0.25</v>
      </c>
      <c r="C360" s="106">
        <v>800</v>
      </c>
      <c r="D360" s="106">
        <v>15</v>
      </c>
      <c r="E360" s="106">
        <v>1</v>
      </c>
      <c r="F360" s="106">
        <v>38</v>
      </c>
      <c r="G360" s="106">
        <v>0.32</v>
      </c>
      <c r="H360" s="106">
        <v>29</v>
      </c>
      <c r="I360" s="106">
        <v>650</v>
      </c>
      <c r="J360" s="106">
        <v>16.399999999999999</v>
      </c>
      <c r="K360" s="106">
        <v>6.1</v>
      </c>
      <c r="L360" s="106">
        <v>0</v>
      </c>
      <c r="M360" s="106">
        <v>120000</v>
      </c>
      <c r="N360" s="112">
        <v>90.31</v>
      </c>
      <c r="O360" s="112">
        <v>88.91</v>
      </c>
      <c r="P360" s="112">
        <v>0.95</v>
      </c>
      <c r="Q360" s="114" t="s">
        <v>238</v>
      </c>
    </row>
    <row r="361" spans="1:17">
      <c r="A361" s="111" t="s">
        <v>239</v>
      </c>
      <c r="B361" s="106">
        <v>0.25</v>
      </c>
      <c r="C361" s="106">
        <v>800</v>
      </c>
      <c r="D361" s="106">
        <v>15</v>
      </c>
      <c r="E361" s="106">
        <v>1</v>
      </c>
      <c r="F361" s="106">
        <v>24</v>
      </c>
      <c r="G361" s="106">
        <v>0.54</v>
      </c>
      <c r="H361" s="106">
        <v>83</v>
      </c>
      <c r="I361" s="106">
        <v>537</v>
      </c>
      <c r="J361" s="106">
        <v>12.5</v>
      </c>
      <c r="K361" s="106">
        <v>8</v>
      </c>
      <c r="L361" s="106">
        <v>0</v>
      </c>
      <c r="M361" s="106">
        <v>120000</v>
      </c>
      <c r="N361" s="112">
        <v>96.1</v>
      </c>
      <c r="O361" s="112">
        <v>95.06</v>
      </c>
      <c r="P361" s="112">
        <v>0.95</v>
      </c>
      <c r="Q361" s="114" t="s">
        <v>238</v>
      </c>
    </row>
    <row r="362" spans="1:17">
      <c r="A362" s="111" t="s">
        <v>240</v>
      </c>
      <c r="B362" s="106">
        <v>0.4</v>
      </c>
      <c r="C362" s="106">
        <v>650</v>
      </c>
      <c r="D362" s="106">
        <v>0.3</v>
      </c>
      <c r="E362" s="106">
        <v>25</v>
      </c>
      <c r="F362" s="106">
        <v>0.52</v>
      </c>
      <c r="G362" s="106">
        <v>0.37</v>
      </c>
      <c r="H362" s="106">
        <v>467.4</v>
      </c>
      <c r="I362" s="106">
        <v>332</v>
      </c>
      <c r="J362" s="106">
        <v>8.5</v>
      </c>
      <c r="K362" s="106">
        <v>9.4</v>
      </c>
      <c r="L362" s="106">
        <v>0</v>
      </c>
      <c r="M362" s="106">
        <v>100000</v>
      </c>
      <c r="N362" s="112">
        <v>4.54</v>
      </c>
      <c r="O362" s="112">
        <v>11.58</v>
      </c>
      <c r="P362" s="112">
        <v>0.35799999999999998</v>
      </c>
      <c r="Q362" s="114" t="s">
        <v>241</v>
      </c>
    </row>
    <row r="363" spans="1:17">
      <c r="A363" s="111" t="s">
        <v>240</v>
      </c>
      <c r="B363" s="106">
        <v>0.4</v>
      </c>
      <c r="C363" s="106">
        <v>650</v>
      </c>
      <c r="D363" s="106">
        <v>0.3</v>
      </c>
      <c r="E363" s="106">
        <v>50</v>
      </c>
      <c r="F363" s="106">
        <v>0.52</v>
      </c>
      <c r="G363" s="106">
        <v>0.37</v>
      </c>
      <c r="H363" s="106">
        <v>467.4</v>
      </c>
      <c r="I363" s="106">
        <v>332</v>
      </c>
      <c r="J363" s="106">
        <v>8.5</v>
      </c>
      <c r="K363" s="106">
        <v>9.4</v>
      </c>
      <c r="L363" s="106">
        <v>0</v>
      </c>
      <c r="M363" s="106">
        <v>100000</v>
      </c>
      <c r="N363" s="112">
        <v>2.7949999999999999</v>
      </c>
      <c r="O363" s="112">
        <v>10.130000000000001</v>
      </c>
      <c r="P363" s="112">
        <v>0.33200000000000002</v>
      </c>
      <c r="Q363" s="114" t="s">
        <v>241</v>
      </c>
    </row>
    <row r="364" spans="1:17">
      <c r="A364" s="111" t="s">
        <v>242</v>
      </c>
      <c r="B364" s="106">
        <v>0.4</v>
      </c>
      <c r="C364" s="106">
        <v>650</v>
      </c>
      <c r="D364" s="106">
        <v>0.31</v>
      </c>
      <c r="E364" s="106">
        <v>25</v>
      </c>
      <c r="F364" s="106">
        <v>0.52</v>
      </c>
      <c r="G364" s="106">
        <v>0.38</v>
      </c>
      <c r="H364" s="106">
        <v>509.7</v>
      </c>
      <c r="I364" s="106">
        <v>610</v>
      </c>
      <c r="J364" s="106">
        <v>6.3</v>
      </c>
      <c r="K364" s="106">
        <v>15.6</v>
      </c>
      <c r="L364" s="106">
        <v>0</v>
      </c>
      <c r="M364" s="106">
        <v>100000</v>
      </c>
      <c r="N364" s="112">
        <v>8.734</v>
      </c>
      <c r="O364" s="112">
        <v>17.117999999999999</v>
      </c>
      <c r="P364" s="112">
        <v>0.40600000000000003</v>
      </c>
      <c r="Q364" s="114" t="s">
        <v>241</v>
      </c>
    </row>
    <row r="365" spans="1:17">
      <c r="A365" s="111" t="s">
        <v>242</v>
      </c>
      <c r="B365" s="106">
        <v>0.4</v>
      </c>
      <c r="C365" s="106">
        <v>650</v>
      </c>
      <c r="D365" s="106">
        <v>0.31</v>
      </c>
      <c r="E365" s="106">
        <v>50</v>
      </c>
      <c r="F365" s="106">
        <v>0.52</v>
      </c>
      <c r="G365" s="106">
        <v>0.38</v>
      </c>
      <c r="H365" s="106">
        <v>509.7</v>
      </c>
      <c r="I365" s="106">
        <v>610</v>
      </c>
      <c r="J365" s="106">
        <v>6.3</v>
      </c>
      <c r="K365" s="106">
        <v>15.6</v>
      </c>
      <c r="L365" s="106">
        <v>0</v>
      </c>
      <c r="M365" s="106">
        <v>100000</v>
      </c>
      <c r="N365" s="112">
        <v>8.3000000000000007</v>
      </c>
      <c r="O365" s="112">
        <v>16.399999999999999</v>
      </c>
      <c r="P365" s="112">
        <v>0.39800000000000002</v>
      </c>
      <c r="Q365" s="114" t="s">
        <v>241</v>
      </c>
    </row>
    <row r="366" spans="1:17">
      <c r="A366" s="111" t="s">
        <v>243</v>
      </c>
      <c r="B366" s="106">
        <v>0.4</v>
      </c>
      <c r="C366" s="106">
        <v>650</v>
      </c>
      <c r="D366" s="106">
        <v>0.3</v>
      </c>
      <c r="E366" s="106">
        <v>25</v>
      </c>
      <c r="F366" s="106">
        <v>0.52</v>
      </c>
      <c r="G366" s="106">
        <v>0.36</v>
      </c>
      <c r="H366" s="106">
        <v>516.29999999999995</v>
      </c>
      <c r="I366" s="106">
        <v>721</v>
      </c>
      <c r="J366" s="106">
        <v>4.0999999999999996</v>
      </c>
      <c r="K366" s="106">
        <v>18.5</v>
      </c>
      <c r="L366" s="106">
        <v>0</v>
      </c>
      <c r="M366" s="106">
        <v>100000</v>
      </c>
      <c r="N366" s="112">
        <v>14.035</v>
      </c>
      <c r="O366" s="112">
        <v>21.75</v>
      </c>
      <c r="P366" s="112">
        <v>0.496</v>
      </c>
      <c r="Q366" s="114" t="s">
        <v>241</v>
      </c>
    </row>
    <row r="367" spans="1:17">
      <c r="A367" s="111" t="s">
        <v>243</v>
      </c>
      <c r="B367" s="106">
        <v>0.4</v>
      </c>
      <c r="C367" s="106">
        <v>650</v>
      </c>
      <c r="D367" s="106">
        <v>0.3</v>
      </c>
      <c r="E367" s="106">
        <v>50</v>
      </c>
      <c r="F367" s="106">
        <v>0.52</v>
      </c>
      <c r="G367" s="106">
        <v>0.36</v>
      </c>
      <c r="H367" s="106">
        <v>516.29999999999995</v>
      </c>
      <c r="I367" s="106">
        <v>721</v>
      </c>
      <c r="J367" s="106">
        <v>4.0999999999999996</v>
      </c>
      <c r="K367" s="106">
        <v>18.5</v>
      </c>
      <c r="L367" s="106">
        <v>0</v>
      </c>
      <c r="M367" s="106">
        <v>100000</v>
      </c>
      <c r="N367" s="112">
        <v>14</v>
      </c>
      <c r="O367" s="112">
        <v>21.4</v>
      </c>
      <c r="P367" s="112">
        <v>0.48199999999999998</v>
      </c>
      <c r="Q367" s="114" t="s">
        <v>241</v>
      </c>
    </row>
    <row r="368" spans="1:17">
      <c r="A368" s="111" t="s">
        <v>244</v>
      </c>
      <c r="B368" s="106">
        <v>0.4</v>
      </c>
      <c r="C368" s="106">
        <v>650</v>
      </c>
      <c r="D368" s="106">
        <v>0.3</v>
      </c>
      <c r="E368" s="106">
        <v>25</v>
      </c>
      <c r="F368" s="106">
        <v>0.51</v>
      </c>
      <c r="G368" s="106">
        <v>0.35</v>
      </c>
      <c r="H368" s="106">
        <v>528.6</v>
      </c>
      <c r="I368" s="106">
        <v>721</v>
      </c>
      <c r="J368" s="106">
        <v>2.6</v>
      </c>
      <c r="K368" s="106">
        <v>20.5</v>
      </c>
      <c r="L368" s="106">
        <v>0</v>
      </c>
      <c r="M368" s="106">
        <v>100000</v>
      </c>
      <c r="N368" s="112">
        <v>16.14</v>
      </c>
      <c r="O368" s="112">
        <v>23.51</v>
      </c>
      <c r="P368" s="112">
        <v>0.52600000000000002</v>
      </c>
      <c r="Q368" s="114" t="s">
        <v>241</v>
      </c>
    </row>
    <row r="369" spans="1:17">
      <c r="A369" s="111" t="s">
        <v>244</v>
      </c>
      <c r="B369" s="106">
        <v>0.4</v>
      </c>
      <c r="C369" s="106">
        <v>650</v>
      </c>
      <c r="D369" s="106">
        <v>0.3</v>
      </c>
      <c r="E369" s="106">
        <v>50</v>
      </c>
      <c r="F369" s="106">
        <v>0.51</v>
      </c>
      <c r="G369" s="106">
        <v>0.35</v>
      </c>
      <c r="H369" s="106">
        <v>528.6</v>
      </c>
      <c r="I369" s="106">
        <v>721</v>
      </c>
      <c r="J369" s="106">
        <v>2.6</v>
      </c>
      <c r="K369" s="106">
        <v>20.5</v>
      </c>
      <c r="L369" s="106">
        <v>0</v>
      </c>
      <c r="M369" s="106">
        <v>100000</v>
      </c>
      <c r="N369" s="112">
        <v>16.489999999999998</v>
      </c>
      <c r="O369" s="112">
        <v>22.8</v>
      </c>
      <c r="P369" s="112">
        <v>0.52</v>
      </c>
      <c r="Q369" s="114" t="s">
        <v>241</v>
      </c>
    </row>
    <row r="370" spans="1:17">
      <c r="A370" s="111" t="s">
        <v>245</v>
      </c>
      <c r="B370" s="106">
        <v>0.3</v>
      </c>
      <c r="C370" s="106">
        <v>600</v>
      </c>
      <c r="D370" s="106">
        <v>11</v>
      </c>
      <c r="E370" s="106">
        <v>0.5</v>
      </c>
      <c r="F370" s="106">
        <v>8.75</v>
      </c>
      <c r="G370" s="106">
        <v>0.44</v>
      </c>
      <c r="H370" s="106">
        <v>201.85</v>
      </c>
      <c r="I370" s="106">
        <v>845</v>
      </c>
      <c r="J370" s="106">
        <v>8.1</v>
      </c>
      <c r="K370" s="106">
        <v>15.8</v>
      </c>
      <c r="L370" s="106">
        <v>0</v>
      </c>
      <c r="M370" s="106">
        <v>180000</v>
      </c>
      <c r="N370" s="112">
        <v>49.515000000000001</v>
      </c>
      <c r="O370" s="112">
        <v>42.14</v>
      </c>
      <c r="P370" s="112">
        <v>0.625</v>
      </c>
      <c r="Q370" s="114" t="s">
        <v>246</v>
      </c>
    </row>
    <row r="371" spans="1:17">
      <c r="A371" s="111" t="s">
        <v>247</v>
      </c>
      <c r="B371" s="106">
        <v>0.3</v>
      </c>
      <c r="C371" s="106">
        <v>600</v>
      </c>
      <c r="D371" s="106">
        <v>12</v>
      </c>
      <c r="E371" s="106">
        <v>0.5</v>
      </c>
      <c r="F371" s="106">
        <v>4.46</v>
      </c>
      <c r="G371" s="106">
        <v>0.21</v>
      </c>
      <c r="H371" s="106">
        <v>189.8</v>
      </c>
      <c r="I371" s="106">
        <v>784</v>
      </c>
      <c r="J371" s="106">
        <v>0.6</v>
      </c>
      <c r="K371" s="106">
        <v>10.43</v>
      </c>
      <c r="L371" s="106">
        <v>0</v>
      </c>
      <c r="M371" s="106">
        <v>180000</v>
      </c>
      <c r="N371" s="112">
        <v>42.912999999999997</v>
      </c>
      <c r="O371" s="112">
        <v>33.979999999999997</v>
      </c>
      <c r="P371" s="112">
        <v>0.65</v>
      </c>
      <c r="Q371" s="114" t="s">
        <v>246</v>
      </c>
    </row>
    <row r="372" spans="1:17">
      <c r="A372" s="111" t="s">
        <v>248</v>
      </c>
      <c r="B372" s="106">
        <v>0.3</v>
      </c>
      <c r="C372" s="106">
        <v>600</v>
      </c>
      <c r="D372" s="106">
        <v>12</v>
      </c>
      <c r="E372" s="106">
        <v>0.5</v>
      </c>
      <c r="F372" s="106">
        <v>4.71</v>
      </c>
      <c r="G372" s="106">
        <v>0.22</v>
      </c>
      <c r="H372" s="106">
        <v>188.93</v>
      </c>
      <c r="I372" s="106">
        <v>771</v>
      </c>
      <c r="J372" s="106">
        <v>0.4</v>
      </c>
      <c r="K372" s="106">
        <v>10.68</v>
      </c>
      <c r="L372" s="106">
        <v>0</v>
      </c>
      <c r="M372" s="106">
        <v>180000</v>
      </c>
      <c r="N372" s="112">
        <v>45.243000000000002</v>
      </c>
      <c r="O372" s="112">
        <v>34.756999999999998</v>
      </c>
      <c r="P372" s="112">
        <v>0.68600000000000005</v>
      </c>
      <c r="Q372" s="114" t="s">
        <v>246</v>
      </c>
    </row>
    <row r="373" spans="1:17">
      <c r="A373" s="111" t="s">
        <v>245</v>
      </c>
      <c r="B373" s="106">
        <v>0.3</v>
      </c>
      <c r="C373" s="106">
        <v>650</v>
      </c>
      <c r="D373" s="106">
        <v>11</v>
      </c>
      <c r="E373" s="106">
        <v>0.5</v>
      </c>
      <c r="F373" s="106">
        <v>8.75</v>
      </c>
      <c r="G373" s="106">
        <v>0.44</v>
      </c>
      <c r="H373" s="106">
        <v>201.85</v>
      </c>
      <c r="I373" s="106">
        <v>845</v>
      </c>
      <c r="J373" s="106">
        <v>8.1</v>
      </c>
      <c r="K373" s="106">
        <v>15.8</v>
      </c>
      <c r="L373" s="106">
        <v>0</v>
      </c>
      <c r="M373" s="106">
        <v>180000</v>
      </c>
      <c r="N373" s="112">
        <v>67.379000000000005</v>
      </c>
      <c r="O373" s="112">
        <v>59.222999999999999</v>
      </c>
      <c r="P373" s="112">
        <v>0.73099999999999998</v>
      </c>
      <c r="Q373" s="114" t="s">
        <v>246</v>
      </c>
    </row>
    <row r="374" spans="1:17">
      <c r="A374" s="111" t="s">
        <v>247</v>
      </c>
      <c r="B374" s="106">
        <v>0.3</v>
      </c>
      <c r="C374" s="106">
        <v>650</v>
      </c>
      <c r="D374" s="106">
        <v>12</v>
      </c>
      <c r="E374" s="106">
        <v>0.5</v>
      </c>
      <c r="F374" s="106">
        <v>4.46</v>
      </c>
      <c r="G374" s="106">
        <v>0.21</v>
      </c>
      <c r="H374" s="106">
        <v>189.8</v>
      </c>
      <c r="I374" s="106">
        <v>784</v>
      </c>
      <c r="J374" s="106">
        <v>0.6</v>
      </c>
      <c r="K374" s="106">
        <v>10.43</v>
      </c>
      <c r="L374" s="106">
        <v>0</v>
      </c>
      <c r="M374" s="106">
        <v>180000</v>
      </c>
      <c r="N374" s="112">
        <v>56.5</v>
      </c>
      <c r="O374" s="112">
        <v>47.183999999999997</v>
      </c>
      <c r="P374" s="112">
        <v>0.77500000000000002</v>
      </c>
      <c r="Q374" s="114" t="s">
        <v>246</v>
      </c>
    </row>
    <row r="375" spans="1:17">
      <c r="A375" s="111" t="s">
        <v>248</v>
      </c>
      <c r="B375" s="106">
        <v>0.3</v>
      </c>
      <c r="C375" s="106">
        <v>650</v>
      </c>
      <c r="D375" s="106">
        <v>12</v>
      </c>
      <c r="E375" s="106">
        <v>0.5</v>
      </c>
      <c r="F375" s="106">
        <v>4.71</v>
      </c>
      <c r="G375" s="106">
        <v>0.22</v>
      </c>
      <c r="H375" s="106">
        <v>188.93</v>
      </c>
      <c r="I375" s="106">
        <v>771</v>
      </c>
      <c r="J375" s="106">
        <v>0.4</v>
      </c>
      <c r="K375" s="106">
        <v>10.68</v>
      </c>
      <c r="L375" s="106">
        <v>0</v>
      </c>
      <c r="M375" s="106">
        <v>180000</v>
      </c>
      <c r="N375" s="112">
        <v>60.387999999999998</v>
      </c>
      <c r="O375" s="112">
        <v>51.067999999999998</v>
      </c>
      <c r="P375" s="112">
        <v>0.80600000000000005</v>
      </c>
      <c r="Q375" s="114" t="s">
        <v>246</v>
      </c>
    </row>
    <row r="376" spans="1:17">
      <c r="A376" s="111" t="s">
        <v>245</v>
      </c>
      <c r="B376" s="106">
        <v>0.3</v>
      </c>
      <c r="C376" s="106">
        <v>700</v>
      </c>
      <c r="D376" s="106">
        <v>11</v>
      </c>
      <c r="E376" s="106">
        <v>0.5</v>
      </c>
      <c r="F376" s="106">
        <v>8.75</v>
      </c>
      <c r="G376" s="106">
        <v>0.44</v>
      </c>
      <c r="H376" s="106">
        <v>201.85</v>
      </c>
      <c r="I376" s="106">
        <v>845</v>
      </c>
      <c r="J376" s="106">
        <v>8.1</v>
      </c>
      <c r="K376" s="106">
        <v>15.8</v>
      </c>
      <c r="L376" s="106">
        <v>0</v>
      </c>
      <c r="M376" s="106">
        <v>180000</v>
      </c>
      <c r="N376" s="112">
        <v>80.582999999999998</v>
      </c>
      <c r="O376" s="112">
        <v>74.757000000000005</v>
      </c>
      <c r="P376" s="112">
        <v>0.82799999999999996</v>
      </c>
      <c r="Q376" s="114" t="s">
        <v>246</v>
      </c>
    </row>
    <row r="377" spans="1:17">
      <c r="A377" s="111" t="s">
        <v>247</v>
      </c>
      <c r="B377" s="106">
        <v>0.3</v>
      </c>
      <c r="C377" s="106">
        <v>700</v>
      </c>
      <c r="D377" s="106">
        <v>12</v>
      </c>
      <c r="E377" s="106">
        <v>0.5</v>
      </c>
      <c r="F377" s="106">
        <v>4.46</v>
      </c>
      <c r="G377" s="106">
        <v>0.21</v>
      </c>
      <c r="H377" s="106">
        <v>189.8</v>
      </c>
      <c r="I377" s="106">
        <v>784</v>
      </c>
      <c r="J377" s="106">
        <v>0.6</v>
      </c>
      <c r="K377" s="106">
        <v>10.43</v>
      </c>
      <c r="L377" s="106">
        <v>0</v>
      </c>
      <c r="M377" s="106">
        <v>180000</v>
      </c>
      <c r="N377" s="112">
        <v>68.932000000000002</v>
      </c>
      <c r="O377" s="112">
        <v>60.777000000000001</v>
      </c>
      <c r="P377" s="112">
        <v>0.88100000000000001</v>
      </c>
      <c r="Q377" s="114" t="s">
        <v>246</v>
      </c>
    </row>
    <row r="378" spans="1:17">
      <c r="A378" s="111" t="s">
        <v>248</v>
      </c>
      <c r="B378" s="106">
        <v>0.3</v>
      </c>
      <c r="C378" s="106">
        <v>700</v>
      </c>
      <c r="D378" s="106">
        <v>12</v>
      </c>
      <c r="E378" s="106">
        <v>0.5</v>
      </c>
      <c r="F378" s="106">
        <v>4.71</v>
      </c>
      <c r="G378" s="106">
        <v>0.22</v>
      </c>
      <c r="H378" s="106">
        <v>188.93</v>
      </c>
      <c r="I378" s="106">
        <v>771</v>
      </c>
      <c r="J378" s="106">
        <v>0.4</v>
      </c>
      <c r="K378" s="106">
        <v>10.68</v>
      </c>
      <c r="L378" s="106">
        <v>0</v>
      </c>
      <c r="M378" s="106">
        <v>180000</v>
      </c>
      <c r="N378" s="112">
        <v>72.816000000000003</v>
      </c>
      <c r="O378" s="112">
        <v>64.272000000000006</v>
      </c>
      <c r="P378" s="112">
        <v>0.91700000000000004</v>
      </c>
      <c r="Q378" s="114" t="s">
        <v>246</v>
      </c>
    </row>
    <row r="379" spans="1:17">
      <c r="A379" s="111" t="s">
        <v>245</v>
      </c>
      <c r="B379" s="106">
        <v>0.3</v>
      </c>
      <c r="C379" s="106">
        <v>750</v>
      </c>
      <c r="D379" s="106">
        <v>11</v>
      </c>
      <c r="E379" s="106">
        <v>0.5</v>
      </c>
      <c r="F379" s="106">
        <v>8.75</v>
      </c>
      <c r="G379" s="106">
        <v>0.44</v>
      </c>
      <c r="H379" s="106">
        <v>201.85</v>
      </c>
      <c r="I379" s="106">
        <v>845</v>
      </c>
      <c r="J379" s="106">
        <v>8.1</v>
      </c>
      <c r="K379" s="106">
        <v>15.8</v>
      </c>
      <c r="L379" s="106">
        <v>0</v>
      </c>
      <c r="M379" s="106">
        <v>180000</v>
      </c>
      <c r="N379" s="112">
        <v>89.126000000000005</v>
      </c>
      <c r="O379" s="112">
        <v>86.4</v>
      </c>
      <c r="P379" s="112">
        <v>0.91700000000000004</v>
      </c>
      <c r="Q379" s="114" t="s">
        <v>246</v>
      </c>
    </row>
    <row r="380" spans="1:17">
      <c r="A380" s="111" t="s">
        <v>247</v>
      </c>
      <c r="B380" s="106">
        <v>0.3</v>
      </c>
      <c r="C380" s="106">
        <v>750</v>
      </c>
      <c r="D380" s="106">
        <v>12</v>
      </c>
      <c r="E380" s="106">
        <v>0.5</v>
      </c>
      <c r="F380" s="106">
        <v>4.46</v>
      </c>
      <c r="G380" s="106">
        <v>0.21</v>
      </c>
      <c r="H380" s="106">
        <v>189.8</v>
      </c>
      <c r="I380" s="106">
        <v>784</v>
      </c>
      <c r="J380" s="106">
        <v>0.6</v>
      </c>
      <c r="K380" s="106">
        <v>10.43</v>
      </c>
      <c r="L380" s="106">
        <v>0</v>
      </c>
      <c r="M380" s="106">
        <v>180000</v>
      </c>
      <c r="N380" s="112">
        <v>79.417000000000002</v>
      </c>
      <c r="O380" s="112">
        <v>72.816000000000003</v>
      </c>
      <c r="P380" s="112">
        <v>0.95599999999999996</v>
      </c>
      <c r="Q380" s="114" t="s">
        <v>246</v>
      </c>
    </row>
    <row r="381" spans="1:17">
      <c r="A381" s="111" t="s">
        <v>248</v>
      </c>
      <c r="B381" s="106">
        <v>0.3</v>
      </c>
      <c r="C381" s="106">
        <v>750</v>
      </c>
      <c r="D381" s="106">
        <v>12</v>
      </c>
      <c r="E381" s="106">
        <v>0.5</v>
      </c>
      <c r="F381" s="106">
        <v>4.71</v>
      </c>
      <c r="G381" s="106">
        <v>0.22</v>
      </c>
      <c r="H381" s="106">
        <v>188.93</v>
      </c>
      <c r="I381" s="106">
        <v>771</v>
      </c>
      <c r="J381" s="106">
        <v>0.4</v>
      </c>
      <c r="K381" s="106">
        <v>10.68</v>
      </c>
      <c r="L381" s="106">
        <v>0</v>
      </c>
      <c r="M381" s="106">
        <v>180000</v>
      </c>
      <c r="N381" s="112">
        <v>82.912999999999997</v>
      </c>
      <c r="O381" s="112">
        <v>78.251999999999995</v>
      </c>
      <c r="P381" s="112">
        <v>0.99399999999999999</v>
      </c>
      <c r="Q381" s="114" t="s">
        <v>246</v>
      </c>
    </row>
    <row r="382" spans="1:17">
      <c r="A382" s="111" t="s">
        <v>249</v>
      </c>
      <c r="B382" s="106">
        <f t="shared" ref="B382:B389" si="8">1/3</f>
        <v>0.33333333333333331</v>
      </c>
      <c r="C382" s="106">
        <v>800</v>
      </c>
      <c r="D382" s="106">
        <v>2.66</v>
      </c>
      <c r="E382" s="106">
        <v>50</v>
      </c>
      <c r="F382" s="106">
        <v>1.4</v>
      </c>
      <c r="G382" s="106">
        <v>0.53</v>
      </c>
      <c r="H382" s="106">
        <v>72</v>
      </c>
      <c r="I382" s="106">
        <v>633</v>
      </c>
      <c r="J382" s="106">
        <v>6.3</v>
      </c>
      <c r="K382" s="106">
        <v>14.3</v>
      </c>
      <c r="L382" s="106">
        <v>0</v>
      </c>
      <c r="M382" s="106">
        <v>54000</v>
      </c>
      <c r="N382" s="112">
        <v>59.2</v>
      </c>
      <c r="O382" s="112">
        <v>81.8</v>
      </c>
      <c r="P382" s="112">
        <v>0.62</v>
      </c>
      <c r="Q382" s="114" t="s">
        <v>250</v>
      </c>
    </row>
    <row r="383" spans="1:17">
      <c r="A383" s="111" t="s">
        <v>251</v>
      </c>
      <c r="B383" s="106">
        <f t="shared" si="8"/>
        <v>0.33333333333333331</v>
      </c>
      <c r="C383" s="106">
        <v>800</v>
      </c>
      <c r="D383" s="106">
        <v>3.77</v>
      </c>
      <c r="E383" s="106">
        <v>50</v>
      </c>
      <c r="F383" s="106">
        <v>1.41</v>
      </c>
      <c r="G383" s="106">
        <v>0.94</v>
      </c>
      <c r="H383" s="106">
        <v>203</v>
      </c>
      <c r="I383" s="106">
        <v>670</v>
      </c>
      <c r="J383" s="106">
        <v>6.5</v>
      </c>
      <c r="K383" s="106">
        <v>10</v>
      </c>
      <c r="L383" s="106">
        <v>0</v>
      </c>
      <c r="M383" s="106">
        <v>54000</v>
      </c>
      <c r="N383" s="112">
        <v>78.7</v>
      </c>
      <c r="O383" s="112">
        <v>92.9</v>
      </c>
      <c r="P383" s="112">
        <v>0.53</v>
      </c>
      <c r="Q383" s="114" t="s">
        <v>250</v>
      </c>
    </row>
    <row r="384" spans="1:17">
      <c r="A384" s="111" t="s">
        <v>252</v>
      </c>
      <c r="B384" s="106">
        <f t="shared" si="8"/>
        <v>0.33333333333333331</v>
      </c>
      <c r="C384" s="106">
        <v>800</v>
      </c>
      <c r="D384" s="106">
        <v>5.22</v>
      </c>
      <c r="E384" s="106">
        <v>50</v>
      </c>
      <c r="F384" s="106">
        <v>1.6</v>
      </c>
      <c r="G384" s="106">
        <v>1.33</v>
      </c>
      <c r="H384" s="106">
        <v>510</v>
      </c>
      <c r="I384" s="106">
        <v>733.45</v>
      </c>
      <c r="J384" s="106">
        <v>7.6</v>
      </c>
      <c r="K384" s="106">
        <v>14.8</v>
      </c>
      <c r="L384" s="106">
        <v>0</v>
      </c>
      <c r="M384" s="106">
        <v>54000</v>
      </c>
      <c r="N384" s="112">
        <v>89</v>
      </c>
      <c r="O384" s="112">
        <v>97.1</v>
      </c>
      <c r="P384" s="112">
        <v>0.64</v>
      </c>
      <c r="Q384" s="114" t="s">
        <v>250</v>
      </c>
    </row>
    <row r="385" spans="1:17">
      <c r="A385" s="111" t="s">
        <v>253</v>
      </c>
      <c r="B385" s="106">
        <f t="shared" si="8"/>
        <v>0.33333333333333331</v>
      </c>
      <c r="C385" s="106">
        <v>800</v>
      </c>
      <c r="D385" s="106">
        <v>5.77</v>
      </c>
      <c r="E385" s="106">
        <v>50</v>
      </c>
      <c r="F385" s="106">
        <v>1.9</v>
      </c>
      <c r="G385" s="106">
        <v>1.68</v>
      </c>
      <c r="H385" s="106">
        <v>799</v>
      </c>
      <c r="I385" s="106">
        <v>752.7</v>
      </c>
      <c r="J385" s="106">
        <v>6.5</v>
      </c>
      <c r="K385" s="106">
        <v>19.399999999999999</v>
      </c>
      <c r="L385" s="106">
        <v>0</v>
      </c>
      <c r="M385" s="106">
        <v>54000</v>
      </c>
      <c r="N385" s="112">
        <v>85.8</v>
      </c>
      <c r="O385" s="112">
        <v>97.2</v>
      </c>
      <c r="P385" s="112">
        <v>0.68</v>
      </c>
      <c r="Q385" s="114" t="s">
        <v>250</v>
      </c>
    </row>
    <row r="386" spans="1:17">
      <c r="A386" s="111" t="s">
        <v>249</v>
      </c>
      <c r="B386" s="106">
        <f t="shared" si="8"/>
        <v>0.33333333333333331</v>
      </c>
      <c r="C386" s="106">
        <v>800</v>
      </c>
      <c r="D386" s="106">
        <v>2.66</v>
      </c>
      <c r="E386" s="106">
        <v>30</v>
      </c>
      <c r="F386" s="106">
        <v>1.4</v>
      </c>
      <c r="G386" s="106">
        <v>0.53</v>
      </c>
      <c r="H386" s="106">
        <v>72</v>
      </c>
      <c r="I386" s="106">
        <v>633</v>
      </c>
      <c r="J386" s="106">
        <v>6.3</v>
      </c>
      <c r="K386" s="106">
        <v>14.3</v>
      </c>
      <c r="L386" s="106">
        <v>0</v>
      </c>
      <c r="M386" s="106">
        <v>54000</v>
      </c>
      <c r="N386" s="112">
        <v>48.5</v>
      </c>
      <c r="O386" s="112">
        <v>76.5</v>
      </c>
      <c r="P386" s="112">
        <v>0.58799999999999997</v>
      </c>
      <c r="Q386" s="114" t="s">
        <v>250</v>
      </c>
    </row>
    <row r="387" spans="1:17">
      <c r="A387" s="111" t="s">
        <v>251</v>
      </c>
      <c r="B387" s="106">
        <f t="shared" si="8"/>
        <v>0.33333333333333331</v>
      </c>
      <c r="C387" s="106">
        <v>800</v>
      </c>
      <c r="D387" s="106">
        <v>3.77</v>
      </c>
      <c r="E387" s="106">
        <v>30</v>
      </c>
      <c r="F387" s="106">
        <v>1.41</v>
      </c>
      <c r="G387" s="106">
        <v>0.94</v>
      </c>
      <c r="H387" s="106">
        <v>203</v>
      </c>
      <c r="I387" s="106">
        <v>670</v>
      </c>
      <c r="J387" s="106">
        <v>6.5</v>
      </c>
      <c r="K387" s="106">
        <v>10</v>
      </c>
      <c r="L387" s="106">
        <v>0</v>
      </c>
      <c r="M387" s="106">
        <v>54000</v>
      </c>
      <c r="N387" s="112">
        <v>78.900000000000006</v>
      </c>
      <c r="O387" s="112">
        <v>92.9</v>
      </c>
      <c r="P387" s="112">
        <v>0.52400000000000002</v>
      </c>
      <c r="Q387" s="114" t="s">
        <v>250</v>
      </c>
    </row>
    <row r="388" spans="1:17">
      <c r="A388" s="111" t="s">
        <v>252</v>
      </c>
      <c r="B388" s="106">
        <f t="shared" si="8"/>
        <v>0.33333333333333331</v>
      </c>
      <c r="C388" s="106">
        <v>800</v>
      </c>
      <c r="D388" s="106">
        <v>5.22</v>
      </c>
      <c r="E388" s="106">
        <v>30</v>
      </c>
      <c r="F388" s="106">
        <v>1.6</v>
      </c>
      <c r="G388" s="106">
        <v>1.33</v>
      </c>
      <c r="H388" s="106">
        <v>510</v>
      </c>
      <c r="I388" s="106">
        <v>733.45</v>
      </c>
      <c r="J388" s="106">
        <v>7.6</v>
      </c>
      <c r="K388" s="106">
        <v>14.8</v>
      </c>
      <c r="L388" s="106">
        <v>0</v>
      </c>
      <c r="M388" s="106">
        <v>54000</v>
      </c>
      <c r="N388" s="112">
        <v>90.6</v>
      </c>
      <c r="O388" s="112">
        <v>97.1</v>
      </c>
      <c r="P388" s="112">
        <v>0.63500000000000001</v>
      </c>
      <c r="Q388" s="114" t="s">
        <v>250</v>
      </c>
    </row>
    <row r="389" spans="1:17">
      <c r="A389" s="111" t="s">
        <v>253</v>
      </c>
      <c r="B389" s="106">
        <f t="shared" si="8"/>
        <v>0.33333333333333331</v>
      </c>
      <c r="C389" s="106">
        <v>800</v>
      </c>
      <c r="D389" s="106">
        <v>5.77</v>
      </c>
      <c r="E389" s="106">
        <v>30</v>
      </c>
      <c r="F389" s="106">
        <v>1.9</v>
      </c>
      <c r="G389" s="106">
        <v>1.68</v>
      </c>
      <c r="H389" s="106">
        <v>799</v>
      </c>
      <c r="I389" s="106">
        <v>752.7</v>
      </c>
      <c r="J389" s="106">
        <v>6.5</v>
      </c>
      <c r="K389" s="106">
        <v>19.399999999999999</v>
      </c>
      <c r="L389" s="106">
        <v>0</v>
      </c>
      <c r="M389" s="106">
        <v>54000</v>
      </c>
      <c r="N389" s="112">
        <v>88.3</v>
      </c>
      <c r="O389" s="112">
        <v>97.2</v>
      </c>
      <c r="P389" s="112">
        <v>0.67100000000000004</v>
      </c>
      <c r="Q389" s="114" t="s">
        <v>250</v>
      </c>
    </row>
    <row r="390" spans="1:17">
      <c r="A390" s="111" t="s">
        <v>65</v>
      </c>
      <c r="B390" s="106">
        <v>0.5</v>
      </c>
      <c r="C390" s="106">
        <v>800</v>
      </c>
      <c r="D390" s="106">
        <v>6.4</v>
      </c>
      <c r="E390" s="106">
        <v>10</v>
      </c>
      <c r="F390" s="106">
        <v>37</v>
      </c>
      <c r="G390" s="106">
        <v>0.73</v>
      </c>
      <c r="H390" s="106">
        <v>96</v>
      </c>
      <c r="I390" s="106">
        <v>756</v>
      </c>
      <c r="J390" s="106">
        <v>18.2</v>
      </c>
      <c r="K390" s="106">
        <v>18.2</v>
      </c>
      <c r="L390" s="106">
        <v>0</v>
      </c>
      <c r="M390" s="106">
        <v>18000</v>
      </c>
      <c r="N390" s="112">
        <v>89.84</v>
      </c>
      <c r="O390" s="112">
        <v>90</v>
      </c>
      <c r="P390" s="112">
        <v>0.97699999999999998</v>
      </c>
      <c r="Q390" s="114" t="s">
        <v>254</v>
      </c>
    </row>
    <row r="391" spans="1:17">
      <c r="A391" s="111" t="s">
        <v>255</v>
      </c>
      <c r="B391" s="106">
        <v>0.5</v>
      </c>
      <c r="C391" s="106">
        <v>800</v>
      </c>
      <c r="D391" s="106">
        <v>7.4</v>
      </c>
      <c r="E391" s="106">
        <v>10</v>
      </c>
      <c r="F391" s="106">
        <v>22</v>
      </c>
      <c r="G391" s="106">
        <v>0.4</v>
      </c>
      <c r="H391" s="106">
        <v>82</v>
      </c>
      <c r="I391" s="106">
        <v>725.3</v>
      </c>
      <c r="J391" s="106">
        <v>17.100000000000001</v>
      </c>
      <c r="K391" s="106">
        <v>17.100000000000001</v>
      </c>
      <c r="L391" s="106">
        <v>1.78</v>
      </c>
      <c r="M391" s="106">
        <v>18000</v>
      </c>
      <c r="N391" s="112">
        <v>95.1</v>
      </c>
      <c r="O391" s="112">
        <v>94.89</v>
      </c>
      <c r="P391" s="112">
        <v>1.0669999999999999</v>
      </c>
      <c r="Q391" s="114" t="s">
        <v>254</v>
      </c>
    </row>
    <row r="392" spans="1:17">
      <c r="A392" s="111" t="s">
        <v>256</v>
      </c>
      <c r="B392" s="106">
        <v>0.5</v>
      </c>
      <c r="C392" s="106">
        <v>800</v>
      </c>
      <c r="D392" s="106">
        <v>6.8</v>
      </c>
      <c r="E392" s="106">
        <v>10</v>
      </c>
      <c r="F392" s="106">
        <v>23</v>
      </c>
      <c r="G392" s="106">
        <v>0.41</v>
      </c>
      <c r="H392" s="106">
        <v>85</v>
      </c>
      <c r="I392" s="106">
        <v>708.65</v>
      </c>
      <c r="J392" s="106">
        <v>19.7</v>
      </c>
      <c r="K392" s="106">
        <v>19.7</v>
      </c>
      <c r="L392" s="106">
        <v>1.78</v>
      </c>
      <c r="M392" s="106">
        <v>18000</v>
      </c>
      <c r="N392" s="112">
        <v>91.87</v>
      </c>
      <c r="O392" s="112">
        <v>95</v>
      </c>
      <c r="P392" s="112">
        <v>1.024</v>
      </c>
      <c r="Q392" s="114" t="s">
        <v>254</v>
      </c>
    </row>
    <row r="393" spans="1:17">
      <c r="A393" s="111" t="s">
        <v>257</v>
      </c>
      <c r="B393" s="106">
        <v>0.5</v>
      </c>
      <c r="C393" s="106">
        <v>800</v>
      </c>
      <c r="D393" s="106">
        <v>7.2</v>
      </c>
      <c r="E393" s="106">
        <v>10</v>
      </c>
      <c r="F393" s="106">
        <v>34</v>
      </c>
      <c r="G393" s="106">
        <v>0.7</v>
      </c>
      <c r="H393" s="106">
        <v>87</v>
      </c>
      <c r="I393" s="106">
        <v>705</v>
      </c>
      <c r="J393" s="106">
        <v>19.100000000000001</v>
      </c>
      <c r="K393" s="106">
        <v>19.100000000000001</v>
      </c>
      <c r="L393" s="106">
        <v>1.78</v>
      </c>
      <c r="M393" s="106">
        <v>18000</v>
      </c>
      <c r="N393" s="112">
        <v>89.02</v>
      </c>
      <c r="O393" s="112">
        <v>92.7</v>
      </c>
      <c r="P393" s="112">
        <v>1</v>
      </c>
      <c r="Q393" s="114" t="s">
        <v>254</v>
      </c>
    </row>
    <row r="394" spans="1:17">
      <c r="A394" s="111" t="s">
        <v>258</v>
      </c>
      <c r="B394" s="106">
        <v>0.5</v>
      </c>
      <c r="C394" s="106">
        <v>800</v>
      </c>
      <c r="D394" s="106">
        <v>7.5</v>
      </c>
      <c r="E394" s="106">
        <v>10</v>
      </c>
      <c r="F394" s="106">
        <v>24</v>
      </c>
      <c r="G394" s="106">
        <v>0.6</v>
      </c>
      <c r="H394" s="106">
        <v>93</v>
      </c>
      <c r="I394" s="106">
        <v>522</v>
      </c>
      <c r="J394" s="106">
        <v>11.8</v>
      </c>
      <c r="K394" s="106">
        <v>11.8</v>
      </c>
      <c r="L394" s="106">
        <v>1.78</v>
      </c>
      <c r="M394" s="106">
        <v>18000</v>
      </c>
      <c r="N394" s="112">
        <v>75.599999999999994</v>
      </c>
      <c r="O394" s="112">
        <v>84.3</v>
      </c>
      <c r="P394" s="112">
        <v>0.93</v>
      </c>
      <c r="Q394" s="114" t="s">
        <v>254</v>
      </c>
    </row>
    <row r="395" spans="1:17">
      <c r="A395" s="111" t="s">
        <v>65</v>
      </c>
      <c r="B395" s="106">
        <v>0.5</v>
      </c>
      <c r="C395" s="106">
        <v>800</v>
      </c>
      <c r="D395" s="106">
        <v>6.4</v>
      </c>
      <c r="E395" s="106">
        <v>20</v>
      </c>
      <c r="F395" s="106">
        <v>37</v>
      </c>
      <c r="G395" s="106">
        <v>0.73</v>
      </c>
      <c r="H395" s="106">
        <v>96</v>
      </c>
      <c r="I395" s="106">
        <v>756</v>
      </c>
      <c r="J395" s="106">
        <v>18.2</v>
      </c>
      <c r="K395" s="106">
        <v>18.2</v>
      </c>
      <c r="L395" s="106">
        <v>0</v>
      </c>
      <c r="M395" s="106">
        <v>18000</v>
      </c>
      <c r="N395" s="112">
        <v>81.3</v>
      </c>
      <c r="O395" s="112">
        <v>83.576999999999998</v>
      </c>
      <c r="P395" s="112">
        <v>0.92600000000000005</v>
      </c>
      <c r="Q395" s="114" t="s">
        <v>254</v>
      </c>
    </row>
    <row r="396" spans="1:17">
      <c r="A396" s="111" t="s">
        <v>255</v>
      </c>
      <c r="B396" s="106">
        <v>0.5</v>
      </c>
      <c r="C396" s="106">
        <v>800</v>
      </c>
      <c r="D396" s="106">
        <v>7.4</v>
      </c>
      <c r="E396" s="106">
        <v>20</v>
      </c>
      <c r="F396" s="106">
        <v>22</v>
      </c>
      <c r="G396" s="106">
        <v>0.4</v>
      </c>
      <c r="H396" s="106">
        <v>82</v>
      </c>
      <c r="I396" s="106">
        <v>725.3</v>
      </c>
      <c r="J396" s="106">
        <v>17.100000000000001</v>
      </c>
      <c r="K396" s="106">
        <v>17.100000000000001</v>
      </c>
      <c r="L396" s="106">
        <v>1.78</v>
      </c>
      <c r="M396" s="106">
        <v>18000</v>
      </c>
      <c r="N396" s="112">
        <v>94.72</v>
      </c>
      <c r="O396" s="112">
        <v>95.984999999999999</v>
      </c>
      <c r="P396" s="112">
        <v>1.07</v>
      </c>
      <c r="Q396" s="114" t="s">
        <v>254</v>
      </c>
    </row>
    <row r="397" spans="1:17">
      <c r="A397" s="111" t="s">
        <v>256</v>
      </c>
      <c r="B397" s="106">
        <v>0.5</v>
      </c>
      <c r="C397" s="106">
        <v>800</v>
      </c>
      <c r="D397" s="106">
        <v>6.8</v>
      </c>
      <c r="E397" s="106">
        <v>20</v>
      </c>
      <c r="F397" s="106">
        <v>23</v>
      </c>
      <c r="G397" s="106">
        <v>0.41</v>
      </c>
      <c r="H397" s="106">
        <v>85</v>
      </c>
      <c r="I397" s="106">
        <v>708.65</v>
      </c>
      <c r="J397" s="106">
        <v>19.7</v>
      </c>
      <c r="K397" s="106">
        <v>19.7</v>
      </c>
      <c r="L397" s="106">
        <v>1.78</v>
      </c>
      <c r="M397" s="106">
        <v>18000</v>
      </c>
      <c r="N397" s="112">
        <v>93.9</v>
      </c>
      <c r="O397" s="112">
        <v>96.1</v>
      </c>
      <c r="P397" s="112">
        <v>1.0409999999999999</v>
      </c>
      <c r="Q397" s="114" t="s">
        <v>254</v>
      </c>
    </row>
    <row r="398" spans="1:17">
      <c r="A398" s="111" t="s">
        <v>257</v>
      </c>
      <c r="B398" s="106">
        <v>0.5</v>
      </c>
      <c r="C398" s="106">
        <v>800</v>
      </c>
      <c r="D398" s="106">
        <v>7.2</v>
      </c>
      <c r="E398" s="106">
        <v>20</v>
      </c>
      <c r="F398" s="106">
        <v>34</v>
      </c>
      <c r="G398" s="106">
        <v>0.7</v>
      </c>
      <c r="H398" s="106">
        <v>87</v>
      </c>
      <c r="I398" s="106">
        <v>705</v>
      </c>
      <c r="J398" s="106">
        <v>19.100000000000001</v>
      </c>
      <c r="K398" s="106">
        <v>19.100000000000001</v>
      </c>
      <c r="L398" s="106">
        <v>1.78</v>
      </c>
      <c r="M398" s="106">
        <v>18000</v>
      </c>
      <c r="N398" s="112">
        <v>89.837000000000003</v>
      </c>
      <c r="O398" s="112">
        <v>93.1</v>
      </c>
      <c r="P398" s="112">
        <v>1</v>
      </c>
      <c r="Q398" s="114" t="s">
        <v>254</v>
      </c>
    </row>
    <row r="399" spans="1:17">
      <c r="A399" s="111" t="s">
        <v>258</v>
      </c>
      <c r="B399" s="106">
        <v>0.5</v>
      </c>
      <c r="C399" s="106">
        <v>800</v>
      </c>
      <c r="D399" s="106">
        <v>7.5</v>
      </c>
      <c r="E399" s="106">
        <v>20</v>
      </c>
      <c r="F399" s="106">
        <v>24</v>
      </c>
      <c r="G399" s="106">
        <v>0.6</v>
      </c>
      <c r="H399" s="106">
        <v>93</v>
      </c>
      <c r="I399" s="106">
        <v>522</v>
      </c>
      <c r="J399" s="106">
        <v>11.8</v>
      </c>
      <c r="K399" s="106">
        <v>11.8</v>
      </c>
      <c r="L399" s="106">
        <v>1.78</v>
      </c>
      <c r="M399" s="106">
        <v>18000</v>
      </c>
      <c r="N399" s="112">
        <v>75</v>
      </c>
      <c r="O399" s="112">
        <v>87.225999999999999</v>
      </c>
      <c r="P399" s="112">
        <v>0.94</v>
      </c>
      <c r="Q399" s="114" t="s">
        <v>254</v>
      </c>
    </row>
    <row r="400" spans="1:17">
      <c r="A400" s="111" t="s">
        <v>259</v>
      </c>
      <c r="B400" s="106">
        <v>0.5</v>
      </c>
      <c r="C400" s="106">
        <v>800</v>
      </c>
      <c r="D400" s="106">
        <v>9.4</v>
      </c>
      <c r="E400" s="106">
        <v>24</v>
      </c>
      <c r="F400" s="106">
        <v>7.3</v>
      </c>
      <c r="G400" s="106">
        <v>0.5</v>
      </c>
      <c r="H400" s="106">
        <v>208</v>
      </c>
      <c r="I400" s="106">
        <v>800</v>
      </c>
      <c r="J400" s="106">
        <v>5</v>
      </c>
      <c r="K400" s="106"/>
      <c r="L400" s="106">
        <v>0</v>
      </c>
      <c r="M400" s="106">
        <v>270000</v>
      </c>
      <c r="N400" s="112">
        <v>72.376000000000005</v>
      </c>
      <c r="O400" s="112">
        <v>86.34</v>
      </c>
      <c r="P400" s="112">
        <v>0.9</v>
      </c>
      <c r="Q400" s="114" t="s">
        <v>260</v>
      </c>
    </row>
    <row r="401" spans="1:17">
      <c r="A401" s="111" t="s">
        <v>259</v>
      </c>
      <c r="B401" s="106">
        <v>0.5</v>
      </c>
      <c r="C401" s="106">
        <v>800</v>
      </c>
      <c r="D401" s="106">
        <v>9.4</v>
      </c>
      <c r="E401" s="106">
        <v>48</v>
      </c>
      <c r="F401" s="106">
        <v>7.3</v>
      </c>
      <c r="G401" s="106">
        <v>0.5</v>
      </c>
      <c r="H401" s="106">
        <v>208</v>
      </c>
      <c r="I401" s="106">
        <v>800</v>
      </c>
      <c r="J401" s="106">
        <v>5</v>
      </c>
      <c r="K401" s="106"/>
      <c r="L401" s="106">
        <v>0</v>
      </c>
      <c r="M401" s="106">
        <v>270000</v>
      </c>
      <c r="N401" s="112">
        <v>70.72</v>
      </c>
      <c r="O401" s="112">
        <v>84.15</v>
      </c>
      <c r="P401" s="112">
        <v>0.92500000000000004</v>
      </c>
      <c r="Q401" s="114" t="s">
        <v>260</v>
      </c>
    </row>
    <row r="402" spans="1:17">
      <c r="A402" s="111" t="s">
        <v>259</v>
      </c>
      <c r="B402" s="106">
        <v>0.5</v>
      </c>
      <c r="C402" s="106">
        <v>800</v>
      </c>
      <c r="D402" s="106">
        <v>9.4</v>
      </c>
      <c r="E402" s="106">
        <v>72</v>
      </c>
      <c r="F402" s="106">
        <v>7.3</v>
      </c>
      <c r="G402" s="106">
        <v>0.5</v>
      </c>
      <c r="H402" s="106">
        <v>208</v>
      </c>
      <c r="I402" s="106">
        <v>800</v>
      </c>
      <c r="J402" s="106">
        <v>5</v>
      </c>
      <c r="K402" s="106"/>
      <c r="L402" s="106">
        <v>0</v>
      </c>
      <c r="M402" s="106">
        <v>270000</v>
      </c>
      <c r="N402" s="112">
        <v>70.72</v>
      </c>
      <c r="O402" s="112">
        <v>84.15</v>
      </c>
      <c r="P402" s="112">
        <v>0.89</v>
      </c>
      <c r="Q402" s="114" t="s">
        <v>260</v>
      </c>
    </row>
    <row r="403" spans="1:17">
      <c r="A403" s="111" t="s">
        <v>261</v>
      </c>
      <c r="B403" s="106">
        <f t="shared" ref="B403:B412" si="9">1/3</f>
        <v>0.33333333333333331</v>
      </c>
      <c r="C403" s="106">
        <v>750</v>
      </c>
      <c r="D403" s="106">
        <v>4.8</v>
      </c>
      <c r="E403" s="106">
        <v>12</v>
      </c>
      <c r="F403" s="106">
        <f>AVERAGE(F103:F110)</f>
        <v>5.794999999999999</v>
      </c>
      <c r="G403" s="106">
        <v>0.63</v>
      </c>
      <c r="H403" s="106">
        <v>550</v>
      </c>
      <c r="I403" s="106">
        <v>365</v>
      </c>
      <c r="J403" s="106">
        <v>10.9</v>
      </c>
      <c r="K403" s="106"/>
      <c r="L403" s="106">
        <v>0</v>
      </c>
      <c r="M403" s="106">
        <v>60000</v>
      </c>
      <c r="N403" s="112">
        <v>47.33</v>
      </c>
      <c r="O403" s="112">
        <v>67.040000000000006</v>
      </c>
      <c r="P403" s="112">
        <v>0.72799999999999998</v>
      </c>
      <c r="Q403" s="114" t="s">
        <v>262</v>
      </c>
    </row>
    <row r="404" spans="1:17">
      <c r="A404" s="111" t="s">
        <v>263</v>
      </c>
      <c r="B404" s="106">
        <f t="shared" si="9"/>
        <v>0.33333333333333331</v>
      </c>
      <c r="C404" s="106">
        <v>750</v>
      </c>
      <c r="D404" s="106">
        <v>10.3</v>
      </c>
      <c r="E404" s="106">
        <v>12</v>
      </c>
      <c r="F404" s="106">
        <v>5.68</v>
      </c>
      <c r="G404" s="106">
        <v>0.56000000000000005</v>
      </c>
      <c r="H404" s="106">
        <v>439</v>
      </c>
      <c r="I404" s="106">
        <v>365</v>
      </c>
      <c r="J404" s="106">
        <v>11.1</v>
      </c>
      <c r="K404" s="106"/>
      <c r="L404" s="106">
        <v>0</v>
      </c>
      <c r="M404" s="106">
        <v>60000</v>
      </c>
      <c r="N404" s="112">
        <v>49</v>
      </c>
      <c r="O404" s="112">
        <v>63.98</v>
      </c>
      <c r="P404" s="112">
        <v>0.73</v>
      </c>
      <c r="Q404" s="114" t="s">
        <v>262</v>
      </c>
    </row>
    <row r="405" spans="1:17">
      <c r="A405" s="111" t="s">
        <v>264</v>
      </c>
      <c r="B405" s="106">
        <f t="shared" si="9"/>
        <v>0.33333333333333331</v>
      </c>
      <c r="C405" s="106">
        <v>750</v>
      </c>
      <c r="D405" s="106">
        <v>5</v>
      </c>
      <c r="E405" s="106">
        <v>12</v>
      </c>
      <c r="F405" s="106">
        <v>5.5</v>
      </c>
      <c r="G405" s="106">
        <v>0.52</v>
      </c>
      <c r="H405" s="106">
        <v>421</v>
      </c>
      <c r="I405" s="106">
        <v>365</v>
      </c>
      <c r="J405" s="106">
        <v>2.6</v>
      </c>
      <c r="K405" s="106"/>
      <c r="L405" s="106">
        <v>1.1200000000000001</v>
      </c>
      <c r="M405" s="106">
        <v>60000</v>
      </c>
      <c r="N405" s="112">
        <v>76</v>
      </c>
      <c r="O405" s="112">
        <v>95.242999999999995</v>
      </c>
      <c r="P405" s="112">
        <v>0.88500000000000001</v>
      </c>
      <c r="Q405" s="114" t="s">
        <v>262</v>
      </c>
    </row>
    <row r="406" spans="1:17">
      <c r="A406" s="111" t="s">
        <v>265</v>
      </c>
      <c r="B406" s="106">
        <f t="shared" si="9"/>
        <v>0.33333333333333331</v>
      </c>
      <c r="C406" s="106">
        <v>750</v>
      </c>
      <c r="D406" s="106">
        <v>9.9</v>
      </c>
      <c r="E406" s="106">
        <v>12</v>
      </c>
      <c r="F406" s="106">
        <v>5.3</v>
      </c>
      <c r="G406" s="106">
        <v>0.46</v>
      </c>
      <c r="H406" s="106">
        <v>377</v>
      </c>
      <c r="I406" s="106">
        <v>335</v>
      </c>
      <c r="J406" s="106">
        <v>6.1</v>
      </c>
      <c r="K406" s="106"/>
      <c r="L406" s="106">
        <v>1.1200000000000001</v>
      </c>
      <c r="M406" s="106">
        <v>60000</v>
      </c>
      <c r="N406" s="112">
        <v>74</v>
      </c>
      <c r="O406" s="112">
        <v>83.688999999999993</v>
      </c>
      <c r="P406" s="112">
        <v>0.91800000000000004</v>
      </c>
      <c r="Q406" s="114" t="s">
        <v>262</v>
      </c>
    </row>
    <row r="407" spans="1:17">
      <c r="A407" s="111" t="s">
        <v>266</v>
      </c>
      <c r="B407" s="106">
        <f t="shared" si="9"/>
        <v>0.33333333333333331</v>
      </c>
      <c r="C407" s="106">
        <v>750</v>
      </c>
      <c r="D407" s="106">
        <v>9.5</v>
      </c>
      <c r="E407" s="106">
        <v>12</v>
      </c>
      <c r="F407" s="106">
        <v>5</v>
      </c>
      <c r="G407" s="106">
        <v>0.36</v>
      </c>
      <c r="H407" s="106">
        <v>314</v>
      </c>
      <c r="I407" s="106">
        <v>335</v>
      </c>
      <c r="J407" s="106">
        <v>14.6</v>
      </c>
      <c r="K407" s="106"/>
      <c r="L407" s="106">
        <v>1.1200000000000001</v>
      </c>
      <c r="M407" s="106">
        <v>60000</v>
      </c>
      <c r="N407" s="112">
        <v>61.332999999999998</v>
      </c>
      <c r="O407" s="112">
        <v>85.05</v>
      </c>
      <c r="P407" s="112">
        <v>0.83399999999999996</v>
      </c>
      <c r="Q407" s="114" t="s">
        <v>262</v>
      </c>
    </row>
    <row r="408" spans="1:17">
      <c r="A408" s="111" t="s">
        <v>261</v>
      </c>
      <c r="B408" s="106">
        <f t="shared" si="9"/>
        <v>0.33333333333333331</v>
      </c>
      <c r="C408" s="106">
        <v>750</v>
      </c>
      <c r="D408" s="106">
        <v>4.8</v>
      </c>
      <c r="E408" s="106">
        <v>24</v>
      </c>
      <c r="F408" s="106">
        <v>5.8</v>
      </c>
      <c r="G408" s="106">
        <v>0.63</v>
      </c>
      <c r="H408" s="106">
        <v>550</v>
      </c>
      <c r="I408" s="106">
        <v>365</v>
      </c>
      <c r="J408" s="106">
        <v>10.9</v>
      </c>
      <c r="K408" s="106"/>
      <c r="L408" s="106">
        <v>0</v>
      </c>
      <c r="M408" s="106">
        <v>60000</v>
      </c>
      <c r="N408" s="112">
        <v>43.677</v>
      </c>
      <c r="O408" s="112">
        <v>67.040000000000006</v>
      </c>
      <c r="P408" s="112">
        <v>0.70699999999999996</v>
      </c>
      <c r="Q408" s="114" t="s">
        <v>262</v>
      </c>
    </row>
    <row r="409" spans="1:17">
      <c r="A409" s="111" t="s">
        <v>263</v>
      </c>
      <c r="B409" s="106">
        <f t="shared" si="9"/>
        <v>0.33333333333333331</v>
      </c>
      <c r="C409" s="106">
        <v>750</v>
      </c>
      <c r="D409" s="106">
        <v>10.3</v>
      </c>
      <c r="E409" s="106">
        <v>24</v>
      </c>
      <c r="F409" s="106">
        <v>5.68</v>
      </c>
      <c r="G409" s="106">
        <v>0.56000000000000005</v>
      </c>
      <c r="H409" s="106">
        <v>439</v>
      </c>
      <c r="I409" s="106">
        <v>365</v>
      </c>
      <c r="J409" s="106">
        <v>11.1</v>
      </c>
      <c r="K409" s="106"/>
      <c r="L409" s="106">
        <v>0</v>
      </c>
      <c r="M409" s="106">
        <v>60000</v>
      </c>
      <c r="N409" s="112">
        <v>47</v>
      </c>
      <c r="O409" s="112">
        <v>65</v>
      </c>
      <c r="P409" s="112">
        <v>0.73299999999999998</v>
      </c>
      <c r="Q409" s="114" t="s">
        <v>262</v>
      </c>
    </row>
    <row r="410" spans="1:17">
      <c r="A410" s="111" t="s">
        <v>264</v>
      </c>
      <c r="B410" s="106">
        <f t="shared" si="9"/>
        <v>0.33333333333333331</v>
      </c>
      <c r="C410" s="106">
        <v>750</v>
      </c>
      <c r="D410" s="106">
        <v>5</v>
      </c>
      <c r="E410" s="106">
        <v>24</v>
      </c>
      <c r="F410" s="106">
        <v>5.5</v>
      </c>
      <c r="G410" s="106">
        <v>0.52</v>
      </c>
      <c r="H410" s="106">
        <v>421</v>
      </c>
      <c r="I410" s="106">
        <v>365</v>
      </c>
      <c r="J410" s="106">
        <v>2.6</v>
      </c>
      <c r="K410" s="106"/>
      <c r="L410" s="106">
        <v>1.1200000000000001</v>
      </c>
      <c r="M410" s="106">
        <v>60000</v>
      </c>
      <c r="N410" s="112">
        <v>74.667000000000002</v>
      </c>
      <c r="O410" s="112">
        <v>95.58</v>
      </c>
      <c r="P410" s="112">
        <v>0.87</v>
      </c>
      <c r="Q410" s="114" t="s">
        <v>262</v>
      </c>
    </row>
    <row r="411" spans="1:17">
      <c r="A411" s="111" t="s">
        <v>265</v>
      </c>
      <c r="B411" s="106">
        <f t="shared" si="9"/>
        <v>0.33333333333333331</v>
      </c>
      <c r="C411" s="106">
        <v>750</v>
      </c>
      <c r="D411" s="106">
        <v>9.9</v>
      </c>
      <c r="E411" s="106">
        <v>24</v>
      </c>
      <c r="F411" s="106">
        <v>5.3</v>
      </c>
      <c r="G411" s="106">
        <v>0.46</v>
      </c>
      <c r="H411" s="106">
        <v>377</v>
      </c>
      <c r="I411" s="106">
        <v>335</v>
      </c>
      <c r="J411" s="106">
        <v>6.1</v>
      </c>
      <c r="K411" s="106"/>
      <c r="L411" s="106">
        <v>1.1200000000000001</v>
      </c>
      <c r="M411" s="106">
        <v>60000</v>
      </c>
      <c r="N411" s="112">
        <v>70.332999999999998</v>
      </c>
      <c r="O411" s="112">
        <v>88.11</v>
      </c>
      <c r="P411" s="112">
        <v>0.91100000000000003</v>
      </c>
      <c r="Q411" s="114" t="s">
        <v>262</v>
      </c>
    </row>
    <row r="412" spans="1:17">
      <c r="A412" s="111" t="s">
        <v>266</v>
      </c>
      <c r="B412" s="106">
        <f t="shared" si="9"/>
        <v>0.33333333333333331</v>
      </c>
      <c r="C412" s="106">
        <v>750</v>
      </c>
      <c r="D412" s="106">
        <v>9.5</v>
      </c>
      <c r="E412" s="106">
        <v>24</v>
      </c>
      <c r="F412" s="106">
        <v>5</v>
      </c>
      <c r="G412" s="106">
        <v>0.36</v>
      </c>
      <c r="H412" s="106">
        <v>314</v>
      </c>
      <c r="I412" s="106">
        <v>335</v>
      </c>
      <c r="J412" s="106">
        <v>14.6</v>
      </c>
      <c r="K412" s="106"/>
      <c r="L412" s="106">
        <v>1.1200000000000001</v>
      </c>
      <c r="M412" s="106">
        <v>60000</v>
      </c>
      <c r="N412" s="112">
        <v>60</v>
      </c>
      <c r="O412" s="112">
        <v>82</v>
      </c>
      <c r="P412" s="112">
        <v>0.82699999999999996</v>
      </c>
      <c r="Q412" s="114" t="s">
        <v>262</v>
      </c>
    </row>
    <row r="413" spans="1:17">
      <c r="A413" s="111" t="s">
        <v>267</v>
      </c>
      <c r="B413" s="106">
        <v>0.5</v>
      </c>
      <c r="C413" s="106">
        <v>800</v>
      </c>
      <c r="D413" s="106">
        <v>4.57</v>
      </c>
      <c r="E413" s="106">
        <v>5</v>
      </c>
      <c r="F413" s="106">
        <v>15</v>
      </c>
      <c r="G413" s="106">
        <v>0.36</v>
      </c>
      <c r="H413" s="106">
        <v>56</v>
      </c>
      <c r="I413" s="106">
        <v>850</v>
      </c>
      <c r="J413" s="106">
        <v>8</v>
      </c>
      <c r="K413" s="106"/>
      <c r="L413" s="106">
        <v>0</v>
      </c>
      <c r="M413" s="106">
        <v>120000</v>
      </c>
      <c r="N413" s="112">
        <v>74.614999999999995</v>
      </c>
      <c r="O413" s="112">
        <v>85.471999999999994</v>
      </c>
      <c r="P413" s="112">
        <v>0.65700000000000003</v>
      </c>
      <c r="Q413" s="114" t="s">
        <v>268</v>
      </c>
    </row>
    <row r="414" spans="1:17">
      <c r="A414" s="111" t="s">
        <v>269</v>
      </c>
      <c r="B414" s="106">
        <v>0.5</v>
      </c>
      <c r="C414" s="106">
        <v>800</v>
      </c>
      <c r="D414" s="106">
        <v>4.17</v>
      </c>
      <c r="E414" s="106">
        <v>10</v>
      </c>
      <c r="F414" s="106">
        <v>12</v>
      </c>
      <c r="G414" s="106">
        <v>0.37</v>
      </c>
      <c r="H414" s="106">
        <v>59</v>
      </c>
      <c r="I414" s="106">
        <v>910</v>
      </c>
      <c r="J414" s="106">
        <v>8</v>
      </c>
      <c r="K414" s="106"/>
      <c r="L414" s="106">
        <v>0.82</v>
      </c>
      <c r="M414" s="106">
        <v>120000</v>
      </c>
      <c r="N414" s="112">
        <v>83.332999999999998</v>
      </c>
      <c r="O414" s="112">
        <v>88.113</v>
      </c>
      <c r="P414" s="112">
        <v>0.73799999999999999</v>
      </c>
      <c r="Q414" s="114" t="s">
        <v>268</v>
      </c>
    </row>
    <row r="415" spans="1:17">
      <c r="A415" s="111" t="s">
        <v>270</v>
      </c>
      <c r="B415" s="106">
        <v>0.5</v>
      </c>
      <c r="C415" s="106">
        <v>800</v>
      </c>
      <c r="D415" s="106">
        <v>4.6100000000000003</v>
      </c>
      <c r="E415" s="106">
        <v>10</v>
      </c>
      <c r="F415" s="106">
        <v>16</v>
      </c>
      <c r="G415" s="106">
        <v>0.57999999999999996</v>
      </c>
      <c r="H415" s="106">
        <v>78</v>
      </c>
      <c r="I415" s="106">
        <v>640</v>
      </c>
      <c r="J415" s="106">
        <v>7</v>
      </c>
      <c r="K415" s="106"/>
      <c r="L415" s="106">
        <v>0.82</v>
      </c>
      <c r="M415" s="106">
        <v>120000</v>
      </c>
      <c r="N415" s="112">
        <v>83.332999999999998</v>
      </c>
      <c r="O415" s="112">
        <v>91.5</v>
      </c>
      <c r="P415" s="112">
        <v>0.65400000000000003</v>
      </c>
      <c r="Q415" s="114" t="s">
        <v>268</v>
      </c>
    </row>
    <row r="416" spans="1:17">
      <c r="A416" s="111" t="s">
        <v>271</v>
      </c>
      <c r="B416" s="106">
        <v>0.5</v>
      </c>
      <c r="C416" s="106">
        <v>800</v>
      </c>
      <c r="D416" s="106">
        <v>4.4400000000000004</v>
      </c>
      <c r="E416" s="106">
        <v>9</v>
      </c>
      <c r="F416" s="106">
        <v>16</v>
      </c>
      <c r="G416" s="106">
        <v>0.6</v>
      </c>
      <c r="H416" s="106">
        <v>76</v>
      </c>
      <c r="I416" s="106">
        <v>900</v>
      </c>
      <c r="J416" s="106">
        <v>7</v>
      </c>
      <c r="K416" s="106"/>
      <c r="L416" s="106">
        <v>0.82</v>
      </c>
      <c r="M416" s="106">
        <v>120000</v>
      </c>
      <c r="N416" s="112">
        <v>83.332999999999998</v>
      </c>
      <c r="O416" s="112">
        <v>92.25</v>
      </c>
      <c r="P416" s="112">
        <v>0.622</v>
      </c>
      <c r="Q416" s="114" t="s">
        <v>268</v>
      </c>
    </row>
    <row r="417" spans="1:17">
      <c r="A417" s="111" t="s">
        <v>272</v>
      </c>
      <c r="B417" s="106">
        <v>0.5</v>
      </c>
      <c r="C417" s="106">
        <v>800</v>
      </c>
      <c r="D417" s="106">
        <v>4.16</v>
      </c>
      <c r="E417" s="106">
        <v>10</v>
      </c>
      <c r="F417" s="106">
        <v>12</v>
      </c>
      <c r="G417" s="106">
        <v>0.42</v>
      </c>
      <c r="H417" s="106">
        <v>63</v>
      </c>
      <c r="I417" s="106">
        <v>900</v>
      </c>
      <c r="J417" s="106">
        <v>9</v>
      </c>
      <c r="K417" s="106"/>
      <c r="L417" s="106">
        <v>0.82</v>
      </c>
      <c r="M417" s="106">
        <v>120000</v>
      </c>
      <c r="N417" s="112">
        <v>71.281999999999996</v>
      </c>
      <c r="O417" s="112">
        <v>71.887</v>
      </c>
      <c r="P417" s="112">
        <v>0.58699999999999997</v>
      </c>
      <c r="Q417" s="114" t="s">
        <v>268</v>
      </c>
    </row>
    <row r="418" spans="1:17">
      <c r="A418" s="111" t="s">
        <v>273</v>
      </c>
      <c r="B418" s="106">
        <f t="shared" ref="B418:B446" si="10">1/3</f>
        <v>0.33333333333333331</v>
      </c>
      <c r="C418" s="106">
        <v>800</v>
      </c>
      <c r="D418" s="106">
        <v>12</v>
      </c>
      <c r="E418" s="106">
        <v>8</v>
      </c>
      <c r="F418" s="106">
        <v>14.18</v>
      </c>
      <c r="G418" s="106">
        <v>0.27</v>
      </c>
      <c r="H418" s="106">
        <v>76</v>
      </c>
      <c r="I418" s="106">
        <v>751</v>
      </c>
      <c r="J418" s="106">
        <v>12.6</v>
      </c>
      <c r="K418" s="106"/>
      <c r="L418" s="106">
        <v>0</v>
      </c>
      <c r="M418" s="106">
        <v>24000</v>
      </c>
      <c r="N418" s="112">
        <v>68.930000000000007</v>
      </c>
      <c r="O418" s="112">
        <v>81.275999999999996</v>
      </c>
      <c r="P418" s="112">
        <v>0.88300000000000001</v>
      </c>
      <c r="Q418" s="114" t="s">
        <v>274</v>
      </c>
    </row>
    <row r="419" spans="1:17">
      <c r="A419" s="111" t="s">
        <v>275</v>
      </c>
      <c r="B419" s="106">
        <f t="shared" si="10"/>
        <v>0.33333333333333331</v>
      </c>
      <c r="C419" s="106">
        <v>800</v>
      </c>
      <c r="D419" s="106">
        <v>10.9</v>
      </c>
      <c r="E419" s="106">
        <v>10</v>
      </c>
      <c r="F419" s="106">
        <v>14.43</v>
      </c>
      <c r="G419" s="106">
        <v>0.77400000000000002</v>
      </c>
      <c r="H419" s="106">
        <v>214</v>
      </c>
      <c r="I419" s="106">
        <v>659.51599999999996</v>
      </c>
      <c r="J419" s="106">
        <v>6.6</v>
      </c>
      <c r="K419" s="106"/>
      <c r="L419" s="106">
        <v>0</v>
      </c>
      <c r="M419" s="106">
        <v>24000</v>
      </c>
      <c r="N419" s="112">
        <v>91.2</v>
      </c>
      <c r="O419" s="112">
        <v>96.7</v>
      </c>
      <c r="P419" s="112">
        <v>0.97599999999999998</v>
      </c>
      <c r="Q419" s="114" t="s">
        <v>274</v>
      </c>
    </row>
    <row r="420" spans="1:17">
      <c r="A420" s="111" t="s">
        <v>276</v>
      </c>
      <c r="B420" s="106">
        <f t="shared" si="10"/>
        <v>0.33333333333333331</v>
      </c>
      <c r="C420" s="106">
        <v>800</v>
      </c>
      <c r="D420" s="106">
        <v>10.3</v>
      </c>
      <c r="E420" s="106">
        <v>10</v>
      </c>
      <c r="F420" s="106">
        <v>7.47</v>
      </c>
      <c r="G420" s="106">
        <v>0.40200000000000002</v>
      </c>
      <c r="H420" s="106">
        <v>215</v>
      </c>
      <c r="I420" s="106">
        <v>660</v>
      </c>
      <c r="J420" s="106">
        <v>4.5</v>
      </c>
      <c r="K420" s="106"/>
      <c r="L420" s="106">
        <v>0</v>
      </c>
      <c r="M420" s="106">
        <v>24000</v>
      </c>
      <c r="N420" s="112">
        <v>91.77</v>
      </c>
      <c r="O420" s="112">
        <v>97.5</v>
      </c>
      <c r="P420" s="112">
        <v>0.995</v>
      </c>
      <c r="Q420" s="114" t="s">
        <v>274</v>
      </c>
    </row>
    <row r="421" spans="1:17">
      <c r="A421" s="111" t="s">
        <v>275</v>
      </c>
      <c r="B421" s="106">
        <f t="shared" si="10"/>
        <v>0.33333333333333331</v>
      </c>
      <c r="C421" s="106">
        <v>800</v>
      </c>
      <c r="D421" s="106">
        <v>10.9</v>
      </c>
      <c r="E421" s="106">
        <v>20</v>
      </c>
      <c r="F421" s="106">
        <v>14.43</v>
      </c>
      <c r="G421" s="106">
        <v>0.77400000000000002</v>
      </c>
      <c r="H421" s="106">
        <v>214</v>
      </c>
      <c r="I421" s="106">
        <v>659.51599999999996</v>
      </c>
      <c r="J421" s="106">
        <v>6.6</v>
      </c>
      <c r="K421" s="106"/>
      <c r="L421" s="106">
        <v>0</v>
      </c>
      <c r="M421" s="106">
        <v>24000</v>
      </c>
      <c r="N421" s="112">
        <v>90.7</v>
      </c>
      <c r="O421" s="112">
        <v>96.5</v>
      </c>
      <c r="P421" s="112">
        <v>0.98</v>
      </c>
      <c r="Q421" s="114" t="s">
        <v>274</v>
      </c>
    </row>
    <row r="422" spans="1:17">
      <c r="A422" s="111" t="s">
        <v>276</v>
      </c>
      <c r="B422" s="106">
        <f t="shared" si="10"/>
        <v>0.33333333333333331</v>
      </c>
      <c r="C422" s="106">
        <v>800</v>
      </c>
      <c r="D422" s="106">
        <v>10.3</v>
      </c>
      <c r="E422" s="106">
        <v>20</v>
      </c>
      <c r="F422" s="106">
        <v>7.47</v>
      </c>
      <c r="G422" s="106">
        <v>0.40200000000000002</v>
      </c>
      <c r="H422" s="106">
        <v>215</v>
      </c>
      <c r="I422" s="106">
        <v>660</v>
      </c>
      <c r="J422" s="106">
        <v>4.5</v>
      </c>
      <c r="K422" s="106"/>
      <c r="L422" s="106">
        <v>0</v>
      </c>
      <c r="M422" s="106">
        <v>24000</v>
      </c>
      <c r="N422" s="112">
        <v>92.38</v>
      </c>
      <c r="O422" s="112">
        <v>97.325000000000003</v>
      </c>
      <c r="P422" s="112">
        <v>0.99</v>
      </c>
      <c r="Q422" s="114" t="s">
        <v>274</v>
      </c>
    </row>
    <row r="423" spans="1:17">
      <c r="A423" s="111" t="s">
        <v>275</v>
      </c>
      <c r="B423" s="106">
        <f t="shared" si="10"/>
        <v>0.33333333333333331</v>
      </c>
      <c r="C423" s="106">
        <v>800</v>
      </c>
      <c r="D423" s="106">
        <v>10.9</v>
      </c>
      <c r="E423" s="106">
        <v>30</v>
      </c>
      <c r="F423" s="106">
        <v>14.43</v>
      </c>
      <c r="G423" s="106">
        <v>0.77400000000000002</v>
      </c>
      <c r="H423" s="106">
        <v>214</v>
      </c>
      <c r="I423" s="106">
        <v>659.51599999999996</v>
      </c>
      <c r="J423" s="106">
        <v>6.6</v>
      </c>
      <c r="K423" s="106"/>
      <c r="L423" s="106">
        <v>0</v>
      </c>
      <c r="M423" s="106">
        <v>24000</v>
      </c>
      <c r="N423" s="112">
        <v>90.52</v>
      </c>
      <c r="O423" s="112">
        <v>96.91</v>
      </c>
      <c r="P423" s="112">
        <v>0.98499999999999999</v>
      </c>
      <c r="Q423" s="114" t="s">
        <v>274</v>
      </c>
    </row>
    <row r="424" spans="1:17">
      <c r="A424" s="111" t="s">
        <v>276</v>
      </c>
      <c r="B424" s="106">
        <f t="shared" si="10"/>
        <v>0.33333333333333331</v>
      </c>
      <c r="C424" s="106">
        <v>800</v>
      </c>
      <c r="D424" s="106">
        <v>10.3</v>
      </c>
      <c r="E424" s="106">
        <v>30</v>
      </c>
      <c r="F424" s="106">
        <v>7.47</v>
      </c>
      <c r="G424" s="106">
        <v>0.40200000000000002</v>
      </c>
      <c r="H424" s="106">
        <v>215</v>
      </c>
      <c r="I424" s="106">
        <v>660</v>
      </c>
      <c r="J424" s="106">
        <v>4.5</v>
      </c>
      <c r="K424" s="106"/>
      <c r="L424" s="106">
        <v>0</v>
      </c>
      <c r="M424" s="106">
        <v>24000</v>
      </c>
      <c r="N424" s="112">
        <v>92.180999999999997</v>
      </c>
      <c r="O424" s="112">
        <v>97.531000000000006</v>
      </c>
      <c r="P424" s="112">
        <v>0.98499999999999999</v>
      </c>
      <c r="Q424" s="114" t="s">
        <v>274</v>
      </c>
    </row>
    <row r="425" spans="1:17">
      <c r="A425" s="111" t="s">
        <v>277</v>
      </c>
      <c r="B425" s="106">
        <f t="shared" si="10"/>
        <v>0.33333333333333331</v>
      </c>
      <c r="C425" s="106">
        <v>650</v>
      </c>
      <c r="D425" s="106">
        <v>2.11</v>
      </c>
      <c r="E425" s="106">
        <v>12</v>
      </c>
      <c r="F425" s="106">
        <v>15</v>
      </c>
      <c r="G425" s="106">
        <v>0.08</v>
      </c>
      <c r="H425" s="106">
        <v>70</v>
      </c>
      <c r="I425" s="106">
        <v>334</v>
      </c>
      <c r="J425" s="106">
        <v>5.4</v>
      </c>
      <c r="K425" s="106"/>
      <c r="L425" s="106">
        <v>0</v>
      </c>
      <c r="M425" s="106">
        <v>108000</v>
      </c>
      <c r="N425" s="112">
        <v>26.8</v>
      </c>
      <c r="O425" s="112">
        <v>38.22</v>
      </c>
      <c r="P425" s="112">
        <v>0.5</v>
      </c>
      <c r="Q425" s="114" t="s">
        <v>278</v>
      </c>
    </row>
    <row r="426" spans="1:17">
      <c r="A426" s="111" t="s">
        <v>277</v>
      </c>
      <c r="B426" s="106">
        <f t="shared" si="10"/>
        <v>0.33333333333333331</v>
      </c>
      <c r="C426" s="106">
        <v>650</v>
      </c>
      <c r="D426" s="106">
        <v>2.11</v>
      </c>
      <c r="E426" s="106">
        <v>24</v>
      </c>
      <c r="F426" s="106">
        <v>15</v>
      </c>
      <c r="G426" s="106">
        <v>0.08</v>
      </c>
      <c r="H426" s="106">
        <v>70</v>
      </c>
      <c r="I426" s="106">
        <v>334</v>
      </c>
      <c r="J426" s="106">
        <v>5.4</v>
      </c>
      <c r="K426" s="106"/>
      <c r="L426" s="106">
        <v>0</v>
      </c>
      <c r="M426" s="106">
        <v>108000</v>
      </c>
      <c r="N426" s="112">
        <v>22.8</v>
      </c>
      <c r="O426" s="112">
        <v>38.5</v>
      </c>
      <c r="P426" s="112">
        <v>0.47799999999999998</v>
      </c>
      <c r="Q426" s="114" t="s">
        <v>278</v>
      </c>
    </row>
    <row r="427" spans="1:17">
      <c r="A427" s="111" t="s">
        <v>279</v>
      </c>
      <c r="B427" s="106">
        <f t="shared" si="10"/>
        <v>0.33333333333333331</v>
      </c>
      <c r="C427" s="106">
        <v>800</v>
      </c>
      <c r="D427" s="106">
        <v>5.9</v>
      </c>
      <c r="E427" s="106">
        <v>25</v>
      </c>
      <c r="F427" s="106">
        <v>14.7</v>
      </c>
      <c r="G427" s="106">
        <v>0.09</v>
      </c>
      <c r="H427" s="106">
        <v>11.6</v>
      </c>
      <c r="I427" s="106">
        <v>658</v>
      </c>
      <c r="J427" s="106">
        <v>13.6</v>
      </c>
      <c r="K427" s="106"/>
      <c r="L427" s="106">
        <v>0</v>
      </c>
      <c r="M427" s="106">
        <v>30000</v>
      </c>
      <c r="N427" s="112">
        <v>78.23</v>
      </c>
      <c r="O427" s="112">
        <v>87.06</v>
      </c>
      <c r="P427" s="112">
        <v>0.89</v>
      </c>
      <c r="Q427" s="114" t="s">
        <v>280</v>
      </c>
    </row>
    <row r="428" spans="1:17">
      <c r="A428" s="111" t="s">
        <v>281</v>
      </c>
      <c r="B428" s="106">
        <f t="shared" si="10"/>
        <v>0.33333333333333331</v>
      </c>
      <c r="C428" s="106">
        <v>800</v>
      </c>
      <c r="D428" s="106">
        <v>6.5</v>
      </c>
      <c r="E428" s="106">
        <v>25</v>
      </c>
      <c r="F428" s="106">
        <v>11.8</v>
      </c>
      <c r="G428" s="106">
        <v>0.15</v>
      </c>
      <c r="H428" s="106">
        <v>26</v>
      </c>
      <c r="I428" s="106">
        <v>630</v>
      </c>
      <c r="J428" s="106">
        <v>14.1</v>
      </c>
      <c r="K428" s="106"/>
      <c r="L428" s="106">
        <v>0</v>
      </c>
      <c r="M428" s="106">
        <v>30000</v>
      </c>
      <c r="N428" s="112">
        <v>86.69</v>
      </c>
      <c r="O428" s="112">
        <v>91.96</v>
      </c>
      <c r="P428" s="112">
        <v>0.95399999999999996</v>
      </c>
      <c r="Q428" s="114" t="s">
        <v>280</v>
      </c>
    </row>
    <row r="429" spans="1:17">
      <c r="A429" s="111" t="s">
        <v>282</v>
      </c>
      <c r="B429" s="106">
        <f t="shared" si="10"/>
        <v>0.33333333333333331</v>
      </c>
      <c r="C429" s="106">
        <v>800</v>
      </c>
      <c r="D429" s="106">
        <v>6.1</v>
      </c>
      <c r="E429" s="106">
        <v>25</v>
      </c>
      <c r="F429" s="106">
        <v>21.5</v>
      </c>
      <c r="G429" s="106">
        <v>0.24</v>
      </c>
      <c r="H429" s="106">
        <v>22.5</v>
      </c>
      <c r="I429" s="106">
        <v>692.6</v>
      </c>
      <c r="J429" s="106">
        <v>15.9</v>
      </c>
      <c r="K429" s="106"/>
      <c r="L429" s="106">
        <v>0</v>
      </c>
      <c r="M429" s="106">
        <v>30000</v>
      </c>
      <c r="N429" s="112">
        <v>93.55</v>
      </c>
      <c r="O429" s="112">
        <v>94.754999999999995</v>
      </c>
      <c r="P429" s="112">
        <v>0.99199999999999999</v>
      </c>
      <c r="Q429" s="114" t="s">
        <v>280</v>
      </c>
    </row>
    <row r="430" spans="1:17">
      <c r="A430" s="111" t="s">
        <v>283</v>
      </c>
      <c r="B430" s="106">
        <f t="shared" si="10"/>
        <v>0.33333333333333331</v>
      </c>
      <c r="C430" s="106">
        <v>800</v>
      </c>
      <c r="D430" s="106">
        <v>6</v>
      </c>
      <c r="E430" s="106">
        <v>25</v>
      </c>
      <c r="F430" s="106">
        <v>11.6</v>
      </c>
      <c r="G430" s="106">
        <v>0.26</v>
      </c>
      <c r="H430" s="106">
        <v>45.4</v>
      </c>
      <c r="I430" s="106">
        <v>665</v>
      </c>
      <c r="J430" s="106">
        <v>12.1</v>
      </c>
      <c r="K430" s="106"/>
      <c r="L430" s="106">
        <v>0</v>
      </c>
      <c r="M430" s="106">
        <v>30000</v>
      </c>
      <c r="N430" s="112">
        <v>97.177000000000007</v>
      </c>
      <c r="O430" s="112">
        <v>97.55</v>
      </c>
      <c r="P430" s="112">
        <v>1.03</v>
      </c>
      <c r="Q430" s="114" t="s">
        <v>280</v>
      </c>
    </row>
    <row r="431" spans="1:17">
      <c r="A431" s="111" t="s">
        <v>284</v>
      </c>
      <c r="B431" s="106">
        <f t="shared" si="10"/>
        <v>0.33333333333333331</v>
      </c>
      <c r="C431" s="106">
        <v>800</v>
      </c>
      <c r="D431" s="106">
        <v>6.3</v>
      </c>
      <c r="E431" s="106">
        <v>25</v>
      </c>
      <c r="F431" s="106">
        <v>10.199999999999999</v>
      </c>
      <c r="G431" s="106">
        <v>0.06</v>
      </c>
      <c r="H431" s="106">
        <v>11.7</v>
      </c>
      <c r="I431" s="106">
        <v>675</v>
      </c>
      <c r="J431" s="106">
        <v>16.899999999999999</v>
      </c>
      <c r="K431" s="106"/>
      <c r="L431" s="106">
        <v>0</v>
      </c>
      <c r="M431" s="106">
        <v>30000</v>
      </c>
      <c r="N431" s="112">
        <v>47.984000000000002</v>
      </c>
      <c r="O431" s="112">
        <v>61.537999999999997</v>
      </c>
      <c r="P431" s="112">
        <v>0.70399999999999996</v>
      </c>
      <c r="Q431" s="114" t="s">
        <v>280</v>
      </c>
    </row>
    <row r="432" spans="1:17">
      <c r="A432" s="111" t="s">
        <v>279</v>
      </c>
      <c r="B432" s="106">
        <f t="shared" si="10"/>
        <v>0.33333333333333331</v>
      </c>
      <c r="C432" s="106">
        <v>800</v>
      </c>
      <c r="D432" s="106">
        <v>5.9</v>
      </c>
      <c r="E432" s="106">
        <v>50</v>
      </c>
      <c r="F432" s="106">
        <v>14.7</v>
      </c>
      <c r="G432" s="106">
        <v>0.09</v>
      </c>
      <c r="H432" s="106">
        <v>11.6</v>
      </c>
      <c r="I432" s="106">
        <v>658</v>
      </c>
      <c r="J432" s="106">
        <v>13.6</v>
      </c>
      <c r="K432" s="106"/>
      <c r="L432" s="106">
        <v>0</v>
      </c>
      <c r="M432" s="106">
        <v>30000</v>
      </c>
      <c r="N432" s="112">
        <v>83.064999999999998</v>
      </c>
      <c r="O432" s="112">
        <v>89.161000000000001</v>
      </c>
      <c r="P432" s="112">
        <v>0.89</v>
      </c>
      <c r="Q432" s="114" t="s">
        <v>280</v>
      </c>
    </row>
    <row r="433" spans="1:17">
      <c r="A433" s="111" t="s">
        <v>281</v>
      </c>
      <c r="B433" s="106">
        <f t="shared" si="10"/>
        <v>0.33333333333333331</v>
      </c>
      <c r="C433" s="106">
        <v>800</v>
      </c>
      <c r="D433" s="106">
        <v>6.5</v>
      </c>
      <c r="E433" s="106">
        <v>50</v>
      </c>
      <c r="F433" s="106">
        <v>11.8</v>
      </c>
      <c r="G433" s="106">
        <v>0.15</v>
      </c>
      <c r="H433" s="106">
        <v>26</v>
      </c>
      <c r="I433" s="106">
        <v>630</v>
      </c>
      <c r="J433" s="106">
        <v>14.1</v>
      </c>
      <c r="K433" s="106"/>
      <c r="L433" s="106">
        <v>0</v>
      </c>
      <c r="M433" s="106">
        <v>30000</v>
      </c>
      <c r="N433" s="112">
        <v>86.29</v>
      </c>
      <c r="O433" s="112">
        <v>91.26</v>
      </c>
      <c r="P433" s="112">
        <v>0.95399999999999996</v>
      </c>
      <c r="Q433" s="114" t="s">
        <v>280</v>
      </c>
    </row>
    <row r="434" spans="1:17">
      <c r="A434" s="111" t="s">
        <v>282</v>
      </c>
      <c r="B434" s="106">
        <f t="shared" si="10"/>
        <v>0.33333333333333331</v>
      </c>
      <c r="C434" s="106">
        <v>800</v>
      </c>
      <c r="D434" s="106">
        <v>6.1</v>
      </c>
      <c r="E434" s="106">
        <v>50</v>
      </c>
      <c r="F434" s="106">
        <v>21.5</v>
      </c>
      <c r="G434" s="106">
        <v>0.24</v>
      </c>
      <c r="H434" s="106">
        <v>22.5</v>
      </c>
      <c r="I434" s="106">
        <v>692.6</v>
      </c>
      <c r="J434" s="106">
        <v>15.9</v>
      </c>
      <c r="K434" s="106"/>
      <c r="L434" s="106">
        <v>0</v>
      </c>
      <c r="M434" s="106">
        <v>30000</v>
      </c>
      <c r="N434" s="112">
        <v>92.742000000000004</v>
      </c>
      <c r="O434" s="112">
        <v>94.754999999999995</v>
      </c>
      <c r="P434" s="112">
        <v>0.99199999999999999</v>
      </c>
      <c r="Q434" s="114" t="s">
        <v>280</v>
      </c>
    </row>
    <row r="435" spans="1:17">
      <c r="A435" s="111" t="s">
        <v>283</v>
      </c>
      <c r="B435" s="106">
        <f t="shared" si="10"/>
        <v>0.33333333333333331</v>
      </c>
      <c r="C435" s="106">
        <v>800</v>
      </c>
      <c r="D435" s="106">
        <v>6</v>
      </c>
      <c r="E435" s="106">
        <v>50</v>
      </c>
      <c r="F435" s="106">
        <v>11.6</v>
      </c>
      <c r="G435" s="106">
        <v>0.26</v>
      </c>
      <c r="H435" s="106">
        <v>45.4</v>
      </c>
      <c r="I435" s="106">
        <v>665</v>
      </c>
      <c r="J435" s="106">
        <v>12.1</v>
      </c>
      <c r="K435" s="106"/>
      <c r="L435" s="106">
        <v>0</v>
      </c>
      <c r="M435" s="106">
        <v>30000</v>
      </c>
      <c r="N435" s="112">
        <v>96</v>
      </c>
      <c r="O435" s="112">
        <v>97.552000000000007</v>
      </c>
      <c r="P435" s="112">
        <v>1.03</v>
      </c>
      <c r="Q435" s="114" t="s">
        <v>280</v>
      </c>
    </row>
    <row r="436" spans="1:17">
      <c r="A436" s="111" t="s">
        <v>284</v>
      </c>
      <c r="B436" s="106">
        <f t="shared" si="10"/>
        <v>0.33333333333333331</v>
      </c>
      <c r="C436" s="106">
        <v>800</v>
      </c>
      <c r="D436" s="106">
        <v>6.3</v>
      </c>
      <c r="E436" s="106">
        <v>50</v>
      </c>
      <c r="F436" s="106">
        <v>10.199999999999999</v>
      </c>
      <c r="G436" s="106">
        <v>0.06</v>
      </c>
      <c r="H436" s="106">
        <v>11.7</v>
      </c>
      <c r="I436" s="106">
        <v>675</v>
      </c>
      <c r="J436" s="106">
        <v>16.899999999999999</v>
      </c>
      <c r="K436" s="106"/>
      <c r="L436" s="106">
        <v>0</v>
      </c>
      <c r="M436" s="106">
        <v>30000</v>
      </c>
      <c r="N436" s="112">
        <v>42.741999999999997</v>
      </c>
      <c r="O436" s="112">
        <v>59.79</v>
      </c>
      <c r="P436" s="112">
        <v>0.65800000000000003</v>
      </c>
      <c r="Q436" s="114" t="s">
        <v>280</v>
      </c>
    </row>
    <row r="437" spans="1:17">
      <c r="A437" s="111" t="s">
        <v>279</v>
      </c>
      <c r="B437" s="106">
        <f t="shared" si="10"/>
        <v>0.33333333333333331</v>
      </c>
      <c r="C437" s="106">
        <v>800</v>
      </c>
      <c r="D437" s="106">
        <v>5.9</v>
      </c>
      <c r="E437" s="106">
        <v>75</v>
      </c>
      <c r="F437" s="106">
        <v>14.7</v>
      </c>
      <c r="G437" s="106">
        <v>0.09</v>
      </c>
      <c r="H437" s="106">
        <v>11.6</v>
      </c>
      <c r="I437" s="106">
        <v>658</v>
      </c>
      <c r="J437" s="106">
        <v>13.6</v>
      </c>
      <c r="K437" s="106"/>
      <c r="L437" s="106">
        <v>0</v>
      </c>
      <c r="M437" s="106">
        <v>30000</v>
      </c>
      <c r="N437" s="112">
        <v>84.677000000000007</v>
      </c>
      <c r="O437" s="112">
        <v>91.259</v>
      </c>
      <c r="P437" s="112">
        <v>0.90500000000000003</v>
      </c>
      <c r="Q437" s="114" t="s">
        <v>280</v>
      </c>
    </row>
    <row r="438" spans="1:17">
      <c r="A438" s="111" t="s">
        <v>281</v>
      </c>
      <c r="B438" s="106">
        <f t="shared" si="10"/>
        <v>0.33333333333333331</v>
      </c>
      <c r="C438" s="106">
        <v>800</v>
      </c>
      <c r="D438" s="106">
        <v>6.5</v>
      </c>
      <c r="E438" s="106">
        <v>75</v>
      </c>
      <c r="F438" s="106">
        <v>11.8</v>
      </c>
      <c r="G438" s="106">
        <v>0.15</v>
      </c>
      <c r="H438" s="106">
        <v>26</v>
      </c>
      <c r="I438" s="106">
        <v>630</v>
      </c>
      <c r="J438" s="106">
        <v>14.1</v>
      </c>
      <c r="K438" s="106"/>
      <c r="L438" s="106">
        <v>0</v>
      </c>
      <c r="M438" s="106">
        <v>30000</v>
      </c>
      <c r="N438" s="112">
        <v>87</v>
      </c>
      <c r="O438" s="112">
        <v>92.3</v>
      </c>
      <c r="P438" s="112">
        <v>0.95399999999999996</v>
      </c>
      <c r="Q438" s="114" t="s">
        <v>280</v>
      </c>
    </row>
    <row r="439" spans="1:17">
      <c r="A439" s="111" t="s">
        <v>282</v>
      </c>
      <c r="B439" s="106">
        <f t="shared" si="10"/>
        <v>0.33333333333333331</v>
      </c>
      <c r="C439" s="106">
        <v>800</v>
      </c>
      <c r="D439" s="106">
        <v>6.1</v>
      </c>
      <c r="E439" s="106">
        <v>75</v>
      </c>
      <c r="F439" s="106">
        <v>21.5</v>
      </c>
      <c r="G439" s="106">
        <v>0.24</v>
      </c>
      <c r="H439" s="106">
        <v>22.5</v>
      </c>
      <c r="I439" s="106">
        <v>692.6</v>
      </c>
      <c r="J439" s="106">
        <v>15.9</v>
      </c>
      <c r="K439" s="106"/>
      <c r="L439" s="106">
        <v>0</v>
      </c>
      <c r="M439" s="106">
        <v>30000</v>
      </c>
      <c r="N439" s="112">
        <v>91.935000000000002</v>
      </c>
      <c r="O439" s="112">
        <v>94.754999999999995</v>
      </c>
      <c r="P439" s="112">
        <v>0.99199999999999999</v>
      </c>
      <c r="Q439" s="114" t="s">
        <v>280</v>
      </c>
    </row>
    <row r="440" spans="1:17">
      <c r="A440" s="111" t="s">
        <v>283</v>
      </c>
      <c r="B440" s="106">
        <f t="shared" si="10"/>
        <v>0.33333333333333331</v>
      </c>
      <c r="C440" s="106">
        <v>800</v>
      </c>
      <c r="D440" s="106">
        <v>6</v>
      </c>
      <c r="E440" s="106">
        <v>75</v>
      </c>
      <c r="F440" s="106">
        <v>11.6</v>
      </c>
      <c r="G440" s="106">
        <v>0.26</v>
      </c>
      <c r="H440" s="106">
        <v>45.4</v>
      </c>
      <c r="I440" s="106">
        <v>665</v>
      </c>
      <c r="J440" s="106">
        <v>12.1</v>
      </c>
      <c r="K440" s="106"/>
      <c r="L440" s="106">
        <v>0</v>
      </c>
      <c r="M440" s="106">
        <v>30000</v>
      </c>
      <c r="N440" s="112">
        <v>96.37</v>
      </c>
      <c r="O440" s="112">
        <v>97.55</v>
      </c>
      <c r="P440" s="112">
        <v>1.0229999999999999</v>
      </c>
      <c r="Q440" s="114" t="s">
        <v>280</v>
      </c>
    </row>
    <row r="441" spans="1:17">
      <c r="A441" s="111" t="s">
        <v>284</v>
      </c>
      <c r="B441" s="106">
        <f t="shared" si="10"/>
        <v>0.33333333333333331</v>
      </c>
      <c r="C441" s="106">
        <v>800</v>
      </c>
      <c r="D441" s="106">
        <v>6.3</v>
      </c>
      <c r="E441" s="106">
        <v>75</v>
      </c>
      <c r="F441" s="106">
        <v>10.199999999999999</v>
      </c>
      <c r="G441" s="106">
        <v>0.06</v>
      </c>
      <c r="H441" s="106">
        <v>11.7</v>
      </c>
      <c r="I441" s="106">
        <v>675</v>
      </c>
      <c r="J441" s="106">
        <v>16.899999999999999</v>
      </c>
      <c r="K441" s="106"/>
      <c r="L441" s="106">
        <v>0</v>
      </c>
      <c r="M441" s="106">
        <v>30000</v>
      </c>
      <c r="N441" s="112">
        <v>39.520000000000003</v>
      </c>
      <c r="O441" s="112">
        <v>57.343000000000004</v>
      </c>
      <c r="P441" s="112">
        <v>0.63500000000000001</v>
      </c>
      <c r="Q441" s="114" t="s">
        <v>280</v>
      </c>
    </row>
    <row r="442" spans="1:17">
      <c r="A442" s="111" t="s">
        <v>279</v>
      </c>
      <c r="B442" s="106">
        <f t="shared" si="10"/>
        <v>0.33333333333333331</v>
      </c>
      <c r="C442" s="106">
        <v>800</v>
      </c>
      <c r="D442" s="106">
        <v>5.9</v>
      </c>
      <c r="E442" s="106">
        <v>100</v>
      </c>
      <c r="F442" s="106">
        <v>14.7</v>
      </c>
      <c r="G442" s="106">
        <v>0.09</v>
      </c>
      <c r="H442" s="106">
        <v>11.6</v>
      </c>
      <c r="I442" s="106">
        <v>658</v>
      </c>
      <c r="J442" s="106">
        <v>13.6</v>
      </c>
      <c r="K442" s="106"/>
      <c r="L442" s="106">
        <v>0</v>
      </c>
      <c r="M442" s="106">
        <v>30000</v>
      </c>
      <c r="N442" s="112">
        <v>86.3</v>
      </c>
      <c r="O442" s="112">
        <v>90.6</v>
      </c>
      <c r="P442" s="112">
        <v>0.91300000000000003</v>
      </c>
      <c r="Q442" s="114" t="s">
        <v>280</v>
      </c>
    </row>
    <row r="443" spans="1:17">
      <c r="A443" s="111" t="s">
        <v>281</v>
      </c>
      <c r="B443" s="106">
        <f t="shared" si="10"/>
        <v>0.33333333333333331</v>
      </c>
      <c r="C443" s="106">
        <v>800</v>
      </c>
      <c r="D443" s="106">
        <v>6.5</v>
      </c>
      <c r="E443" s="106">
        <v>100</v>
      </c>
      <c r="F443" s="106">
        <v>11.8</v>
      </c>
      <c r="G443" s="106">
        <v>0.15</v>
      </c>
      <c r="H443" s="106">
        <v>26</v>
      </c>
      <c r="I443" s="106">
        <v>630</v>
      </c>
      <c r="J443" s="106">
        <v>14.1</v>
      </c>
      <c r="K443" s="106"/>
      <c r="L443" s="106">
        <v>0</v>
      </c>
      <c r="M443" s="106">
        <v>30000</v>
      </c>
      <c r="N443" s="112">
        <v>87.9</v>
      </c>
      <c r="O443" s="112">
        <v>92.3</v>
      </c>
      <c r="P443" s="112">
        <v>0.96599999999999997</v>
      </c>
      <c r="Q443" s="114" t="s">
        <v>280</v>
      </c>
    </row>
    <row r="444" spans="1:17">
      <c r="A444" s="111" t="s">
        <v>282</v>
      </c>
      <c r="B444" s="106">
        <f t="shared" si="10"/>
        <v>0.33333333333333331</v>
      </c>
      <c r="C444" s="106">
        <v>800</v>
      </c>
      <c r="D444" s="106">
        <v>6.1</v>
      </c>
      <c r="E444" s="106">
        <v>100</v>
      </c>
      <c r="F444" s="106">
        <v>21.5</v>
      </c>
      <c r="G444" s="106">
        <v>0.24</v>
      </c>
      <c r="H444" s="106">
        <v>22.5</v>
      </c>
      <c r="I444" s="106">
        <v>692.6</v>
      </c>
      <c r="J444" s="106">
        <v>15.9</v>
      </c>
      <c r="K444" s="106"/>
      <c r="L444" s="106">
        <v>0</v>
      </c>
      <c r="M444" s="106">
        <v>30000</v>
      </c>
      <c r="N444" s="112">
        <v>92.34</v>
      </c>
      <c r="O444" s="112">
        <v>95.454999999999998</v>
      </c>
      <c r="P444" s="112">
        <v>1</v>
      </c>
      <c r="Q444" s="114" t="s">
        <v>280</v>
      </c>
    </row>
    <row r="445" spans="1:17">
      <c r="A445" s="111" t="s">
        <v>283</v>
      </c>
      <c r="B445" s="106">
        <f t="shared" si="10"/>
        <v>0.33333333333333331</v>
      </c>
      <c r="C445" s="106">
        <v>800</v>
      </c>
      <c r="D445" s="106">
        <v>6</v>
      </c>
      <c r="E445" s="106">
        <v>100</v>
      </c>
      <c r="F445" s="106">
        <v>11.6</v>
      </c>
      <c r="G445" s="106">
        <v>0.26</v>
      </c>
      <c r="H445" s="106">
        <v>45.4</v>
      </c>
      <c r="I445" s="106">
        <v>665</v>
      </c>
      <c r="J445" s="106">
        <v>12.1</v>
      </c>
      <c r="K445" s="106"/>
      <c r="L445" s="106">
        <v>0</v>
      </c>
      <c r="M445" s="106">
        <v>30000</v>
      </c>
      <c r="N445" s="112">
        <v>96.77</v>
      </c>
      <c r="O445" s="112">
        <v>97.2</v>
      </c>
      <c r="P445" s="112">
        <v>1.038</v>
      </c>
      <c r="Q445" s="114" t="s">
        <v>280</v>
      </c>
    </row>
    <row r="446" spans="1:17">
      <c r="A446" s="111" t="s">
        <v>284</v>
      </c>
      <c r="B446" s="106">
        <f t="shared" si="10"/>
        <v>0.33333333333333331</v>
      </c>
      <c r="C446" s="106">
        <v>800</v>
      </c>
      <c r="D446" s="106">
        <v>6.3</v>
      </c>
      <c r="E446" s="106">
        <v>100</v>
      </c>
      <c r="F446" s="106">
        <v>10.199999999999999</v>
      </c>
      <c r="G446" s="106">
        <v>0.06</v>
      </c>
      <c r="H446" s="106">
        <v>11.7</v>
      </c>
      <c r="I446" s="106">
        <v>675</v>
      </c>
      <c r="J446" s="106">
        <v>16.899999999999999</v>
      </c>
      <c r="K446" s="106"/>
      <c r="L446" s="106">
        <v>0</v>
      </c>
      <c r="M446" s="106">
        <v>30000</v>
      </c>
      <c r="N446" s="112">
        <v>38.71</v>
      </c>
      <c r="O446" s="112">
        <v>58.04</v>
      </c>
      <c r="P446" s="112">
        <v>0.61299999999999999</v>
      </c>
      <c r="Q446" s="114" t="s">
        <v>280</v>
      </c>
    </row>
    <row r="447" spans="1:17">
      <c r="A447" s="111" t="s">
        <v>285</v>
      </c>
      <c r="B447" s="106">
        <v>0.25</v>
      </c>
      <c r="C447" s="106">
        <v>800</v>
      </c>
      <c r="D447" s="106">
        <v>10</v>
      </c>
      <c r="E447" s="106">
        <v>10</v>
      </c>
      <c r="F447" s="106">
        <v>25.1</v>
      </c>
      <c r="G447" s="106">
        <v>0.20300000000000001</v>
      </c>
      <c r="H447" s="106">
        <v>108.8</v>
      </c>
      <c r="I447" s="106">
        <v>790</v>
      </c>
      <c r="J447" s="106">
        <v>10.3</v>
      </c>
      <c r="K447" s="106"/>
      <c r="L447" s="106">
        <v>0</v>
      </c>
      <c r="M447" s="106">
        <v>48000</v>
      </c>
      <c r="N447" s="112">
        <v>85.16</v>
      </c>
      <c r="O447" s="112">
        <v>90.31</v>
      </c>
      <c r="P447" s="112">
        <v>0.94099999999999995</v>
      </c>
      <c r="Q447" s="114" t="s">
        <v>286</v>
      </c>
    </row>
    <row r="448" spans="1:17">
      <c r="A448" s="111" t="s">
        <v>287</v>
      </c>
      <c r="B448" s="106">
        <v>0.25</v>
      </c>
      <c r="C448" s="106">
        <v>800</v>
      </c>
      <c r="D448" s="106">
        <v>10</v>
      </c>
      <c r="E448" s="106">
        <v>10</v>
      </c>
      <c r="F448" s="106">
        <v>25.1</v>
      </c>
      <c r="G448" s="106">
        <v>0.28000000000000003</v>
      </c>
      <c r="H448" s="106">
        <v>123.1</v>
      </c>
      <c r="I448" s="106">
        <v>780</v>
      </c>
      <c r="J448" s="106">
        <v>8.1999999999999993</v>
      </c>
      <c r="K448" s="106"/>
      <c r="L448" s="106">
        <v>0</v>
      </c>
      <c r="M448" s="106">
        <v>48000</v>
      </c>
      <c r="N448" s="112">
        <v>86.88</v>
      </c>
      <c r="O448" s="112">
        <v>93.9</v>
      </c>
      <c r="P448" s="112">
        <v>0.94399999999999995</v>
      </c>
      <c r="Q448" s="114" t="s">
        <v>286</v>
      </c>
    </row>
    <row r="449" spans="1:17">
      <c r="A449" s="111" t="s">
        <v>288</v>
      </c>
      <c r="B449" s="106">
        <v>0.25</v>
      </c>
      <c r="C449" s="106">
        <v>800</v>
      </c>
      <c r="D449" s="106">
        <v>10</v>
      </c>
      <c r="E449" s="106">
        <v>10</v>
      </c>
      <c r="F449" s="106">
        <v>25.1</v>
      </c>
      <c r="G449" s="106">
        <v>0.35499999999999998</v>
      </c>
      <c r="H449" s="106">
        <v>125.4</v>
      </c>
      <c r="I449" s="106">
        <v>780</v>
      </c>
      <c r="J449" s="106">
        <v>8.1</v>
      </c>
      <c r="K449" s="106"/>
      <c r="L449" s="106">
        <v>0</v>
      </c>
      <c r="M449" s="106">
        <v>48000</v>
      </c>
      <c r="N449" s="112">
        <v>89.69</v>
      </c>
      <c r="O449" s="112">
        <v>95.156000000000006</v>
      </c>
      <c r="P449" s="112">
        <v>0.94899999999999995</v>
      </c>
      <c r="Q449" s="114" t="s">
        <v>286</v>
      </c>
    </row>
    <row r="450" spans="1:17">
      <c r="A450" s="111" t="s">
        <v>289</v>
      </c>
      <c r="B450" s="106">
        <v>0.25</v>
      </c>
      <c r="C450" s="106">
        <v>800</v>
      </c>
      <c r="D450" s="106">
        <v>10</v>
      </c>
      <c r="E450" s="106">
        <v>10</v>
      </c>
      <c r="F450" s="106">
        <v>25.1</v>
      </c>
      <c r="G450" s="106">
        <v>0.26100000000000001</v>
      </c>
      <c r="H450" s="106">
        <v>121.4</v>
      </c>
      <c r="I450" s="106">
        <v>780</v>
      </c>
      <c r="J450" s="106">
        <v>8.3000000000000007</v>
      </c>
      <c r="K450" s="106"/>
      <c r="L450" s="106">
        <v>0</v>
      </c>
      <c r="M450" s="106">
        <v>48000</v>
      </c>
      <c r="N450" s="112">
        <v>88.28</v>
      </c>
      <c r="O450" s="112">
        <v>93.75</v>
      </c>
      <c r="P450" s="112">
        <v>0.94699999999999995</v>
      </c>
      <c r="Q450" s="114" t="s">
        <v>286</v>
      </c>
    </row>
    <row r="451" spans="1:17">
      <c r="A451" s="111" t="s">
        <v>290</v>
      </c>
      <c r="B451" s="106">
        <v>0.25</v>
      </c>
      <c r="C451" s="106">
        <v>800</v>
      </c>
      <c r="D451" s="106">
        <v>10</v>
      </c>
      <c r="E451" s="106">
        <v>10</v>
      </c>
      <c r="F451" s="106">
        <v>25.1</v>
      </c>
      <c r="G451" s="106">
        <v>0.22700000000000001</v>
      </c>
      <c r="H451" s="106">
        <v>115.7</v>
      </c>
      <c r="I451" s="106">
        <v>780</v>
      </c>
      <c r="J451" s="106">
        <v>8.1999999999999993</v>
      </c>
      <c r="K451" s="106"/>
      <c r="L451" s="106">
        <v>0</v>
      </c>
      <c r="M451" s="106">
        <v>48000</v>
      </c>
      <c r="N451" s="112">
        <v>86.4</v>
      </c>
      <c r="O451" s="112">
        <v>91.09</v>
      </c>
      <c r="P451" s="112">
        <v>0.94399999999999995</v>
      </c>
      <c r="Q451" s="114" t="s">
        <v>286</v>
      </c>
    </row>
    <row r="452" spans="1:17">
      <c r="A452" s="111" t="s">
        <v>291</v>
      </c>
      <c r="B452" s="106">
        <v>0.25</v>
      </c>
      <c r="C452" s="106">
        <v>800</v>
      </c>
      <c r="D452" s="106">
        <v>10</v>
      </c>
      <c r="E452" s="106">
        <v>10</v>
      </c>
      <c r="F452" s="106">
        <v>25.1</v>
      </c>
      <c r="G452" s="106">
        <v>0.24199999999999999</v>
      </c>
      <c r="H452" s="106">
        <v>119</v>
      </c>
      <c r="I452" s="106">
        <v>780</v>
      </c>
      <c r="J452" s="106">
        <v>8.1</v>
      </c>
      <c r="K452" s="106"/>
      <c r="L452" s="106">
        <v>0</v>
      </c>
      <c r="M452" s="106">
        <v>48000</v>
      </c>
      <c r="N452" s="112">
        <v>86.25</v>
      </c>
      <c r="O452" s="112">
        <v>90.9</v>
      </c>
      <c r="P452" s="112">
        <v>0.94399999999999995</v>
      </c>
      <c r="Q452" s="114" t="s">
        <v>286</v>
      </c>
    </row>
    <row r="453" spans="1:17">
      <c r="A453" s="111" t="s">
        <v>285</v>
      </c>
      <c r="B453" s="106">
        <v>0.25</v>
      </c>
      <c r="C453" s="106">
        <v>800</v>
      </c>
      <c r="D453" s="106">
        <v>10</v>
      </c>
      <c r="E453" s="106">
        <v>20</v>
      </c>
      <c r="F453" s="106">
        <v>25.1</v>
      </c>
      <c r="G453" s="106">
        <v>0.20300000000000001</v>
      </c>
      <c r="H453" s="106">
        <v>108.8</v>
      </c>
      <c r="I453" s="106">
        <v>790</v>
      </c>
      <c r="J453" s="106">
        <v>10.3</v>
      </c>
      <c r="K453" s="106"/>
      <c r="L453" s="106">
        <v>0</v>
      </c>
      <c r="M453" s="106">
        <v>48000</v>
      </c>
      <c r="N453" s="112">
        <v>83.7</v>
      </c>
      <c r="O453" s="112">
        <v>90.9</v>
      </c>
      <c r="P453" s="112">
        <v>0.93500000000000005</v>
      </c>
      <c r="Q453" s="114" t="s">
        <v>286</v>
      </c>
    </row>
    <row r="454" spans="1:17">
      <c r="A454" s="111" t="s">
        <v>288</v>
      </c>
      <c r="B454" s="106">
        <v>0.25</v>
      </c>
      <c r="C454" s="106">
        <v>800</v>
      </c>
      <c r="D454" s="106">
        <v>10</v>
      </c>
      <c r="E454" s="106">
        <v>20</v>
      </c>
      <c r="F454" s="106">
        <v>25.1</v>
      </c>
      <c r="G454" s="106">
        <v>0.35499999999999998</v>
      </c>
      <c r="H454" s="106">
        <v>125.4</v>
      </c>
      <c r="I454" s="106">
        <v>780</v>
      </c>
      <c r="J454" s="106">
        <v>8.1</v>
      </c>
      <c r="K454" s="106"/>
      <c r="L454" s="106">
        <v>0</v>
      </c>
      <c r="M454" s="106">
        <v>48000</v>
      </c>
      <c r="N454" s="112">
        <v>90.42</v>
      </c>
      <c r="O454" s="112">
        <v>94.25</v>
      </c>
      <c r="P454" s="112">
        <v>0.95199999999999996</v>
      </c>
      <c r="Q454" s="114" t="s">
        <v>286</v>
      </c>
    </row>
    <row r="455" spans="1:17">
      <c r="A455" s="111" t="s">
        <v>285</v>
      </c>
      <c r="B455" s="106">
        <v>0.25</v>
      </c>
      <c r="C455" s="106">
        <v>800</v>
      </c>
      <c r="D455" s="106">
        <v>10</v>
      </c>
      <c r="E455" s="106">
        <v>30</v>
      </c>
      <c r="F455" s="106">
        <v>25.1</v>
      </c>
      <c r="G455" s="106">
        <v>0.20300000000000001</v>
      </c>
      <c r="H455" s="106">
        <v>108.8</v>
      </c>
      <c r="I455" s="106">
        <v>790</v>
      </c>
      <c r="J455" s="106">
        <v>10.3</v>
      </c>
      <c r="K455" s="106"/>
      <c r="L455" s="106">
        <v>0</v>
      </c>
      <c r="M455" s="106">
        <v>48000</v>
      </c>
      <c r="N455" s="112">
        <v>82.75</v>
      </c>
      <c r="O455" s="112">
        <v>88.5</v>
      </c>
      <c r="P455" s="112">
        <v>0.91500000000000004</v>
      </c>
      <c r="Q455" s="114" t="s">
        <v>286</v>
      </c>
    </row>
    <row r="456" spans="1:17">
      <c r="A456" s="111" t="s">
        <v>288</v>
      </c>
      <c r="B456" s="106">
        <v>0.25</v>
      </c>
      <c r="C456" s="106">
        <v>800</v>
      </c>
      <c r="D456" s="106">
        <v>10</v>
      </c>
      <c r="E456" s="106">
        <v>30</v>
      </c>
      <c r="F456" s="106">
        <v>25.1</v>
      </c>
      <c r="G456" s="106">
        <v>0.35499999999999998</v>
      </c>
      <c r="H456" s="106">
        <v>125.4</v>
      </c>
      <c r="I456" s="106">
        <v>780</v>
      </c>
      <c r="J456" s="106">
        <v>8.1</v>
      </c>
      <c r="K456" s="106"/>
      <c r="L456" s="106">
        <v>0</v>
      </c>
      <c r="M456" s="106">
        <v>48000</v>
      </c>
      <c r="N456" s="112">
        <v>89.46</v>
      </c>
      <c r="O456" s="112">
        <v>92.81</v>
      </c>
      <c r="P456" s="112">
        <v>0.94399999999999995</v>
      </c>
      <c r="Q456" s="114" t="s">
        <v>286</v>
      </c>
    </row>
    <row r="457" spans="1:17">
      <c r="A457" s="111" t="s">
        <v>292</v>
      </c>
      <c r="B457" s="106">
        <v>0.5</v>
      </c>
      <c r="C457" s="106">
        <v>750</v>
      </c>
      <c r="D457" s="106">
        <v>11.1</v>
      </c>
      <c r="E457" s="106">
        <v>12</v>
      </c>
      <c r="F457" s="106">
        <v>69.3</v>
      </c>
      <c r="G457" s="106">
        <v>0.03</v>
      </c>
      <c r="H457" s="106">
        <v>8</v>
      </c>
      <c r="I457" s="106">
        <v>334.7</v>
      </c>
      <c r="J457" s="106">
        <v>16.5</v>
      </c>
      <c r="K457" s="106"/>
      <c r="L457" s="106">
        <v>1.1399999999999999</v>
      </c>
      <c r="M457" s="106">
        <v>48000</v>
      </c>
      <c r="N457" s="112">
        <v>28.21</v>
      </c>
      <c r="O457" s="112">
        <v>39.423000000000002</v>
      </c>
      <c r="P457" s="112">
        <v>0.60399999999999998</v>
      </c>
      <c r="Q457" s="114" t="s">
        <v>293</v>
      </c>
    </row>
    <row r="458" spans="1:17">
      <c r="A458" s="111" t="s">
        <v>294</v>
      </c>
      <c r="B458" s="106">
        <v>0.5</v>
      </c>
      <c r="C458" s="106">
        <v>750</v>
      </c>
      <c r="D458" s="106">
        <v>20.2</v>
      </c>
      <c r="E458" s="106">
        <v>12</v>
      </c>
      <c r="F458" s="106">
        <v>40.299999999999997</v>
      </c>
      <c r="G458" s="106">
        <v>0.09</v>
      </c>
      <c r="H458" s="106">
        <v>15</v>
      </c>
      <c r="I458" s="106">
        <v>349.4</v>
      </c>
      <c r="J458" s="106">
        <v>14.2</v>
      </c>
      <c r="K458" s="106"/>
      <c r="L458" s="106">
        <v>1.1399999999999999</v>
      </c>
      <c r="M458" s="106">
        <v>48000</v>
      </c>
      <c r="N458" s="112">
        <v>43.59</v>
      </c>
      <c r="O458" s="112">
        <v>52.244</v>
      </c>
      <c r="P458" s="112">
        <v>0.73899999999999999</v>
      </c>
      <c r="Q458" s="114" t="s">
        <v>293</v>
      </c>
    </row>
    <row r="459" spans="1:17">
      <c r="A459" s="111" t="s">
        <v>295</v>
      </c>
      <c r="B459" s="106">
        <v>0.5</v>
      </c>
      <c r="C459" s="106">
        <v>750</v>
      </c>
      <c r="D459" s="106">
        <v>32</v>
      </c>
      <c r="E459" s="106">
        <v>12</v>
      </c>
      <c r="F459" s="106">
        <v>18.2</v>
      </c>
      <c r="G459" s="106">
        <v>0.12</v>
      </c>
      <c r="H459" s="106">
        <v>29</v>
      </c>
      <c r="I459" s="106">
        <v>351.5</v>
      </c>
      <c r="J459" s="106">
        <v>14</v>
      </c>
      <c r="K459" s="106"/>
      <c r="L459" s="106">
        <v>1.1399999999999999</v>
      </c>
      <c r="M459" s="106">
        <v>48000</v>
      </c>
      <c r="N459" s="112">
        <v>40.384999999999998</v>
      </c>
      <c r="O459" s="112">
        <v>49.037999999999997</v>
      </c>
      <c r="P459" s="112">
        <v>0.69299999999999995</v>
      </c>
      <c r="Q459" s="114" t="s">
        <v>293</v>
      </c>
    </row>
    <row r="460" spans="1:17">
      <c r="A460" s="111" t="s">
        <v>296</v>
      </c>
      <c r="B460" s="106">
        <v>0.5</v>
      </c>
      <c r="C460" s="106">
        <v>750</v>
      </c>
      <c r="D460" s="106">
        <v>51.1</v>
      </c>
      <c r="E460" s="106">
        <v>6</v>
      </c>
      <c r="F460" s="106">
        <v>26.7</v>
      </c>
      <c r="G460" s="106">
        <v>7.0000000000000001E-3</v>
      </c>
      <c r="H460" s="106">
        <v>0.73</v>
      </c>
      <c r="I460" s="106">
        <v>720.36</v>
      </c>
      <c r="J460" s="106">
        <v>20.2</v>
      </c>
      <c r="K460" s="106"/>
      <c r="L460" s="106">
        <v>1.1399999999999999</v>
      </c>
      <c r="M460" s="106">
        <v>48000</v>
      </c>
      <c r="N460" s="112">
        <v>21.795000000000002</v>
      </c>
      <c r="O460" s="112">
        <v>22.436</v>
      </c>
      <c r="P460" s="112">
        <v>0.76400000000000001</v>
      </c>
      <c r="Q460" s="114" t="s">
        <v>293</v>
      </c>
    </row>
    <row r="461" spans="1:17">
      <c r="A461" s="111" t="s">
        <v>292</v>
      </c>
      <c r="B461" s="106">
        <v>0.5</v>
      </c>
      <c r="C461" s="106">
        <v>750</v>
      </c>
      <c r="D461" s="106">
        <v>11.1</v>
      </c>
      <c r="E461" s="106">
        <v>24</v>
      </c>
      <c r="F461" s="106">
        <v>69.3</v>
      </c>
      <c r="G461" s="106">
        <v>0.03</v>
      </c>
      <c r="H461" s="106">
        <v>8</v>
      </c>
      <c r="I461" s="106">
        <v>334.7</v>
      </c>
      <c r="J461" s="106">
        <v>16.5</v>
      </c>
      <c r="K461" s="106"/>
      <c r="L461" s="106">
        <v>1.1399999999999999</v>
      </c>
      <c r="M461" s="106">
        <v>48000</v>
      </c>
      <c r="N461" s="112">
        <v>13.46</v>
      </c>
      <c r="O461" s="112">
        <v>18.59</v>
      </c>
      <c r="P461" s="112">
        <v>0.34599999999999997</v>
      </c>
      <c r="Q461" s="114" t="s">
        <v>293</v>
      </c>
    </row>
    <row r="462" spans="1:17">
      <c r="A462" s="111" t="s">
        <v>294</v>
      </c>
      <c r="B462" s="106">
        <v>0.5</v>
      </c>
      <c r="C462" s="106">
        <v>750</v>
      </c>
      <c r="D462" s="106">
        <v>20.2</v>
      </c>
      <c r="E462" s="106">
        <v>24</v>
      </c>
      <c r="F462" s="106">
        <v>40.299999999999997</v>
      </c>
      <c r="G462" s="106">
        <v>0.09</v>
      </c>
      <c r="H462" s="106">
        <v>15</v>
      </c>
      <c r="I462" s="106">
        <v>349.4</v>
      </c>
      <c r="J462" s="106">
        <v>14.2</v>
      </c>
      <c r="K462" s="106"/>
      <c r="L462" s="106">
        <v>1.1399999999999999</v>
      </c>
      <c r="M462" s="106">
        <v>48000</v>
      </c>
      <c r="N462" s="112">
        <v>38.462000000000003</v>
      </c>
      <c r="O462" s="112">
        <v>49.037999999999997</v>
      </c>
      <c r="P462" s="112">
        <v>0.72099999999999997</v>
      </c>
      <c r="Q462" s="114" t="s">
        <v>293</v>
      </c>
    </row>
    <row r="463" spans="1:17">
      <c r="A463" s="111" t="s">
        <v>295</v>
      </c>
      <c r="B463" s="106">
        <v>0.5</v>
      </c>
      <c r="C463" s="106">
        <v>750</v>
      </c>
      <c r="D463" s="106">
        <v>32</v>
      </c>
      <c r="E463" s="106">
        <v>24</v>
      </c>
      <c r="F463" s="106">
        <v>18.2</v>
      </c>
      <c r="G463" s="106">
        <v>0.12</v>
      </c>
      <c r="H463" s="106">
        <v>29</v>
      </c>
      <c r="I463" s="106">
        <v>351.5</v>
      </c>
      <c r="J463" s="106">
        <v>14</v>
      </c>
      <c r="K463" s="106"/>
      <c r="L463" s="106">
        <v>1.1399999999999999</v>
      </c>
      <c r="M463" s="106">
        <v>48000</v>
      </c>
      <c r="N463" s="112">
        <v>39.744</v>
      </c>
      <c r="O463" s="112">
        <v>45.192</v>
      </c>
      <c r="P463" s="112">
        <v>0.71</v>
      </c>
      <c r="Q463" s="114" t="s">
        <v>293</v>
      </c>
    </row>
    <row r="464" spans="1:17">
      <c r="A464" s="111" t="s">
        <v>297</v>
      </c>
      <c r="B464" s="106">
        <v>0.5</v>
      </c>
      <c r="C464" s="106">
        <v>700</v>
      </c>
      <c r="D464" s="106">
        <v>4.4000000000000004</v>
      </c>
      <c r="E464" s="106">
        <v>25</v>
      </c>
      <c r="F464" s="106">
        <v>25.3</v>
      </c>
      <c r="G464" s="106">
        <v>0.06</v>
      </c>
      <c r="H464" s="106">
        <v>15</v>
      </c>
      <c r="I464" s="106">
        <v>607</v>
      </c>
      <c r="J464" s="106">
        <v>28.7</v>
      </c>
      <c r="K464" s="106">
        <v>1.2</v>
      </c>
      <c r="L464" s="106">
        <v>0</v>
      </c>
      <c r="M464" s="106">
        <v>18000</v>
      </c>
      <c r="N464" s="112">
        <v>44.1</v>
      </c>
      <c r="O464" s="112">
        <v>58.423000000000002</v>
      </c>
      <c r="P464" s="112">
        <v>0.7</v>
      </c>
      <c r="Q464" s="114" t="s">
        <v>298</v>
      </c>
    </row>
    <row r="465" spans="1:17">
      <c r="A465" s="111" t="s">
        <v>299</v>
      </c>
      <c r="B465" s="106">
        <v>0.5</v>
      </c>
      <c r="C465" s="106">
        <v>700</v>
      </c>
      <c r="D465" s="106">
        <v>4.5</v>
      </c>
      <c r="E465" s="106">
        <v>25</v>
      </c>
      <c r="F465" s="106">
        <v>22.2</v>
      </c>
      <c r="G465" s="106">
        <v>0.05</v>
      </c>
      <c r="H465" s="106">
        <v>18.3</v>
      </c>
      <c r="I465" s="106">
        <v>606</v>
      </c>
      <c r="J465" s="106">
        <v>22.6</v>
      </c>
      <c r="K465" s="106">
        <v>1.3</v>
      </c>
      <c r="L465" s="106">
        <v>0</v>
      </c>
      <c r="M465" s="106">
        <v>18000</v>
      </c>
      <c r="N465" s="112">
        <v>55.91</v>
      </c>
      <c r="O465" s="112">
        <v>62.366</v>
      </c>
      <c r="P465" s="112">
        <v>0.746</v>
      </c>
      <c r="Q465" s="114" t="s">
        <v>298</v>
      </c>
    </row>
    <row r="466" spans="1:17">
      <c r="A466" s="111" t="s">
        <v>300</v>
      </c>
      <c r="B466" s="106">
        <v>0.5</v>
      </c>
      <c r="C466" s="106">
        <v>700</v>
      </c>
      <c r="D466" s="106">
        <v>4.4000000000000004</v>
      </c>
      <c r="E466" s="106">
        <v>25</v>
      </c>
      <c r="F466" s="106">
        <v>10.8</v>
      </c>
      <c r="G466" s="106">
        <v>0.19</v>
      </c>
      <c r="H466" s="106">
        <v>55.3</v>
      </c>
      <c r="I466" s="106">
        <v>605</v>
      </c>
      <c r="J466" s="106">
        <v>10.7</v>
      </c>
      <c r="K466" s="106">
        <v>5.4</v>
      </c>
      <c r="L466" s="106">
        <v>0</v>
      </c>
      <c r="M466" s="106">
        <v>18000</v>
      </c>
      <c r="N466" s="112">
        <v>65.59</v>
      </c>
      <c r="O466" s="112">
        <v>75.27</v>
      </c>
      <c r="P466" s="112">
        <v>0.79</v>
      </c>
      <c r="Q466" s="114" t="s">
        <v>298</v>
      </c>
    </row>
    <row r="467" spans="1:17">
      <c r="A467" s="111" t="s">
        <v>297</v>
      </c>
      <c r="B467" s="106">
        <v>0.5</v>
      </c>
      <c r="C467" s="106">
        <v>700</v>
      </c>
      <c r="D467" s="106">
        <v>4.4000000000000004</v>
      </c>
      <c r="E467" s="106">
        <v>50</v>
      </c>
      <c r="F467" s="106">
        <v>25.3</v>
      </c>
      <c r="G467" s="106">
        <v>0.06</v>
      </c>
      <c r="H467" s="106">
        <v>15</v>
      </c>
      <c r="I467" s="106">
        <v>607</v>
      </c>
      <c r="J467" s="106">
        <v>28.7</v>
      </c>
      <c r="K467" s="106">
        <v>1.2</v>
      </c>
      <c r="L467" s="106">
        <v>0</v>
      </c>
      <c r="M467" s="106">
        <v>18000</v>
      </c>
      <c r="N467" s="112">
        <v>40.86</v>
      </c>
      <c r="O467" s="112">
        <v>54.84</v>
      </c>
      <c r="P467" s="112">
        <v>0.68400000000000005</v>
      </c>
      <c r="Q467" s="114" t="s">
        <v>298</v>
      </c>
    </row>
    <row r="468" spans="1:17">
      <c r="A468" s="111" t="s">
        <v>299</v>
      </c>
      <c r="B468" s="106">
        <v>0.5</v>
      </c>
      <c r="C468" s="106">
        <v>700</v>
      </c>
      <c r="D468" s="106">
        <v>4.5</v>
      </c>
      <c r="E468" s="106">
        <v>50</v>
      </c>
      <c r="F468" s="106">
        <v>22.2</v>
      </c>
      <c r="G468" s="106">
        <v>0.05</v>
      </c>
      <c r="H468" s="106">
        <v>18.3</v>
      </c>
      <c r="I468" s="106">
        <v>606</v>
      </c>
      <c r="J468" s="106">
        <v>22.6</v>
      </c>
      <c r="K468" s="106">
        <v>1.3</v>
      </c>
      <c r="L468" s="106">
        <v>0</v>
      </c>
      <c r="M468" s="106">
        <v>18000</v>
      </c>
      <c r="N468" s="112">
        <v>53.405000000000001</v>
      </c>
      <c r="O468" s="112">
        <v>62.723999999999997</v>
      </c>
      <c r="P468" s="112">
        <v>0.74</v>
      </c>
      <c r="Q468" s="114" t="s">
        <v>298</v>
      </c>
    </row>
    <row r="469" spans="1:17">
      <c r="A469" s="111" t="s">
        <v>300</v>
      </c>
      <c r="B469" s="106">
        <v>0.5</v>
      </c>
      <c r="C469" s="106">
        <v>700</v>
      </c>
      <c r="D469" s="106">
        <v>4.4000000000000004</v>
      </c>
      <c r="E469" s="106">
        <v>50</v>
      </c>
      <c r="F469" s="106">
        <v>10.8</v>
      </c>
      <c r="G469" s="106">
        <v>0.19</v>
      </c>
      <c r="H469" s="106">
        <v>55.3</v>
      </c>
      <c r="I469" s="106">
        <v>605</v>
      </c>
      <c r="J469" s="106">
        <v>10.7</v>
      </c>
      <c r="K469" s="106">
        <v>5.4</v>
      </c>
      <c r="L469" s="106">
        <v>0</v>
      </c>
      <c r="M469" s="106">
        <v>18000</v>
      </c>
      <c r="N469" s="112">
        <v>65.233000000000004</v>
      </c>
      <c r="O469" s="112">
        <v>74.55</v>
      </c>
      <c r="P469" s="112">
        <v>0.79</v>
      </c>
      <c r="Q469" s="114" t="s">
        <v>298</v>
      </c>
    </row>
    <row r="470" spans="1:17">
      <c r="A470" s="111" t="s">
        <v>301</v>
      </c>
      <c r="B470" s="106">
        <v>0.5</v>
      </c>
      <c r="C470" s="106">
        <v>650</v>
      </c>
      <c r="D470" s="106">
        <v>4.5</v>
      </c>
      <c r="E470" s="106">
        <v>6</v>
      </c>
      <c r="F470" s="106">
        <v>4</v>
      </c>
      <c r="G470" s="106">
        <v>0.55000000000000004</v>
      </c>
      <c r="H470" s="106">
        <v>421</v>
      </c>
      <c r="I470" s="106">
        <v>640</v>
      </c>
      <c r="J470" s="106">
        <v>2.1</v>
      </c>
      <c r="K470" s="106"/>
      <c r="L470" s="106">
        <v>0</v>
      </c>
      <c r="M470" s="106">
        <v>960000</v>
      </c>
      <c r="N470" s="112">
        <v>41.110999999999997</v>
      </c>
      <c r="O470" s="112">
        <v>40.11</v>
      </c>
      <c r="P470" s="112">
        <v>0.96</v>
      </c>
      <c r="Q470" s="114" t="s">
        <v>302</v>
      </c>
    </row>
    <row r="471" spans="1:17">
      <c r="A471" s="111" t="s">
        <v>301</v>
      </c>
      <c r="B471" s="106">
        <v>0.5</v>
      </c>
      <c r="C471" s="106">
        <v>650</v>
      </c>
      <c r="D471" s="106">
        <v>4.5</v>
      </c>
      <c r="E471" s="106">
        <v>12</v>
      </c>
      <c r="F471" s="106">
        <v>4</v>
      </c>
      <c r="G471" s="106">
        <v>0.55000000000000004</v>
      </c>
      <c r="H471" s="106">
        <v>421</v>
      </c>
      <c r="I471" s="106">
        <v>640</v>
      </c>
      <c r="J471" s="106">
        <v>2.1</v>
      </c>
      <c r="K471" s="106"/>
      <c r="L471" s="106">
        <v>0</v>
      </c>
      <c r="M471" s="106">
        <v>960000</v>
      </c>
      <c r="N471" s="112">
        <v>40</v>
      </c>
      <c r="O471" s="112">
        <v>39.58</v>
      </c>
      <c r="P471" s="112">
        <v>0.96</v>
      </c>
      <c r="Q471" s="114" t="s">
        <v>302</v>
      </c>
    </row>
    <row r="472" spans="1:17">
      <c r="A472" s="111" t="s">
        <v>303</v>
      </c>
      <c r="B472" s="106">
        <v>0.33</v>
      </c>
      <c r="C472" s="106">
        <v>700</v>
      </c>
      <c r="D472" s="106">
        <v>2</v>
      </c>
      <c r="E472" s="106">
        <v>75</v>
      </c>
      <c r="F472" s="106">
        <v>7.7</v>
      </c>
      <c r="G472" s="106">
        <v>0.74</v>
      </c>
      <c r="H472" s="106">
        <v>193.3</v>
      </c>
      <c r="I472" s="106">
        <v>700</v>
      </c>
      <c r="J472" s="106">
        <v>7.7</v>
      </c>
      <c r="K472" s="106">
        <v>10.4</v>
      </c>
      <c r="L472" s="106">
        <v>0</v>
      </c>
      <c r="M472" s="106">
        <v>36000</v>
      </c>
      <c r="N472" s="112">
        <v>42</v>
      </c>
      <c r="O472" s="112">
        <v>50</v>
      </c>
      <c r="P472" s="112">
        <v>0.65</v>
      </c>
      <c r="Q472" s="115" t="s">
        <v>304</v>
      </c>
    </row>
    <row r="473" spans="1:17">
      <c r="A473" s="111" t="s">
        <v>303</v>
      </c>
      <c r="B473" s="106">
        <v>0.33</v>
      </c>
      <c r="C473" s="106">
        <v>700</v>
      </c>
      <c r="D473" s="106">
        <v>2</v>
      </c>
      <c r="E473" s="106">
        <v>40</v>
      </c>
      <c r="F473" s="106">
        <v>7.7</v>
      </c>
      <c r="G473" s="106">
        <v>0.74</v>
      </c>
      <c r="H473" s="106">
        <v>193.3</v>
      </c>
      <c r="I473" s="106">
        <v>700</v>
      </c>
      <c r="J473" s="106">
        <v>7.7</v>
      </c>
      <c r="K473" s="106">
        <v>10.4</v>
      </c>
      <c r="L473" s="106">
        <v>0</v>
      </c>
      <c r="M473" s="106">
        <v>36000</v>
      </c>
      <c r="N473" s="112">
        <v>44.02</v>
      </c>
      <c r="O473" s="112">
        <v>57.831000000000003</v>
      </c>
      <c r="P473" s="112">
        <v>0.72</v>
      </c>
      <c r="Q473" s="115" t="s">
        <v>304</v>
      </c>
    </row>
    <row r="474" spans="1:17">
      <c r="A474" s="111" t="s">
        <v>303</v>
      </c>
      <c r="B474" s="106">
        <v>0.33</v>
      </c>
      <c r="C474" s="106">
        <v>700</v>
      </c>
      <c r="D474" s="106">
        <v>2</v>
      </c>
      <c r="E474" s="106">
        <v>20</v>
      </c>
      <c r="F474" s="106">
        <v>7.7</v>
      </c>
      <c r="G474" s="106">
        <v>0.74</v>
      </c>
      <c r="H474" s="106">
        <v>193.3</v>
      </c>
      <c r="I474" s="106">
        <v>700</v>
      </c>
      <c r="J474" s="106">
        <v>7.7</v>
      </c>
      <c r="K474" s="106">
        <v>10.4</v>
      </c>
      <c r="L474" s="106">
        <v>0</v>
      </c>
      <c r="M474" s="106">
        <v>36000</v>
      </c>
      <c r="N474" s="112">
        <v>47.17</v>
      </c>
      <c r="O474" s="112">
        <v>60.875999999999998</v>
      </c>
      <c r="P474" s="112">
        <v>0.72799999999999998</v>
      </c>
      <c r="Q474" s="115" t="s">
        <v>304</v>
      </c>
    </row>
    <row r="475" spans="1:17">
      <c r="A475" s="111" t="s">
        <v>305</v>
      </c>
      <c r="B475" s="106">
        <v>0.33</v>
      </c>
      <c r="C475" s="106">
        <v>700</v>
      </c>
      <c r="D475" s="106">
        <v>2</v>
      </c>
      <c r="E475" s="106">
        <v>120</v>
      </c>
      <c r="F475" s="106">
        <v>5.9</v>
      </c>
      <c r="G475" s="106">
        <v>0.76</v>
      </c>
      <c r="H475" s="106">
        <v>140.6</v>
      </c>
      <c r="I475" s="106">
        <v>700</v>
      </c>
      <c r="J475" s="106">
        <v>5.9</v>
      </c>
      <c r="K475" s="106">
        <v>13.6</v>
      </c>
      <c r="L475" s="106">
        <v>0</v>
      </c>
      <c r="M475" s="106">
        <v>36000</v>
      </c>
      <c r="N475" s="112">
        <v>74</v>
      </c>
      <c r="O475" s="112">
        <v>84</v>
      </c>
      <c r="P475" s="112">
        <v>0.96</v>
      </c>
      <c r="Q475" s="115" t="s">
        <v>304</v>
      </c>
    </row>
    <row r="476" spans="1:17">
      <c r="A476" s="111" t="s">
        <v>305</v>
      </c>
      <c r="B476" s="106">
        <v>0.33</v>
      </c>
      <c r="C476" s="106">
        <v>700</v>
      </c>
      <c r="D476" s="106">
        <v>2</v>
      </c>
      <c r="E476" s="106">
        <v>80</v>
      </c>
      <c r="F476" s="106">
        <v>5.9</v>
      </c>
      <c r="G476" s="106">
        <v>0.76</v>
      </c>
      <c r="H476" s="106">
        <v>140.6</v>
      </c>
      <c r="I476" s="106">
        <v>700</v>
      </c>
      <c r="J476" s="106">
        <v>5.9</v>
      </c>
      <c r="K476" s="106">
        <v>13.6</v>
      </c>
      <c r="L476" s="106">
        <v>0</v>
      </c>
      <c r="M476" s="106">
        <v>36000</v>
      </c>
      <c r="N476" s="112">
        <v>75.22</v>
      </c>
      <c r="O476" s="112">
        <v>85.42</v>
      </c>
      <c r="P476" s="112">
        <v>0.96499999999999997</v>
      </c>
      <c r="Q476" s="115" t="s">
        <v>304</v>
      </c>
    </row>
    <row r="477" spans="1:17">
      <c r="A477" s="111" t="s">
        <v>305</v>
      </c>
      <c r="B477" s="106">
        <v>0.33</v>
      </c>
      <c r="C477" s="106">
        <v>700</v>
      </c>
      <c r="D477" s="106">
        <v>2</v>
      </c>
      <c r="E477" s="106">
        <v>40</v>
      </c>
      <c r="F477" s="106">
        <v>5.9</v>
      </c>
      <c r="G477" s="106">
        <v>0.76</v>
      </c>
      <c r="H477" s="106">
        <v>140.6</v>
      </c>
      <c r="I477" s="106">
        <v>700</v>
      </c>
      <c r="J477" s="106">
        <v>5.9</v>
      </c>
      <c r="K477" s="106">
        <v>13.6</v>
      </c>
      <c r="L477" s="106">
        <v>0</v>
      </c>
      <c r="M477" s="106">
        <v>36000</v>
      </c>
      <c r="N477" s="112">
        <v>76.2</v>
      </c>
      <c r="O477" s="112">
        <v>85.74</v>
      </c>
      <c r="P477" s="112">
        <v>0.97199999999999998</v>
      </c>
      <c r="Q477" s="115" t="s">
        <v>304</v>
      </c>
    </row>
    <row r="478" spans="1:17">
      <c r="A478" s="111" t="s">
        <v>305</v>
      </c>
      <c r="B478" s="106">
        <v>0.33</v>
      </c>
      <c r="C478" s="106">
        <v>700</v>
      </c>
      <c r="D478" s="106">
        <v>2</v>
      </c>
      <c r="E478" s="106">
        <v>80</v>
      </c>
      <c r="F478" s="106">
        <v>5.9</v>
      </c>
      <c r="G478" s="106">
        <v>0.76</v>
      </c>
      <c r="H478" s="106">
        <v>140.6</v>
      </c>
      <c r="I478" s="106">
        <v>700</v>
      </c>
      <c r="J478" s="106">
        <v>5.9</v>
      </c>
      <c r="K478" s="106">
        <v>13.6</v>
      </c>
      <c r="L478" s="106">
        <v>0</v>
      </c>
      <c r="M478" s="106">
        <v>100000</v>
      </c>
      <c r="N478" s="112">
        <v>50</v>
      </c>
      <c r="O478" s="112">
        <v>67</v>
      </c>
      <c r="P478" s="112">
        <v>0.96</v>
      </c>
      <c r="Q478" s="115" t="s">
        <v>304</v>
      </c>
    </row>
    <row r="479" spans="1:17">
      <c r="A479" s="111" t="s">
        <v>306</v>
      </c>
      <c r="B479" s="106">
        <v>0.33</v>
      </c>
      <c r="C479" s="106">
        <v>700</v>
      </c>
      <c r="D479" s="106">
        <v>5</v>
      </c>
      <c r="E479" s="106">
        <v>50</v>
      </c>
      <c r="F479" s="106">
        <v>7.9</v>
      </c>
      <c r="G479" s="106">
        <v>0.72</v>
      </c>
      <c r="H479" s="106">
        <v>175.5</v>
      </c>
      <c r="I479" s="106">
        <v>700</v>
      </c>
      <c r="J479" s="106">
        <v>7.9</v>
      </c>
      <c r="K479" s="106">
        <v>10.1</v>
      </c>
      <c r="L479" s="106">
        <v>0</v>
      </c>
      <c r="M479" s="106">
        <v>36000</v>
      </c>
      <c r="N479" s="112">
        <v>70</v>
      </c>
      <c r="O479" s="112">
        <v>65</v>
      </c>
      <c r="P479" s="112">
        <v>0.79200000000000004</v>
      </c>
      <c r="Q479" s="115" t="s">
        <v>304</v>
      </c>
    </row>
    <row r="480" spans="1:17">
      <c r="A480" s="111" t="s">
        <v>306</v>
      </c>
      <c r="B480" s="106">
        <v>0.33</v>
      </c>
      <c r="C480" s="106">
        <v>700</v>
      </c>
      <c r="D480" s="106">
        <v>5</v>
      </c>
      <c r="E480" s="106">
        <v>25</v>
      </c>
      <c r="F480" s="106">
        <v>7.9</v>
      </c>
      <c r="G480" s="106">
        <v>0.72</v>
      </c>
      <c r="H480" s="106">
        <v>175.5</v>
      </c>
      <c r="I480" s="106">
        <v>700</v>
      </c>
      <c r="J480" s="106">
        <v>7.9</v>
      </c>
      <c r="K480" s="106">
        <v>10.1</v>
      </c>
      <c r="L480" s="106">
        <v>0</v>
      </c>
      <c r="M480" s="106">
        <v>36000</v>
      </c>
      <c r="N480" s="112">
        <v>77</v>
      </c>
      <c r="O480" s="112">
        <v>68.540000000000006</v>
      </c>
      <c r="P480" s="112">
        <v>0.84599999999999997</v>
      </c>
      <c r="Q480" s="115" t="s">
        <v>304</v>
      </c>
    </row>
    <row r="481" spans="1:17">
      <c r="A481" s="111" t="s">
        <v>307</v>
      </c>
      <c r="B481" s="106">
        <v>0.33</v>
      </c>
      <c r="C481" s="106">
        <v>700</v>
      </c>
      <c r="D481" s="106">
        <v>5</v>
      </c>
      <c r="E481" s="106">
        <v>80</v>
      </c>
      <c r="F481" s="106">
        <v>7.1</v>
      </c>
      <c r="G481" s="106">
        <v>0.77</v>
      </c>
      <c r="H481" s="106">
        <v>129.30000000000001</v>
      </c>
      <c r="I481" s="106">
        <v>544</v>
      </c>
      <c r="J481" s="106">
        <v>7.1</v>
      </c>
      <c r="K481" s="106">
        <v>11.3</v>
      </c>
      <c r="L481" s="106">
        <v>0</v>
      </c>
      <c r="M481" s="106">
        <v>36000</v>
      </c>
      <c r="N481" s="112">
        <v>79.53</v>
      </c>
      <c r="O481" s="112">
        <v>85.847999999999999</v>
      </c>
      <c r="P481" s="112">
        <v>0.94</v>
      </c>
      <c r="Q481" s="115" t="s">
        <v>304</v>
      </c>
    </row>
    <row r="482" spans="1:17">
      <c r="A482" s="111" t="s">
        <v>307</v>
      </c>
      <c r="B482" s="106">
        <v>0.33</v>
      </c>
      <c r="C482" s="106">
        <v>700</v>
      </c>
      <c r="D482" s="106">
        <v>5</v>
      </c>
      <c r="E482" s="106">
        <v>40</v>
      </c>
      <c r="F482" s="106">
        <v>7.1</v>
      </c>
      <c r="G482" s="106">
        <v>0.77</v>
      </c>
      <c r="H482" s="106">
        <v>129.30000000000001</v>
      </c>
      <c r="I482" s="106">
        <v>544</v>
      </c>
      <c r="J482" s="106">
        <v>7.1</v>
      </c>
      <c r="K482" s="106">
        <v>11.3</v>
      </c>
      <c r="L482" s="106">
        <v>0</v>
      </c>
      <c r="M482" s="106">
        <v>36000</v>
      </c>
      <c r="N482" s="112">
        <v>80</v>
      </c>
      <c r="O482" s="112">
        <v>84.912000000000006</v>
      </c>
      <c r="P482" s="112">
        <v>0.96299999999999997</v>
      </c>
      <c r="Q482" s="115" t="s">
        <v>304</v>
      </c>
    </row>
    <row r="483" spans="1:17">
      <c r="A483" s="111" t="s">
        <v>308</v>
      </c>
      <c r="B483" s="106">
        <v>0.33</v>
      </c>
      <c r="C483" s="106">
        <v>600</v>
      </c>
      <c r="D483" s="106">
        <v>10</v>
      </c>
      <c r="E483" s="106">
        <v>4</v>
      </c>
      <c r="F483" s="106">
        <v>14.1</v>
      </c>
      <c r="G483" s="106">
        <v>0.15</v>
      </c>
      <c r="H483" s="106">
        <v>96</v>
      </c>
      <c r="I483" s="106">
        <v>600</v>
      </c>
      <c r="J483" s="106">
        <v>11.6</v>
      </c>
      <c r="K483" s="106">
        <v>8.6</v>
      </c>
      <c r="L483" s="106">
        <v>0</v>
      </c>
      <c r="M483" s="106">
        <v>36000</v>
      </c>
      <c r="N483" s="112">
        <v>46.1</v>
      </c>
      <c r="O483" s="112">
        <v>32.299999999999997</v>
      </c>
      <c r="P483" s="112">
        <v>0.56999999999999995</v>
      </c>
      <c r="Q483" s="115" t="s">
        <v>309</v>
      </c>
    </row>
    <row r="484" spans="1:17">
      <c r="A484" s="111" t="s">
        <v>308</v>
      </c>
      <c r="B484" s="106">
        <v>0.33</v>
      </c>
      <c r="C484" s="106">
        <v>750</v>
      </c>
      <c r="D484" s="106">
        <v>10</v>
      </c>
      <c r="E484" s="106">
        <v>4</v>
      </c>
      <c r="F484" s="106">
        <v>14.1</v>
      </c>
      <c r="G484" s="106">
        <v>0.15</v>
      </c>
      <c r="H484" s="106">
        <v>96</v>
      </c>
      <c r="I484" s="106">
        <v>600</v>
      </c>
      <c r="J484" s="106">
        <v>11.6</v>
      </c>
      <c r="K484" s="106">
        <v>8.6</v>
      </c>
      <c r="L484" s="106">
        <v>0</v>
      </c>
      <c r="M484" s="106">
        <v>36000</v>
      </c>
      <c r="N484" s="112">
        <v>86.9</v>
      </c>
      <c r="O484" s="112">
        <v>76.2</v>
      </c>
      <c r="P484" s="112">
        <v>0.61</v>
      </c>
      <c r="Q484" s="115" t="s">
        <v>309</v>
      </c>
    </row>
    <row r="485" spans="1:17">
      <c r="A485" s="111" t="s">
        <v>310</v>
      </c>
      <c r="B485" s="106">
        <v>0.33</v>
      </c>
      <c r="C485" s="106">
        <v>600</v>
      </c>
      <c r="D485" s="106">
        <v>10</v>
      </c>
      <c r="E485" s="106">
        <v>4</v>
      </c>
      <c r="F485" s="106">
        <v>35.9</v>
      </c>
      <c r="G485" s="106">
        <v>0.12</v>
      </c>
      <c r="H485" s="106">
        <v>75</v>
      </c>
      <c r="I485" s="106">
        <v>750</v>
      </c>
      <c r="J485" s="106">
        <v>38.4</v>
      </c>
      <c r="K485" s="106">
        <v>2.6</v>
      </c>
      <c r="L485" s="106">
        <v>0</v>
      </c>
      <c r="M485" s="106">
        <v>36000</v>
      </c>
      <c r="N485" s="112">
        <v>44.8</v>
      </c>
      <c r="O485" s="112">
        <v>29</v>
      </c>
      <c r="P485" s="112">
        <v>0.53</v>
      </c>
      <c r="Q485" s="115" t="s">
        <v>309</v>
      </c>
    </row>
    <row r="486" spans="1:17">
      <c r="A486" s="111" t="s">
        <v>310</v>
      </c>
      <c r="B486" s="106">
        <v>0.33</v>
      </c>
      <c r="C486" s="106">
        <v>750</v>
      </c>
      <c r="D486" s="106">
        <v>10</v>
      </c>
      <c r="E486" s="106">
        <v>4</v>
      </c>
      <c r="F486" s="106">
        <v>35.9</v>
      </c>
      <c r="G486" s="106">
        <v>0.12</v>
      </c>
      <c r="H486" s="106">
        <v>75</v>
      </c>
      <c r="I486" s="106">
        <v>750</v>
      </c>
      <c r="J486" s="106">
        <v>38.4</v>
      </c>
      <c r="K486" s="106">
        <v>2.6</v>
      </c>
      <c r="L486" s="106">
        <v>0</v>
      </c>
      <c r="M486" s="106">
        <v>36000</v>
      </c>
      <c r="N486" s="112">
        <v>85</v>
      </c>
      <c r="O486" s="112">
        <v>74.7</v>
      </c>
      <c r="P486" s="112">
        <v>0.61</v>
      </c>
      <c r="Q486" s="115" t="s">
        <v>309</v>
      </c>
    </row>
    <row r="487" spans="1:17">
      <c r="A487" s="111" t="s">
        <v>311</v>
      </c>
      <c r="B487" s="106">
        <v>0.5</v>
      </c>
      <c r="C487" s="106">
        <v>750</v>
      </c>
      <c r="D487" s="106">
        <v>9</v>
      </c>
      <c r="E487" s="106">
        <v>0.5</v>
      </c>
      <c r="F487" s="106">
        <v>10.85</v>
      </c>
      <c r="G487" s="106">
        <v>0.37</v>
      </c>
      <c r="H487" s="106">
        <v>143.88</v>
      </c>
      <c r="I487" s="106">
        <v>680</v>
      </c>
      <c r="J487" s="106">
        <v>2.5</v>
      </c>
      <c r="K487" s="106"/>
      <c r="L487" s="106">
        <v>0</v>
      </c>
      <c r="M487" s="106">
        <v>24000</v>
      </c>
      <c r="N487" s="112">
        <v>94</v>
      </c>
      <c r="O487" s="112">
        <v>89</v>
      </c>
      <c r="P487" s="112">
        <v>0.87</v>
      </c>
      <c r="Q487" s="115" t="s">
        <v>312</v>
      </c>
    </row>
    <row r="488" spans="1:17">
      <c r="A488" s="111" t="s">
        <v>311</v>
      </c>
      <c r="B488" s="106">
        <v>0.5</v>
      </c>
      <c r="C488" s="106">
        <v>750</v>
      </c>
      <c r="D488" s="106">
        <v>9</v>
      </c>
      <c r="E488" s="106">
        <v>0.5</v>
      </c>
      <c r="F488" s="106">
        <v>10.85</v>
      </c>
      <c r="G488" s="106">
        <v>0.37</v>
      </c>
      <c r="H488" s="106">
        <v>143.88</v>
      </c>
      <c r="I488" s="106">
        <v>680</v>
      </c>
      <c r="J488" s="106">
        <v>2.5</v>
      </c>
      <c r="K488" s="106"/>
      <c r="L488" s="106">
        <v>0</v>
      </c>
      <c r="M488" s="106">
        <v>60000</v>
      </c>
      <c r="N488" s="112">
        <v>91</v>
      </c>
      <c r="O488" s="112">
        <v>85</v>
      </c>
      <c r="P488" s="112">
        <v>0.85</v>
      </c>
      <c r="Q488" s="115" t="s">
        <v>312</v>
      </c>
    </row>
    <row r="489" spans="1:17">
      <c r="A489" s="111" t="s">
        <v>311</v>
      </c>
      <c r="B489" s="106">
        <v>0.5</v>
      </c>
      <c r="C489" s="106">
        <v>750</v>
      </c>
      <c r="D489" s="106">
        <v>9</v>
      </c>
      <c r="E489" s="106">
        <v>0.5</v>
      </c>
      <c r="F489" s="106">
        <v>10.85</v>
      </c>
      <c r="G489" s="106">
        <v>0.37</v>
      </c>
      <c r="H489" s="106">
        <v>143.88</v>
      </c>
      <c r="I489" s="106">
        <v>680</v>
      </c>
      <c r="J489" s="106">
        <v>2.5</v>
      </c>
      <c r="K489" s="106"/>
      <c r="L489" s="106">
        <v>0</v>
      </c>
      <c r="M489" s="106">
        <v>120000</v>
      </c>
      <c r="N489" s="112">
        <v>80</v>
      </c>
      <c r="O489" s="112">
        <v>69</v>
      </c>
      <c r="P489" s="112">
        <v>0.77</v>
      </c>
      <c r="Q489" s="115" t="s">
        <v>312</v>
      </c>
    </row>
    <row r="490" spans="1:17">
      <c r="A490" s="111" t="s">
        <v>313</v>
      </c>
      <c r="B490" s="106">
        <v>0.5</v>
      </c>
      <c r="C490" s="106">
        <v>750</v>
      </c>
      <c r="D490" s="106">
        <v>9</v>
      </c>
      <c r="E490" s="106">
        <v>0.5</v>
      </c>
      <c r="F490" s="106">
        <v>10.85</v>
      </c>
      <c r="G490" s="106">
        <v>0.37</v>
      </c>
      <c r="H490" s="106">
        <v>143.88</v>
      </c>
      <c r="I490" s="106">
        <v>680</v>
      </c>
      <c r="J490" s="106">
        <v>2.5</v>
      </c>
      <c r="K490" s="106"/>
      <c r="L490" s="106">
        <v>1.1200000000000001</v>
      </c>
      <c r="M490" s="106">
        <v>24000</v>
      </c>
      <c r="N490" s="112">
        <v>94</v>
      </c>
      <c r="O490" s="112">
        <v>88</v>
      </c>
      <c r="P490" s="112">
        <v>0.85</v>
      </c>
      <c r="Q490" s="115" t="s">
        <v>312</v>
      </c>
    </row>
    <row r="491" spans="1:17">
      <c r="A491" s="111" t="s">
        <v>313</v>
      </c>
      <c r="B491" s="106">
        <v>0.5</v>
      </c>
      <c r="C491" s="106">
        <v>750</v>
      </c>
      <c r="D491" s="106">
        <v>9</v>
      </c>
      <c r="E491" s="106">
        <v>0.5</v>
      </c>
      <c r="F491" s="106">
        <v>10.85</v>
      </c>
      <c r="G491" s="106">
        <v>0.37</v>
      </c>
      <c r="H491" s="106">
        <v>143.88</v>
      </c>
      <c r="I491" s="106">
        <v>680</v>
      </c>
      <c r="J491" s="106">
        <v>2.5</v>
      </c>
      <c r="K491" s="106"/>
      <c r="L491" s="106">
        <v>1.1200000000000001</v>
      </c>
      <c r="M491" s="106">
        <v>120000</v>
      </c>
      <c r="N491" s="112">
        <v>67</v>
      </c>
      <c r="O491" s="112">
        <v>53</v>
      </c>
      <c r="P491" s="112">
        <v>0.7</v>
      </c>
      <c r="Q491" s="115" t="s">
        <v>312</v>
      </c>
    </row>
    <row r="492" spans="1:17">
      <c r="A492" s="111" t="s">
        <v>311</v>
      </c>
      <c r="B492" s="106">
        <v>0.5</v>
      </c>
      <c r="C492" s="106">
        <v>750</v>
      </c>
      <c r="D492" s="106">
        <v>9</v>
      </c>
      <c r="E492" s="106">
        <v>50</v>
      </c>
      <c r="F492" s="106">
        <v>10.85</v>
      </c>
      <c r="G492" s="106">
        <v>0.37</v>
      </c>
      <c r="H492" s="106">
        <v>143.88</v>
      </c>
      <c r="I492" s="106">
        <v>680</v>
      </c>
      <c r="J492" s="106">
        <v>2.5</v>
      </c>
      <c r="K492" s="106"/>
      <c r="L492" s="106">
        <v>0</v>
      </c>
      <c r="M492" s="106">
        <v>120000</v>
      </c>
      <c r="N492" s="112">
        <v>57.4</v>
      </c>
      <c r="O492" s="112">
        <v>61.2</v>
      </c>
      <c r="P492" s="112">
        <v>0.4</v>
      </c>
      <c r="Q492" s="115" t="s">
        <v>312</v>
      </c>
    </row>
    <row r="493" spans="1:17">
      <c r="A493" s="111" t="s">
        <v>311</v>
      </c>
      <c r="B493" s="106">
        <v>0.5</v>
      </c>
      <c r="C493" s="106">
        <v>750</v>
      </c>
      <c r="D493" s="106">
        <v>9</v>
      </c>
      <c r="E493" s="106">
        <v>25</v>
      </c>
      <c r="F493" s="106">
        <v>10.85</v>
      </c>
      <c r="G493" s="106">
        <v>0.37</v>
      </c>
      <c r="H493" s="106">
        <v>143.88</v>
      </c>
      <c r="I493" s="106">
        <v>680</v>
      </c>
      <c r="J493" s="106">
        <v>2.5</v>
      </c>
      <c r="K493" s="106"/>
      <c r="L493" s="106">
        <v>0</v>
      </c>
      <c r="M493" s="106">
        <v>120000</v>
      </c>
      <c r="N493" s="112">
        <v>59.9</v>
      </c>
      <c r="O493" s="112">
        <v>63.3</v>
      </c>
      <c r="P493" s="112">
        <v>0.42</v>
      </c>
      <c r="Q493" s="115" t="s">
        <v>312</v>
      </c>
    </row>
    <row r="494" spans="1:17">
      <c r="A494" s="111" t="s">
        <v>313</v>
      </c>
      <c r="B494" s="106">
        <v>0.5</v>
      </c>
      <c r="C494" s="106">
        <v>750</v>
      </c>
      <c r="D494" s="106">
        <v>9</v>
      </c>
      <c r="E494" s="106">
        <v>50</v>
      </c>
      <c r="F494" s="106">
        <v>10.85</v>
      </c>
      <c r="G494" s="106">
        <v>0.37</v>
      </c>
      <c r="H494" s="106">
        <v>143.88</v>
      </c>
      <c r="I494" s="106">
        <v>680</v>
      </c>
      <c r="J494" s="106">
        <v>2.5</v>
      </c>
      <c r="K494" s="106"/>
      <c r="L494" s="106">
        <v>1.1200000000000001</v>
      </c>
      <c r="M494" s="106">
        <v>120000</v>
      </c>
      <c r="N494" s="112">
        <v>43.4</v>
      </c>
      <c r="O494" s="112">
        <v>47.1</v>
      </c>
      <c r="P494" s="112">
        <v>0.44600000000000001</v>
      </c>
      <c r="Q494" s="115" t="s">
        <v>312</v>
      </c>
    </row>
    <row r="495" spans="1:17">
      <c r="A495" s="111" t="s">
        <v>313</v>
      </c>
      <c r="B495" s="106">
        <v>0.5</v>
      </c>
      <c r="C495" s="106">
        <v>750</v>
      </c>
      <c r="D495" s="106">
        <v>9</v>
      </c>
      <c r="E495" s="106">
        <v>25</v>
      </c>
      <c r="F495" s="106">
        <v>10.85</v>
      </c>
      <c r="G495" s="106">
        <v>0.37</v>
      </c>
      <c r="H495" s="106">
        <v>143.88</v>
      </c>
      <c r="I495" s="106">
        <v>680</v>
      </c>
      <c r="J495" s="106">
        <v>2.5</v>
      </c>
      <c r="K495" s="106"/>
      <c r="L495" s="106">
        <v>1.1200000000000001</v>
      </c>
      <c r="M495" s="106">
        <v>120000</v>
      </c>
      <c r="N495" s="112">
        <v>44.6</v>
      </c>
      <c r="O495" s="112">
        <v>48</v>
      </c>
      <c r="P495" s="112">
        <v>0.47</v>
      </c>
      <c r="Q495" s="115" t="s">
        <v>312</v>
      </c>
    </row>
    <row r="496" spans="1:17">
      <c r="A496" s="111" t="s">
        <v>314</v>
      </c>
      <c r="B496" s="106">
        <v>0.5</v>
      </c>
      <c r="C496" s="106">
        <v>750</v>
      </c>
      <c r="D496" s="106">
        <v>9</v>
      </c>
      <c r="E496" s="106">
        <v>0.5</v>
      </c>
      <c r="F496" s="106">
        <v>8.43</v>
      </c>
      <c r="G496" s="106">
        <v>0.27</v>
      </c>
      <c r="H496" s="106">
        <v>130.71</v>
      </c>
      <c r="I496" s="106">
        <v>680</v>
      </c>
      <c r="J496" s="106">
        <v>4.5999999999999996</v>
      </c>
      <c r="K496" s="106"/>
      <c r="L496" s="106">
        <v>0</v>
      </c>
      <c r="M496" s="106">
        <v>24000</v>
      </c>
      <c r="N496" s="112">
        <v>94</v>
      </c>
      <c r="O496" s="112">
        <v>89</v>
      </c>
      <c r="P496" s="112">
        <v>0.86</v>
      </c>
      <c r="Q496" s="115" t="s">
        <v>312</v>
      </c>
    </row>
    <row r="497" spans="1:17">
      <c r="A497" s="111" t="s">
        <v>315</v>
      </c>
      <c r="B497" s="106">
        <v>0.5</v>
      </c>
      <c r="C497" s="106">
        <v>750</v>
      </c>
      <c r="D497" s="106">
        <v>9</v>
      </c>
      <c r="E497" s="106">
        <v>0.5</v>
      </c>
      <c r="F497" s="106">
        <v>7.3</v>
      </c>
      <c r="G497" s="106">
        <v>0.3</v>
      </c>
      <c r="H497" s="106">
        <v>120.57</v>
      </c>
      <c r="I497" s="106">
        <v>667</v>
      </c>
      <c r="J497" s="106">
        <v>4.8</v>
      </c>
      <c r="K497" s="106"/>
      <c r="L497" s="106">
        <v>0</v>
      </c>
      <c r="M497" s="106">
        <v>24000</v>
      </c>
      <c r="N497" s="112">
        <v>84</v>
      </c>
      <c r="O497" s="112">
        <v>71</v>
      </c>
      <c r="P497" s="112">
        <v>0.74</v>
      </c>
      <c r="Q497" s="115" t="s">
        <v>312</v>
      </c>
    </row>
    <row r="498" spans="1:17">
      <c r="A498" s="111" t="s">
        <v>316</v>
      </c>
      <c r="B498" s="106">
        <v>0.5</v>
      </c>
      <c r="C498" s="106">
        <v>750</v>
      </c>
      <c r="D498" s="106">
        <v>9</v>
      </c>
      <c r="E498" s="106">
        <v>0.5</v>
      </c>
      <c r="F498" s="106">
        <v>7.39</v>
      </c>
      <c r="G498" s="106">
        <v>0.23</v>
      </c>
      <c r="H498" s="106">
        <v>116.78</v>
      </c>
      <c r="I498" s="106">
        <v>630</v>
      </c>
      <c r="J498" s="106">
        <v>4.8</v>
      </c>
      <c r="K498" s="106"/>
      <c r="L498" s="106">
        <v>0</v>
      </c>
      <c r="M498" s="106">
        <v>24000</v>
      </c>
      <c r="N498" s="112">
        <v>78</v>
      </c>
      <c r="O498" s="112">
        <v>61</v>
      </c>
      <c r="P498" s="112">
        <v>0.56999999999999995</v>
      </c>
      <c r="Q498" s="115" t="s">
        <v>312</v>
      </c>
    </row>
    <row r="499" spans="1:17">
      <c r="A499" s="111" t="s">
        <v>317</v>
      </c>
      <c r="B499" s="106">
        <v>0.5</v>
      </c>
      <c r="C499" s="106">
        <v>750</v>
      </c>
      <c r="D499" s="106">
        <v>9</v>
      </c>
      <c r="E499" s="106">
        <v>0.5</v>
      </c>
      <c r="F499" s="106">
        <v>5.53</v>
      </c>
      <c r="G499" s="106">
        <v>0.24</v>
      </c>
      <c r="H499" s="106">
        <v>140.46</v>
      </c>
      <c r="I499" s="106">
        <v>665</v>
      </c>
      <c r="J499" s="106">
        <v>6.8</v>
      </c>
      <c r="K499" s="106"/>
      <c r="L499" s="106">
        <v>0</v>
      </c>
      <c r="M499" s="106">
        <v>24000</v>
      </c>
      <c r="N499" s="112">
        <v>94</v>
      </c>
      <c r="O499" s="112">
        <v>89</v>
      </c>
      <c r="P499" s="112">
        <v>0.89</v>
      </c>
      <c r="Q499" s="115" t="s">
        <v>312</v>
      </c>
    </row>
    <row r="500" spans="1:17">
      <c r="A500" s="111" t="s">
        <v>318</v>
      </c>
      <c r="B500" s="106">
        <v>0.5</v>
      </c>
      <c r="C500" s="106">
        <v>750</v>
      </c>
      <c r="D500" s="106">
        <v>9</v>
      </c>
      <c r="E500" s="106">
        <v>0.5</v>
      </c>
      <c r="F500" s="106">
        <v>6.6</v>
      </c>
      <c r="G500" s="106">
        <v>0.22</v>
      </c>
      <c r="H500" s="106">
        <v>107.49</v>
      </c>
      <c r="I500" s="106">
        <v>775</v>
      </c>
      <c r="J500" s="106">
        <v>5.8</v>
      </c>
      <c r="K500" s="106"/>
      <c r="L500" s="106">
        <v>0</v>
      </c>
      <c r="M500" s="106">
        <v>24000</v>
      </c>
      <c r="N500" s="112">
        <v>94</v>
      </c>
      <c r="O500" s="112">
        <v>89</v>
      </c>
      <c r="P500" s="112">
        <v>0.85</v>
      </c>
      <c r="Q500" s="115" t="s">
        <v>312</v>
      </c>
    </row>
    <row r="501" spans="1:17">
      <c r="A501" s="111" t="s">
        <v>319</v>
      </c>
      <c r="B501" s="106">
        <v>0.2</v>
      </c>
      <c r="C501" s="106">
        <v>700</v>
      </c>
      <c r="D501" s="106">
        <v>10</v>
      </c>
      <c r="E501" s="106">
        <v>4</v>
      </c>
      <c r="F501" s="106">
        <v>11.13</v>
      </c>
      <c r="G501" s="106">
        <v>0.38</v>
      </c>
      <c r="H501" s="106">
        <v>121.03</v>
      </c>
      <c r="I501" s="106">
        <v>578</v>
      </c>
      <c r="J501" s="106">
        <v>13.2</v>
      </c>
      <c r="K501" s="106"/>
      <c r="L501" s="106">
        <v>0</v>
      </c>
      <c r="M501" s="106">
        <v>40000</v>
      </c>
      <c r="N501" s="112">
        <v>41</v>
      </c>
      <c r="O501" s="112">
        <v>48</v>
      </c>
      <c r="P501" s="112">
        <v>0.81</v>
      </c>
      <c r="Q501" s="115" t="s">
        <v>320</v>
      </c>
    </row>
    <row r="502" spans="1:17">
      <c r="A502" s="111" t="s">
        <v>321</v>
      </c>
      <c r="B502" s="106">
        <v>0.2</v>
      </c>
      <c r="C502" s="106">
        <v>700</v>
      </c>
      <c r="D502" s="106">
        <v>10</v>
      </c>
      <c r="E502" s="106">
        <v>4</v>
      </c>
      <c r="F502" s="106">
        <v>10.02</v>
      </c>
      <c r="G502" s="106">
        <v>0.36</v>
      </c>
      <c r="H502" s="106">
        <v>128.87</v>
      </c>
      <c r="I502" s="106">
        <v>570</v>
      </c>
      <c r="J502" s="106">
        <v>13.8</v>
      </c>
      <c r="K502" s="106"/>
      <c r="L502" s="106">
        <v>0.82</v>
      </c>
      <c r="M502" s="106">
        <v>40000</v>
      </c>
      <c r="N502" s="112">
        <v>44</v>
      </c>
      <c r="O502" s="112">
        <v>48</v>
      </c>
      <c r="P502" s="112">
        <v>0.78</v>
      </c>
      <c r="Q502" s="115" t="s">
        <v>320</v>
      </c>
    </row>
    <row r="503" spans="1:17">
      <c r="A503" s="111" t="s">
        <v>322</v>
      </c>
      <c r="B503" s="106">
        <v>0.2</v>
      </c>
      <c r="C503" s="106">
        <v>700</v>
      </c>
      <c r="D503" s="106">
        <v>10</v>
      </c>
      <c r="E503" s="106">
        <v>4</v>
      </c>
      <c r="F503" s="106">
        <v>10.029999999999999</v>
      </c>
      <c r="G503" s="106">
        <v>0.33</v>
      </c>
      <c r="H503" s="106">
        <v>114.92</v>
      </c>
      <c r="I503" s="106">
        <v>563</v>
      </c>
      <c r="J503" s="106">
        <v>12.5</v>
      </c>
      <c r="K503" s="106"/>
      <c r="L503" s="106">
        <v>0.82</v>
      </c>
      <c r="M503" s="106">
        <v>40000</v>
      </c>
      <c r="N503" s="112">
        <v>49</v>
      </c>
      <c r="O503" s="112">
        <v>73</v>
      </c>
      <c r="P503" s="112">
        <v>0.86</v>
      </c>
      <c r="Q503" s="115" t="s">
        <v>320</v>
      </c>
    </row>
    <row r="504" spans="1:17">
      <c r="A504" s="111" t="s">
        <v>323</v>
      </c>
      <c r="B504" s="106">
        <v>0.2</v>
      </c>
      <c r="C504" s="106">
        <v>700</v>
      </c>
      <c r="D504" s="106">
        <v>10</v>
      </c>
      <c r="E504" s="106">
        <v>4</v>
      </c>
      <c r="F504" s="106">
        <v>12.38</v>
      </c>
      <c r="G504" s="106">
        <v>0.4</v>
      </c>
      <c r="H504" s="106">
        <v>109.95</v>
      </c>
      <c r="I504" s="106">
        <v>560</v>
      </c>
      <c r="J504" s="106">
        <v>15.8</v>
      </c>
      <c r="K504" s="106"/>
      <c r="L504" s="106">
        <v>0.82</v>
      </c>
      <c r="M504" s="106">
        <v>40000</v>
      </c>
      <c r="N504" s="112">
        <v>41</v>
      </c>
      <c r="O504" s="112">
        <v>59</v>
      </c>
      <c r="P504" s="112">
        <v>0.78</v>
      </c>
      <c r="Q504" s="115" t="s">
        <v>320</v>
      </c>
    </row>
    <row r="505" spans="1:17">
      <c r="A505" s="111" t="s">
        <v>79</v>
      </c>
      <c r="B505" s="106">
        <v>0.15</v>
      </c>
      <c r="C505" s="106">
        <v>650</v>
      </c>
      <c r="D505" s="106">
        <v>10</v>
      </c>
      <c r="E505" s="106">
        <v>24</v>
      </c>
      <c r="F505" s="106">
        <v>2.8</v>
      </c>
      <c r="G505" s="106">
        <v>0.21</v>
      </c>
      <c r="H505" s="106">
        <v>519</v>
      </c>
      <c r="I505" s="106">
        <v>733</v>
      </c>
      <c r="J505" s="106">
        <v>15</v>
      </c>
      <c r="K505" s="106"/>
      <c r="L505" s="106">
        <v>0</v>
      </c>
      <c r="M505" s="106">
        <v>60000</v>
      </c>
      <c r="N505" s="112">
        <v>45</v>
      </c>
      <c r="O505" s="112">
        <v>71</v>
      </c>
      <c r="P505" s="112">
        <v>0.7</v>
      </c>
      <c r="Q505" s="115" t="s">
        <v>324</v>
      </c>
    </row>
    <row r="506" spans="1:17">
      <c r="A506" s="111" t="s">
        <v>325</v>
      </c>
      <c r="B506" s="106">
        <v>0.15</v>
      </c>
      <c r="C506" s="106">
        <v>650</v>
      </c>
      <c r="D506" s="106">
        <v>10</v>
      </c>
      <c r="E506" s="106">
        <v>24</v>
      </c>
      <c r="F506" s="106">
        <v>3.9</v>
      </c>
      <c r="G506" s="106">
        <v>0.23</v>
      </c>
      <c r="H506" s="106">
        <v>346</v>
      </c>
      <c r="I506" s="106">
        <v>622</v>
      </c>
      <c r="J506" s="106">
        <v>24</v>
      </c>
      <c r="K506" s="106"/>
      <c r="L506" s="106">
        <v>0</v>
      </c>
      <c r="M506" s="106">
        <v>60000</v>
      </c>
      <c r="N506" s="112">
        <v>48</v>
      </c>
      <c r="O506" s="112">
        <v>59</v>
      </c>
      <c r="P506" s="112">
        <v>0.7</v>
      </c>
      <c r="Q506" s="115" t="s">
        <v>324</v>
      </c>
    </row>
    <row r="507" spans="1:17">
      <c r="A507" s="111" t="s">
        <v>326</v>
      </c>
      <c r="B507" s="106">
        <v>0.15</v>
      </c>
      <c r="C507" s="106">
        <v>650</v>
      </c>
      <c r="D507" s="106">
        <v>10</v>
      </c>
      <c r="E507" s="106">
        <v>24</v>
      </c>
      <c r="F507" s="106">
        <v>6.9</v>
      </c>
      <c r="G507" s="106">
        <v>0.32</v>
      </c>
      <c r="H507" s="106">
        <v>347</v>
      </c>
      <c r="I507" s="106">
        <v>660</v>
      </c>
      <c r="J507" s="106">
        <v>23</v>
      </c>
      <c r="K507" s="106"/>
      <c r="L507" s="106">
        <v>0</v>
      </c>
      <c r="M507" s="106">
        <v>60000</v>
      </c>
      <c r="N507" s="112">
        <v>65</v>
      </c>
      <c r="O507" s="112">
        <v>54</v>
      </c>
      <c r="P507" s="112">
        <v>0.8</v>
      </c>
      <c r="Q507" s="115" t="s">
        <v>324</v>
      </c>
    </row>
    <row r="508" spans="1:17">
      <c r="A508" s="111" t="s">
        <v>327</v>
      </c>
      <c r="B508" s="106">
        <v>0.15</v>
      </c>
      <c r="C508" s="106">
        <v>650</v>
      </c>
      <c r="D508" s="106">
        <v>10</v>
      </c>
      <c r="E508" s="106">
        <v>24</v>
      </c>
      <c r="F508" s="106">
        <v>4</v>
      </c>
      <c r="G508" s="106">
        <v>0.21</v>
      </c>
      <c r="H508" s="106">
        <v>310</v>
      </c>
      <c r="I508" s="106">
        <v>733</v>
      </c>
      <c r="J508" s="106">
        <v>16</v>
      </c>
      <c r="K508" s="106"/>
      <c r="L508" s="106">
        <v>0</v>
      </c>
      <c r="M508" s="106">
        <v>60000</v>
      </c>
      <c r="N508" s="112">
        <v>44</v>
      </c>
      <c r="O508" s="112">
        <v>57</v>
      </c>
      <c r="P508" s="112">
        <v>0.7</v>
      </c>
      <c r="Q508" s="115" t="s">
        <v>324</v>
      </c>
    </row>
    <row r="509" spans="1:17">
      <c r="A509" s="111" t="s">
        <v>328</v>
      </c>
      <c r="B509" s="106">
        <v>0.15</v>
      </c>
      <c r="C509" s="106">
        <v>650</v>
      </c>
      <c r="D509" s="106">
        <v>10</v>
      </c>
      <c r="E509" s="106">
        <v>24</v>
      </c>
      <c r="F509" s="106">
        <v>10.9</v>
      </c>
      <c r="G509" s="106">
        <v>0.3</v>
      </c>
      <c r="H509" s="106">
        <v>222</v>
      </c>
      <c r="I509" s="106">
        <v>622</v>
      </c>
      <c r="J509" s="106">
        <v>21</v>
      </c>
      <c r="K509" s="106"/>
      <c r="L509" s="106">
        <v>0</v>
      </c>
      <c r="M509" s="106">
        <v>60000</v>
      </c>
      <c r="N509" s="112">
        <v>38</v>
      </c>
      <c r="O509" s="112">
        <v>53</v>
      </c>
      <c r="P509" s="112">
        <v>0.7</v>
      </c>
      <c r="Q509" s="115" t="s">
        <v>324</v>
      </c>
    </row>
    <row r="510" spans="1:17">
      <c r="A510" s="111" t="s">
        <v>329</v>
      </c>
      <c r="B510" s="106">
        <v>0.5</v>
      </c>
      <c r="C510" s="106">
        <v>750</v>
      </c>
      <c r="D510" s="106">
        <v>4.41</v>
      </c>
      <c r="E510" s="106">
        <v>20</v>
      </c>
      <c r="F510" s="106">
        <v>15.6</v>
      </c>
      <c r="G510" s="106">
        <v>0.03</v>
      </c>
      <c r="H510" s="106">
        <v>7.9</v>
      </c>
      <c r="I510" s="106">
        <v>610</v>
      </c>
      <c r="J510" s="106">
        <v>48.6</v>
      </c>
      <c r="K510" s="106">
        <v>0.55000000000000004</v>
      </c>
      <c r="L510" s="106">
        <v>0</v>
      </c>
      <c r="M510" s="106">
        <v>25000</v>
      </c>
      <c r="N510" s="112">
        <v>62</v>
      </c>
      <c r="O510" s="112">
        <v>69</v>
      </c>
      <c r="P510" s="112">
        <v>0.86</v>
      </c>
      <c r="Q510" s="115" t="s">
        <v>330</v>
      </c>
    </row>
    <row r="511" spans="1:17">
      <c r="A511" s="111" t="s">
        <v>331</v>
      </c>
      <c r="B511" s="106">
        <v>0.5</v>
      </c>
      <c r="C511" s="106">
        <v>750</v>
      </c>
      <c r="D511" s="106">
        <v>4.5199999999999996</v>
      </c>
      <c r="E511" s="106">
        <v>20</v>
      </c>
      <c r="F511" s="106">
        <v>15.7</v>
      </c>
      <c r="G511" s="106">
        <v>4.7E-2</v>
      </c>
      <c r="H511" s="106">
        <v>12.7</v>
      </c>
      <c r="I511" s="106">
        <v>800</v>
      </c>
      <c r="J511" s="106">
        <v>17.600000000000001</v>
      </c>
      <c r="K511" s="106">
        <v>1.2</v>
      </c>
      <c r="L511" s="106">
        <v>0</v>
      </c>
      <c r="M511" s="106">
        <v>25000</v>
      </c>
      <c r="N511" s="112">
        <v>79</v>
      </c>
      <c r="O511" s="112">
        <v>84</v>
      </c>
      <c r="P511" s="112">
        <v>0.86</v>
      </c>
      <c r="Q511" s="115" t="s">
        <v>330</v>
      </c>
    </row>
    <row r="512" spans="1:17">
      <c r="A512" s="111" t="s">
        <v>332</v>
      </c>
      <c r="B512" s="106">
        <v>0.2</v>
      </c>
      <c r="C512" s="106">
        <v>600</v>
      </c>
      <c r="D512" s="106">
        <v>13.84</v>
      </c>
      <c r="E512" s="106">
        <v>4.0999999999999996</v>
      </c>
      <c r="F512" s="106">
        <v>15.5</v>
      </c>
      <c r="G512" s="106">
        <v>0.35</v>
      </c>
      <c r="H512" s="106">
        <v>75</v>
      </c>
      <c r="I512" s="106">
        <v>347</v>
      </c>
      <c r="J512" s="106">
        <v>7.4</v>
      </c>
      <c r="K512" s="106"/>
      <c r="L512" s="106">
        <v>2.04</v>
      </c>
      <c r="M512" s="106">
        <f>300000</f>
        <v>300000</v>
      </c>
      <c r="N512" s="112">
        <v>17</v>
      </c>
      <c r="O512" s="112">
        <v>29.530999999999999</v>
      </c>
      <c r="P512" s="112">
        <v>0.5454</v>
      </c>
      <c r="Q512" s="115" t="s">
        <v>333</v>
      </c>
    </row>
    <row r="513" spans="1:17">
      <c r="A513" s="111" t="s">
        <v>334</v>
      </c>
      <c r="B513" s="106">
        <f>3/7</f>
        <v>0.42857142857142855</v>
      </c>
      <c r="C513" s="106">
        <v>700</v>
      </c>
      <c r="D513" s="106">
        <v>19.7</v>
      </c>
      <c r="E513" s="106">
        <v>7</v>
      </c>
      <c r="F513" s="106">
        <v>12.12</v>
      </c>
      <c r="G513" s="106">
        <v>3.1E-2</v>
      </c>
      <c r="H513" s="106">
        <v>9.35</v>
      </c>
      <c r="I513" s="106">
        <v>345</v>
      </c>
      <c r="J513" s="106">
        <v>9.44</v>
      </c>
      <c r="K513" s="106"/>
      <c r="L513" s="106">
        <v>0</v>
      </c>
      <c r="M513" s="106">
        <v>42000</v>
      </c>
      <c r="N513" s="112">
        <v>75.709999999999994</v>
      </c>
      <c r="O513" s="112">
        <v>86.86</v>
      </c>
      <c r="P513" s="112">
        <v>1.02</v>
      </c>
      <c r="Q513" s="115" t="s">
        <v>335</v>
      </c>
    </row>
    <row r="514" spans="1:17">
      <c r="A514" s="111" t="s">
        <v>336</v>
      </c>
      <c r="B514" s="106">
        <f>3/7</f>
        <v>0.42857142857142855</v>
      </c>
      <c r="C514" s="106">
        <v>700</v>
      </c>
      <c r="D514" s="106">
        <v>19.7</v>
      </c>
      <c r="E514" s="106">
        <v>7</v>
      </c>
      <c r="F514" s="106">
        <v>22.43</v>
      </c>
      <c r="G514" s="106">
        <v>1.0999999999999999E-2</v>
      </c>
      <c r="H514" s="106">
        <v>2.64</v>
      </c>
      <c r="I514" s="106">
        <v>389</v>
      </c>
      <c r="J514" s="106">
        <v>5.68</v>
      </c>
      <c r="K514" s="106"/>
      <c r="L514" s="106">
        <v>0</v>
      </c>
      <c r="M514" s="106">
        <v>42000</v>
      </c>
      <c r="N514" s="112">
        <v>82.545000000000002</v>
      </c>
      <c r="O514" s="112">
        <v>88.682000000000002</v>
      </c>
      <c r="P514" s="112">
        <v>1.05</v>
      </c>
      <c r="Q514" s="115" t="s">
        <v>335</v>
      </c>
    </row>
    <row r="515" spans="1:17">
      <c r="A515" s="111" t="s">
        <v>337</v>
      </c>
      <c r="B515" s="106">
        <v>0.5</v>
      </c>
      <c r="C515" s="106">
        <v>700</v>
      </c>
      <c r="D515" s="106">
        <v>11</v>
      </c>
      <c r="E515" s="106">
        <v>10</v>
      </c>
      <c r="F515" s="106">
        <v>3.3</v>
      </c>
      <c r="G515" s="106">
        <v>0.17430000000000001</v>
      </c>
      <c r="H515" s="106">
        <v>208</v>
      </c>
      <c r="I515" s="106">
        <v>552</v>
      </c>
      <c r="J515" s="106">
        <v>3</v>
      </c>
      <c r="K515" s="106"/>
      <c r="L515" s="106">
        <v>0</v>
      </c>
      <c r="M515" s="106">
        <v>24000</v>
      </c>
      <c r="N515" s="112">
        <v>67</v>
      </c>
      <c r="O515" s="112">
        <v>76.400000000000006</v>
      </c>
      <c r="P515" s="112">
        <v>0.83</v>
      </c>
      <c r="Q515" s="115" t="s">
        <v>338</v>
      </c>
    </row>
    <row r="516" spans="1:17">
      <c r="A516" s="111" t="s">
        <v>337</v>
      </c>
      <c r="B516" s="106">
        <v>0.5</v>
      </c>
      <c r="C516" s="106">
        <v>750</v>
      </c>
      <c r="D516" s="106">
        <v>11</v>
      </c>
      <c r="E516" s="106">
        <v>10</v>
      </c>
      <c r="F516" s="106">
        <v>3.3</v>
      </c>
      <c r="G516" s="106">
        <v>0.17430000000000001</v>
      </c>
      <c r="H516" s="106">
        <v>208</v>
      </c>
      <c r="I516" s="106">
        <v>552</v>
      </c>
      <c r="J516" s="106">
        <v>3</v>
      </c>
      <c r="K516" s="106"/>
      <c r="L516" s="106">
        <v>0</v>
      </c>
      <c r="M516" s="106">
        <v>24000</v>
      </c>
      <c r="N516" s="112">
        <v>79</v>
      </c>
      <c r="O516" s="112">
        <v>91.2</v>
      </c>
      <c r="P516" s="112">
        <v>0.88</v>
      </c>
      <c r="Q516" s="115" t="s">
        <v>338</v>
      </c>
    </row>
    <row r="517" spans="1:17">
      <c r="A517" s="111" t="s">
        <v>337</v>
      </c>
      <c r="B517" s="106">
        <v>0.5</v>
      </c>
      <c r="C517" s="106">
        <v>800</v>
      </c>
      <c r="D517" s="106">
        <v>11</v>
      </c>
      <c r="E517" s="106">
        <v>10</v>
      </c>
      <c r="F517" s="106">
        <v>3.3</v>
      </c>
      <c r="G517" s="106">
        <v>0.17430000000000001</v>
      </c>
      <c r="H517" s="106">
        <v>208</v>
      </c>
      <c r="I517" s="106">
        <v>552</v>
      </c>
      <c r="J517" s="106">
        <v>3</v>
      </c>
      <c r="K517" s="106"/>
      <c r="L517" s="106">
        <v>0</v>
      </c>
      <c r="M517" s="106">
        <v>24000</v>
      </c>
      <c r="N517" s="112">
        <v>92</v>
      </c>
      <c r="O517" s="112">
        <v>94</v>
      </c>
      <c r="P517" s="112">
        <v>0.93</v>
      </c>
      <c r="Q517" s="115" t="s">
        <v>338</v>
      </c>
    </row>
    <row r="518" spans="1:17">
      <c r="A518" s="111" t="s">
        <v>339</v>
      </c>
      <c r="B518" s="106">
        <v>0.5</v>
      </c>
      <c r="C518" s="106">
        <v>700</v>
      </c>
      <c r="D518" s="106">
        <v>15</v>
      </c>
      <c r="E518" s="106">
        <v>24</v>
      </c>
      <c r="F518" s="106">
        <v>7.5</v>
      </c>
      <c r="G518" s="106">
        <v>0.38</v>
      </c>
      <c r="H518" s="106">
        <v>132</v>
      </c>
      <c r="I518" s="106">
        <v>565</v>
      </c>
      <c r="J518" s="106">
        <v>30</v>
      </c>
      <c r="K518" s="106">
        <v>2.8</v>
      </c>
      <c r="L518" s="106">
        <v>0</v>
      </c>
      <c r="M518" s="106">
        <v>30000</v>
      </c>
      <c r="N518" s="112">
        <v>58.44</v>
      </c>
      <c r="O518" s="112">
        <v>71.430000000000007</v>
      </c>
      <c r="P518" s="112">
        <v>0.80100000000000005</v>
      </c>
      <c r="Q518" s="115" t="s">
        <v>340</v>
      </c>
    </row>
    <row r="519" spans="1:17">
      <c r="A519" s="111" t="s">
        <v>339</v>
      </c>
      <c r="B519" s="106">
        <v>0.5</v>
      </c>
      <c r="C519" s="106">
        <v>700</v>
      </c>
      <c r="D519" s="106">
        <v>15</v>
      </c>
      <c r="E519" s="106">
        <v>48</v>
      </c>
      <c r="F519" s="106">
        <v>7.5</v>
      </c>
      <c r="G519" s="106">
        <v>0.38</v>
      </c>
      <c r="H519" s="106">
        <v>132</v>
      </c>
      <c r="I519" s="106">
        <v>565</v>
      </c>
      <c r="J519" s="106">
        <v>30</v>
      </c>
      <c r="K519" s="106">
        <v>2.8</v>
      </c>
      <c r="L519" s="106">
        <v>0</v>
      </c>
      <c r="M519" s="106">
        <v>30000</v>
      </c>
      <c r="N519" s="112">
        <v>51.6</v>
      </c>
      <c r="O519" s="112">
        <v>64.05</v>
      </c>
      <c r="P519" s="112">
        <v>0.81</v>
      </c>
      <c r="Q519" s="115" t="s">
        <v>340</v>
      </c>
    </row>
    <row r="520" spans="1:17">
      <c r="A520" s="111" t="s">
        <v>341</v>
      </c>
      <c r="B520" s="106">
        <v>0.5</v>
      </c>
      <c r="C520" s="106">
        <v>700</v>
      </c>
      <c r="D520" s="106">
        <v>15</v>
      </c>
      <c r="E520" s="106">
        <v>24</v>
      </c>
      <c r="F520" s="106">
        <v>7.1</v>
      </c>
      <c r="G520" s="106">
        <v>0.32</v>
      </c>
      <c r="H520" s="106">
        <v>125</v>
      </c>
      <c r="I520" s="106">
        <v>550</v>
      </c>
      <c r="J520" s="106">
        <v>32</v>
      </c>
      <c r="K520" s="106">
        <v>2.6</v>
      </c>
      <c r="L520" s="106">
        <v>0</v>
      </c>
      <c r="M520" s="106">
        <v>30000</v>
      </c>
      <c r="N520" s="112">
        <v>59.573999999999998</v>
      </c>
      <c r="O520" s="112">
        <v>74.47</v>
      </c>
      <c r="P520" s="112">
        <v>0.79</v>
      </c>
      <c r="Q520" s="115" t="s">
        <v>340</v>
      </c>
    </row>
    <row r="521" spans="1:17">
      <c r="A521" s="111" t="s">
        <v>341</v>
      </c>
      <c r="B521" s="106">
        <v>0.5</v>
      </c>
      <c r="C521" s="106">
        <v>700</v>
      </c>
      <c r="D521" s="106">
        <v>15</v>
      </c>
      <c r="E521" s="106">
        <v>48</v>
      </c>
      <c r="F521" s="106">
        <v>7.1</v>
      </c>
      <c r="G521" s="106">
        <v>0.32</v>
      </c>
      <c r="H521" s="106">
        <v>125</v>
      </c>
      <c r="I521" s="106">
        <v>550</v>
      </c>
      <c r="J521" s="106">
        <v>32</v>
      </c>
      <c r="K521" s="106">
        <v>2.6</v>
      </c>
      <c r="L521" s="106">
        <v>0</v>
      </c>
      <c r="M521" s="106">
        <v>30000</v>
      </c>
      <c r="N521" s="112">
        <v>57.7</v>
      </c>
      <c r="O521" s="112">
        <v>72.400000000000006</v>
      </c>
      <c r="P521" s="112">
        <v>0.8</v>
      </c>
      <c r="Q521" s="115" t="s">
        <v>340</v>
      </c>
    </row>
    <row r="522" spans="1:17">
      <c r="A522" s="111" t="s">
        <v>341</v>
      </c>
      <c r="B522" s="106">
        <v>0.5</v>
      </c>
      <c r="C522" s="106">
        <v>800</v>
      </c>
      <c r="D522" s="106">
        <v>15</v>
      </c>
      <c r="E522" s="106">
        <v>24</v>
      </c>
      <c r="F522" s="106">
        <v>7.1</v>
      </c>
      <c r="G522" s="106">
        <v>0.32</v>
      </c>
      <c r="H522" s="106">
        <v>125</v>
      </c>
      <c r="I522" s="106">
        <v>550</v>
      </c>
      <c r="J522" s="106">
        <v>32</v>
      </c>
      <c r="K522" s="106">
        <v>2.6</v>
      </c>
      <c r="L522" s="106">
        <v>0</v>
      </c>
      <c r="M522" s="106">
        <v>30000</v>
      </c>
      <c r="N522" s="112">
        <v>88.89</v>
      </c>
      <c r="O522" s="112">
        <v>97.01</v>
      </c>
      <c r="P522" s="112">
        <v>0.77400000000000002</v>
      </c>
      <c r="Q522" s="115" t="s">
        <v>340</v>
      </c>
    </row>
    <row r="523" spans="1:17">
      <c r="A523" s="111" t="s">
        <v>341</v>
      </c>
      <c r="B523" s="106">
        <v>0.5</v>
      </c>
      <c r="C523" s="106">
        <v>800</v>
      </c>
      <c r="D523" s="106">
        <v>15</v>
      </c>
      <c r="E523" s="106">
        <v>48</v>
      </c>
      <c r="F523" s="106">
        <v>7.1</v>
      </c>
      <c r="G523" s="106">
        <v>0.32</v>
      </c>
      <c r="H523" s="106">
        <v>125</v>
      </c>
      <c r="I523" s="106">
        <v>550</v>
      </c>
      <c r="J523" s="106">
        <v>32</v>
      </c>
      <c r="K523" s="106">
        <v>2.6</v>
      </c>
      <c r="L523" s="106">
        <v>0</v>
      </c>
      <c r="M523" s="106">
        <v>30000</v>
      </c>
      <c r="N523" s="112">
        <v>89.32</v>
      </c>
      <c r="O523" s="112">
        <v>93.59</v>
      </c>
      <c r="P523" s="112">
        <v>0.76100000000000001</v>
      </c>
      <c r="Q523" s="115" t="s">
        <v>340</v>
      </c>
    </row>
    <row r="524" spans="1:17">
      <c r="A524" s="111" t="s">
        <v>342</v>
      </c>
      <c r="B524" s="106">
        <v>0.2</v>
      </c>
      <c r="C524" s="106">
        <v>550</v>
      </c>
      <c r="D524" s="106">
        <v>5.91</v>
      </c>
      <c r="E524" s="106">
        <v>0.5</v>
      </c>
      <c r="F524" s="106">
        <v>12.2</v>
      </c>
      <c r="G524" s="106">
        <v>0.45100000000000001</v>
      </c>
      <c r="H524" s="106">
        <v>38</v>
      </c>
      <c r="I524" s="106">
        <v>498</v>
      </c>
      <c r="J524" s="106">
        <v>18.149999999999999</v>
      </c>
      <c r="K524" s="106">
        <v>5.58</v>
      </c>
      <c r="L524" s="106">
        <v>0</v>
      </c>
      <c r="M524" s="106">
        <v>24000</v>
      </c>
      <c r="N524" s="112">
        <v>7.5</v>
      </c>
      <c r="O524" s="112">
        <v>10.97</v>
      </c>
      <c r="P524" s="112">
        <v>0.66</v>
      </c>
      <c r="Q524" s="115" t="s">
        <v>343</v>
      </c>
    </row>
    <row r="525" spans="1:17">
      <c r="A525" s="111" t="s">
        <v>342</v>
      </c>
      <c r="B525" s="106">
        <v>0.2</v>
      </c>
      <c r="C525" s="106">
        <f>C524+50</f>
        <v>600</v>
      </c>
      <c r="D525" s="106">
        <v>5.91</v>
      </c>
      <c r="E525" s="106">
        <v>0.5</v>
      </c>
      <c r="F525" s="106">
        <v>3.794</v>
      </c>
      <c r="G525" s="106">
        <v>0.13500000000000001</v>
      </c>
      <c r="H525" s="106">
        <v>38</v>
      </c>
      <c r="I525" s="106">
        <v>498</v>
      </c>
      <c r="J525" s="106">
        <v>18.149999999999999</v>
      </c>
      <c r="K525" s="106">
        <v>5.58</v>
      </c>
      <c r="L525" s="106">
        <v>0</v>
      </c>
      <c r="M525" s="106">
        <v>24000</v>
      </c>
      <c r="N525" s="112">
        <v>14.8</v>
      </c>
      <c r="O525" s="112">
        <v>19.899999999999999</v>
      </c>
      <c r="P525" s="112">
        <v>0.82</v>
      </c>
      <c r="Q525" s="115" t="s">
        <v>343</v>
      </c>
    </row>
    <row r="526" spans="1:17">
      <c r="A526" s="111" t="s">
        <v>342</v>
      </c>
      <c r="B526" s="106">
        <v>0.2</v>
      </c>
      <c r="C526" s="106">
        <f>C525+50</f>
        <v>650</v>
      </c>
      <c r="D526" s="106">
        <v>5.91</v>
      </c>
      <c r="E526" s="106">
        <v>0.5</v>
      </c>
      <c r="F526" s="106">
        <v>3.794</v>
      </c>
      <c r="G526" s="106">
        <v>0.13500000000000001</v>
      </c>
      <c r="H526" s="106">
        <v>38</v>
      </c>
      <c r="I526" s="106">
        <v>498</v>
      </c>
      <c r="J526" s="106">
        <v>18.149999999999999</v>
      </c>
      <c r="K526" s="106">
        <v>5.58</v>
      </c>
      <c r="L526" s="106">
        <v>0</v>
      </c>
      <c r="M526" s="106">
        <v>24000</v>
      </c>
      <c r="N526" s="112">
        <v>23.8</v>
      </c>
      <c r="O526" s="112">
        <v>30.7</v>
      </c>
      <c r="P526" s="112">
        <v>0.85</v>
      </c>
      <c r="Q526" s="115" t="s">
        <v>343</v>
      </c>
    </row>
    <row r="527" spans="1:17">
      <c r="A527" s="111" t="s">
        <v>342</v>
      </c>
      <c r="B527" s="106">
        <v>0.2</v>
      </c>
      <c r="C527" s="106">
        <f>C526+50</f>
        <v>700</v>
      </c>
      <c r="D527" s="106">
        <v>5.91</v>
      </c>
      <c r="E527" s="106">
        <v>0.5</v>
      </c>
      <c r="F527" s="106">
        <v>3.794</v>
      </c>
      <c r="G527" s="106">
        <v>0.13500000000000001</v>
      </c>
      <c r="H527" s="106">
        <v>38</v>
      </c>
      <c r="I527" s="106">
        <v>498</v>
      </c>
      <c r="J527" s="106">
        <v>18.149999999999999</v>
      </c>
      <c r="K527" s="106">
        <v>5.58</v>
      </c>
      <c r="L527" s="106">
        <v>0</v>
      </c>
      <c r="M527" s="106">
        <v>24000</v>
      </c>
      <c r="N527" s="112">
        <v>35.700000000000003</v>
      </c>
      <c r="O527" s="112">
        <v>45.4</v>
      </c>
      <c r="P527" s="112">
        <v>0.86</v>
      </c>
      <c r="Q527" s="115" t="s">
        <v>343</v>
      </c>
    </row>
    <row r="528" spans="1:17">
      <c r="A528" s="111" t="s">
        <v>344</v>
      </c>
      <c r="B528" s="106">
        <v>0.2</v>
      </c>
      <c r="C528" s="106">
        <v>650</v>
      </c>
      <c r="D528" s="106">
        <v>10</v>
      </c>
      <c r="E528" s="106">
        <v>24</v>
      </c>
      <c r="F528" s="106">
        <v>16</v>
      </c>
      <c r="G528" s="106">
        <v>0.4</v>
      </c>
      <c r="H528" s="106">
        <v>71</v>
      </c>
      <c r="I528" s="106">
        <v>760</v>
      </c>
      <c r="J528" s="106">
        <v>12.5</v>
      </c>
      <c r="K528" s="106">
        <v>3.7</v>
      </c>
      <c r="L528" s="106">
        <v>0</v>
      </c>
      <c r="M528" s="106">
        <v>30000</v>
      </c>
      <c r="N528" s="112">
        <v>65.471999999999994</v>
      </c>
      <c r="O528" s="112">
        <v>46.1</v>
      </c>
      <c r="P528" s="112">
        <v>1.29</v>
      </c>
      <c r="Q528" s="115" t="s">
        <v>345</v>
      </c>
    </row>
    <row r="529" spans="1:17">
      <c r="A529" s="111" t="s">
        <v>344</v>
      </c>
      <c r="B529" s="106">
        <v>0.2</v>
      </c>
      <c r="C529" s="106">
        <v>650</v>
      </c>
      <c r="D529" s="106">
        <v>10</v>
      </c>
      <c r="E529" s="106">
        <v>48</v>
      </c>
      <c r="F529" s="106">
        <v>16</v>
      </c>
      <c r="G529" s="106">
        <v>0.4</v>
      </c>
      <c r="H529" s="106">
        <v>71</v>
      </c>
      <c r="I529" s="106">
        <v>760</v>
      </c>
      <c r="J529" s="106">
        <v>12.5</v>
      </c>
      <c r="K529" s="106">
        <v>3.7</v>
      </c>
      <c r="L529" s="106">
        <v>0</v>
      </c>
      <c r="M529" s="106">
        <v>30000</v>
      </c>
      <c r="N529" s="112">
        <v>67.430000000000007</v>
      </c>
      <c r="O529" s="112">
        <v>32.75</v>
      </c>
      <c r="P529" s="112">
        <v>1.5</v>
      </c>
      <c r="Q529" s="115" t="s">
        <v>345</v>
      </c>
    </row>
    <row r="530" spans="1:17">
      <c r="A530" s="111" t="s">
        <v>346</v>
      </c>
      <c r="B530" s="106">
        <v>0.2</v>
      </c>
      <c r="C530" s="106">
        <v>650</v>
      </c>
      <c r="D530" s="106">
        <v>10</v>
      </c>
      <c r="E530" s="106">
        <v>24</v>
      </c>
      <c r="F530" s="106">
        <v>16</v>
      </c>
      <c r="G530" s="106">
        <v>0.4</v>
      </c>
      <c r="H530" s="106">
        <v>70</v>
      </c>
      <c r="I530" s="106">
        <v>770</v>
      </c>
      <c r="J530" s="106">
        <v>9.5</v>
      </c>
      <c r="K530" s="106">
        <v>3.4</v>
      </c>
      <c r="L530" s="106">
        <v>0.82</v>
      </c>
      <c r="M530" s="106">
        <v>30000</v>
      </c>
      <c r="N530" s="112">
        <v>57.7</v>
      </c>
      <c r="O530" s="112">
        <v>57</v>
      </c>
      <c r="P530" s="112">
        <v>1.262</v>
      </c>
      <c r="Q530" s="115" t="s">
        <v>345</v>
      </c>
    </row>
    <row r="531" spans="1:17">
      <c r="A531" s="111" t="s">
        <v>346</v>
      </c>
      <c r="B531" s="106">
        <v>0.2</v>
      </c>
      <c r="C531" s="106">
        <v>650</v>
      </c>
      <c r="D531" s="106">
        <v>10</v>
      </c>
      <c r="E531" s="106">
        <v>48</v>
      </c>
      <c r="F531" s="106">
        <v>16</v>
      </c>
      <c r="G531" s="106">
        <v>0.4</v>
      </c>
      <c r="H531" s="106">
        <v>70</v>
      </c>
      <c r="I531" s="106">
        <v>770</v>
      </c>
      <c r="J531" s="106">
        <v>9.5</v>
      </c>
      <c r="K531" s="106">
        <v>3.4</v>
      </c>
      <c r="L531" s="106">
        <v>0.82</v>
      </c>
      <c r="M531" s="106">
        <v>30000</v>
      </c>
      <c r="N531" s="112">
        <v>58.96</v>
      </c>
      <c r="O531" s="112">
        <v>57.100999999999999</v>
      </c>
      <c r="P531" s="112">
        <v>1.28</v>
      </c>
      <c r="Q531" s="115" t="s">
        <v>345</v>
      </c>
    </row>
    <row r="532" spans="1:17">
      <c r="A532" s="111" t="s">
        <v>347</v>
      </c>
      <c r="B532" s="106">
        <v>0.2</v>
      </c>
      <c r="C532" s="106">
        <v>650</v>
      </c>
      <c r="D532" s="106">
        <v>10</v>
      </c>
      <c r="E532" s="106">
        <v>24</v>
      </c>
      <c r="F532" s="106">
        <v>15</v>
      </c>
      <c r="G532" s="106">
        <v>0.3</v>
      </c>
      <c r="H532" s="106">
        <v>62</v>
      </c>
      <c r="I532" s="106">
        <v>462</v>
      </c>
      <c r="J532" s="106">
        <v>16.5</v>
      </c>
      <c r="K532" s="106">
        <v>0.54</v>
      </c>
      <c r="L532" s="106">
        <v>0.82</v>
      </c>
      <c r="M532" s="106">
        <v>30000</v>
      </c>
      <c r="N532" s="112">
        <v>39.414000000000001</v>
      </c>
      <c r="O532" s="112">
        <v>51.88</v>
      </c>
      <c r="P532" s="112">
        <v>0.72</v>
      </c>
      <c r="Q532" s="115" t="s">
        <v>345</v>
      </c>
    </row>
    <row r="533" spans="1:17">
      <c r="A533" s="111" t="s">
        <v>347</v>
      </c>
      <c r="B533" s="106">
        <v>0.2</v>
      </c>
      <c r="C533" s="106">
        <v>650</v>
      </c>
      <c r="D533" s="106">
        <v>10</v>
      </c>
      <c r="E533" s="106">
        <v>48</v>
      </c>
      <c r="F533" s="106">
        <v>15</v>
      </c>
      <c r="G533" s="106">
        <v>0.3</v>
      </c>
      <c r="H533" s="106">
        <v>62</v>
      </c>
      <c r="I533" s="106">
        <v>462</v>
      </c>
      <c r="J533" s="106">
        <v>16.5</v>
      </c>
      <c r="K533" s="106">
        <v>0.54</v>
      </c>
      <c r="L533" s="106">
        <v>0.82</v>
      </c>
      <c r="M533" s="106">
        <v>30000</v>
      </c>
      <c r="N533" s="112">
        <v>39.088000000000001</v>
      </c>
      <c r="O533" s="112">
        <v>48.99</v>
      </c>
      <c r="P533" s="112">
        <v>0.79</v>
      </c>
      <c r="Q533" s="115" t="s">
        <v>345</v>
      </c>
    </row>
    <row r="534" spans="1:17">
      <c r="A534" s="111" t="s">
        <v>348</v>
      </c>
      <c r="B534" s="106">
        <v>0.2</v>
      </c>
      <c r="C534" s="106">
        <v>650</v>
      </c>
      <c r="D534" s="106">
        <v>10</v>
      </c>
      <c r="E534" s="106">
        <v>24</v>
      </c>
      <c r="F534" s="106">
        <v>15</v>
      </c>
      <c r="G534" s="106">
        <v>0.3</v>
      </c>
      <c r="H534" s="106">
        <v>54</v>
      </c>
      <c r="I534" s="106">
        <v>465</v>
      </c>
      <c r="J534" s="106">
        <v>24</v>
      </c>
      <c r="K534" s="106">
        <v>0.5</v>
      </c>
      <c r="L534" s="106">
        <v>0.82</v>
      </c>
      <c r="M534" s="106">
        <v>30000</v>
      </c>
      <c r="N534" s="112">
        <v>35.831000000000003</v>
      </c>
      <c r="O534" s="112">
        <v>44.93</v>
      </c>
      <c r="P534" s="112">
        <v>0.56499999999999995</v>
      </c>
      <c r="Q534" s="115" t="s">
        <v>345</v>
      </c>
    </row>
    <row r="535" spans="1:17">
      <c r="A535" s="111" t="s">
        <v>348</v>
      </c>
      <c r="B535" s="106">
        <v>0.2</v>
      </c>
      <c r="C535" s="106">
        <v>650</v>
      </c>
      <c r="D535" s="106">
        <v>10</v>
      </c>
      <c r="E535" s="106">
        <v>48</v>
      </c>
      <c r="F535" s="106">
        <v>15</v>
      </c>
      <c r="G535" s="106">
        <v>0.3</v>
      </c>
      <c r="H535" s="106">
        <v>54</v>
      </c>
      <c r="I535" s="106">
        <v>465</v>
      </c>
      <c r="J535" s="106">
        <v>24</v>
      </c>
      <c r="K535" s="106">
        <v>0.5</v>
      </c>
      <c r="L535" s="106">
        <v>0.82</v>
      </c>
      <c r="M535" s="106">
        <v>30000</v>
      </c>
      <c r="N535" s="112">
        <v>38.436</v>
      </c>
      <c r="O535" s="112">
        <v>47.246000000000002</v>
      </c>
      <c r="P535" s="112">
        <v>0.55000000000000004</v>
      </c>
      <c r="Q535" s="115" t="s">
        <v>345</v>
      </c>
    </row>
    <row r="536" spans="1:17">
      <c r="A536" s="111" t="s">
        <v>349</v>
      </c>
      <c r="B536" s="106">
        <v>0.35</v>
      </c>
      <c r="C536" s="106">
        <v>800</v>
      </c>
      <c r="D536" s="106">
        <v>7.12</v>
      </c>
      <c r="E536" s="106">
        <v>6</v>
      </c>
      <c r="F536" s="106">
        <v>13.6</v>
      </c>
      <c r="G536" s="106">
        <v>0.23</v>
      </c>
      <c r="H536" s="106">
        <v>62.14</v>
      </c>
      <c r="I536" s="106">
        <v>680</v>
      </c>
      <c r="J536" s="106">
        <v>5.6</v>
      </c>
      <c r="K536" s="106"/>
      <c r="L536" s="106">
        <v>0</v>
      </c>
      <c r="M536" s="106">
        <v>27000</v>
      </c>
      <c r="N536" s="112">
        <v>34.728000000000002</v>
      </c>
      <c r="O536" s="112">
        <v>49.790999999999997</v>
      </c>
      <c r="P536" s="112">
        <v>0.74399999999999999</v>
      </c>
      <c r="Q536" s="115" t="s">
        <v>350</v>
      </c>
    </row>
    <row r="537" spans="1:17">
      <c r="A537" s="111" t="s">
        <v>351</v>
      </c>
      <c r="B537" s="106">
        <v>0.35</v>
      </c>
      <c r="C537" s="106">
        <v>800</v>
      </c>
      <c r="D537" s="106">
        <v>7.12</v>
      </c>
      <c r="E537" s="106">
        <v>6</v>
      </c>
      <c r="F537" s="106">
        <v>15.23</v>
      </c>
      <c r="G537" s="106">
        <v>0.22</v>
      </c>
      <c r="H537" s="106">
        <v>52.92</v>
      </c>
      <c r="I537" s="106">
        <v>672</v>
      </c>
      <c r="J537" s="106">
        <v>10.199999999999999</v>
      </c>
      <c r="K537" s="106"/>
      <c r="L537" s="106">
        <v>0</v>
      </c>
      <c r="M537" s="106">
        <v>27000</v>
      </c>
      <c r="N537" s="112">
        <v>54.393000000000001</v>
      </c>
      <c r="O537" s="112">
        <v>55.65</v>
      </c>
      <c r="P537" s="112">
        <v>1</v>
      </c>
      <c r="Q537" s="115" t="s">
        <v>350</v>
      </c>
    </row>
    <row r="538" spans="1:17">
      <c r="A538" s="111" t="s">
        <v>352</v>
      </c>
      <c r="B538" s="106">
        <v>0.35</v>
      </c>
      <c r="C538" s="106">
        <v>800</v>
      </c>
      <c r="D538" s="106">
        <v>7.12</v>
      </c>
      <c r="E538" s="106">
        <v>6</v>
      </c>
      <c r="F538" s="106">
        <v>20.16</v>
      </c>
      <c r="G538" s="106">
        <v>0.24</v>
      </c>
      <c r="H538" s="106">
        <v>41.02</v>
      </c>
      <c r="I538" s="106">
        <v>668</v>
      </c>
      <c r="J538" s="106">
        <v>12</v>
      </c>
      <c r="K538" s="106"/>
      <c r="L538" s="106">
        <v>0</v>
      </c>
      <c r="M538" s="106">
        <v>27000</v>
      </c>
      <c r="N538" s="112">
        <v>59.832999999999998</v>
      </c>
      <c r="O538" s="112">
        <v>64.435000000000002</v>
      </c>
      <c r="P538" s="112">
        <v>1.04</v>
      </c>
      <c r="Q538" s="115" t="s">
        <v>350</v>
      </c>
    </row>
    <row r="539" spans="1:17">
      <c r="A539" s="111" t="s">
        <v>353</v>
      </c>
      <c r="B539" s="106">
        <v>0.35</v>
      </c>
      <c r="C539" s="106">
        <v>800</v>
      </c>
      <c r="D539" s="106">
        <v>7.12</v>
      </c>
      <c r="E539" s="106">
        <v>6</v>
      </c>
      <c r="F539" s="106">
        <v>19.760000000000002</v>
      </c>
      <c r="G539" s="106">
        <v>0.35</v>
      </c>
      <c r="H539" s="106">
        <v>61.29</v>
      </c>
      <c r="I539" s="106">
        <v>698</v>
      </c>
      <c r="J539" s="106">
        <v>5.8</v>
      </c>
      <c r="K539" s="106"/>
      <c r="L539" s="106">
        <v>0</v>
      </c>
      <c r="M539" s="106">
        <v>27000</v>
      </c>
      <c r="N539" s="112">
        <v>38.075000000000003</v>
      </c>
      <c r="O539" s="112">
        <v>47.28</v>
      </c>
      <c r="P539" s="112">
        <v>0.89200000000000002</v>
      </c>
      <c r="Q539" s="115" t="s">
        <v>350</v>
      </c>
    </row>
    <row r="540" spans="1:17">
      <c r="A540" s="111" t="s">
        <v>354</v>
      </c>
      <c r="B540" s="106">
        <v>0.35</v>
      </c>
      <c r="C540" s="106">
        <v>800</v>
      </c>
      <c r="D540" s="106">
        <v>7.12</v>
      </c>
      <c r="E540" s="106">
        <v>6</v>
      </c>
      <c r="F540" s="106">
        <v>22.6</v>
      </c>
      <c r="G540" s="106">
        <v>0.35</v>
      </c>
      <c r="H540" s="106">
        <v>62.29</v>
      </c>
      <c r="I540" s="106">
        <v>698</v>
      </c>
      <c r="J540" s="106">
        <v>5.6</v>
      </c>
      <c r="K540" s="106"/>
      <c r="L540" s="106">
        <v>0</v>
      </c>
      <c r="M540" s="106">
        <v>27000</v>
      </c>
      <c r="N540" s="112">
        <v>63.6</v>
      </c>
      <c r="O540" s="112">
        <v>70.710999999999999</v>
      </c>
      <c r="P540" s="112">
        <v>1.03</v>
      </c>
      <c r="Q540" s="115" t="s">
        <v>350</v>
      </c>
    </row>
    <row r="541" spans="1:17">
      <c r="A541" s="111" t="s">
        <v>355</v>
      </c>
      <c r="B541" s="106">
        <v>0.5</v>
      </c>
      <c r="C541" s="106">
        <v>700</v>
      </c>
      <c r="D541" s="106">
        <v>5.2</v>
      </c>
      <c r="E541" s="106">
        <v>5</v>
      </c>
      <c r="F541" s="106">
        <v>28.19</v>
      </c>
      <c r="G541" s="106">
        <v>0.21</v>
      </c>
      <c r="H541" s="106">
        <v>23.92</v>
      </c>
      <c r="I541" s="106">
        <v>375</v>
      </c>
      <c r="J541" s="106">
        <v>10.6</v>
      </c>
      <c r="K541" s="106">
        <v>9.6</v>
      </c>
      <c r="L541" s="106">
        <v>0</v>
      </c>
      <c r="M541" s="106">
        <v>48000</v>
      </c>
      <c r="N541" s="112">
        <v>51</v>
      </c>
      <c r="O541" s="112">
        <v>56</v>
      </c>
      <c r="P541" s="112">
        <v>0.9</v>
      </c>
      <c r="Q541" s="115" t="s">
        <v>356</v>
      </c>
    </row>
    <row r="542" spans="1:17">
      <c r="A542" s="111" t="s">
        <v>357</v>
      </c>
      <c r="B542" s="106">
        <v>0.5</v>
      </c>
      <c r="C542" s="106">
        <v>700</v>
      </c>
      <c r="D542" s="106">
        <v>5</v>
      </c>
      <c r="E542" s="106">
        <v>5</v>
      </c>
      <c r="F542" s="106">
        <v>15.77</v>
      </c>
      <c r="G542" s="106">
        <v>0.18</v>
      </c>
      <c r="H542" s="106">
        <v>33.590000000000003</v>
      </c>
      <c r="I542" s="106">
        <v>368</v>
      </c>
      <c r="J542" s="106">
        <v>10.6</v>
      </c>
      <c r="K542" s="106">
        <v>9.6</v>
      </c>
      <c r="L542" s="106">
        <v>0</v>
      </c>
      <c r="M542" s="106">
        <v>48000</v>
      </c>
      <c r="N542" s="112">
        <v>57</v>
      </c>
      <c r="O542" s="112">
        <v>50.2</v>
      </c>
      <c r="P542" s="112">
        <v>0.89500000000000002</v>
      </c>
      <c r="Q542" s="115" t="s">
        <v>356</v>
      </c>
    </row>
    <row r="543" spans="1:17">
      <c r="A543" s="111" t="s">
        <v>358</v>
      </c>
      <c r="B543" s="106">
        <v>0.5</v>
      </c>
      <c r="C543" s="106">
        <v>700</v>
      </c>
      <c r="D543" s="106">
        <v>5.4</v>
      </c>
      <c r="E543" s="106">
        <v>5</v>
      </c>
      <c r="F543" s="106">
        <v>8.41</v>
      </c>
      <c r="G543" s="106">
        <v>0.13</v>
      </c>
      <c r="H543" s="106">
        <v>44.66</v>
      </c>
      <c r="I543" s="106">
        <v>385</v>
      </c>
      <c r="J543" s="106">
        <v>13.1</v>
      </c>
      <c r="K543" s="106">
        <v>7.8</v>
      </c>
      <c r="L543" s="106">
        <v>0</v>
      </c>
      <c r="M543" s="106">
        <v>48000</v>
      </c>
      <c r="N543" s="112">
        <v>27.8</v>
      </c>
      <c r="O543" s="112">
        <v>40.4</v>
      </c>
      <c r="P543" s="112">
        <v>0.65</v>
      </c>
      <c r="Q543" s="115" t="s">
        <v>356</v>
      </c>
    </row>
    <row r="544" spans="1:17">
      <c r="A544" s="111" t="s">
        <v>359</v>
      </c>
      <c r="B544" s="106">
        <v>0.1</v>
      </c>
      <c r="C544" s="106">
        <v>700</v>
      </c>
      <c r="D544" s="106">
        <v>4</v>
      </c>
      <c r="E544" s="106">
        <v>6</v>
      </c>
      <c r="F544" s="106">
        <v>6</v>
      </c>
      <c r="G544" s="106">
        <v>0.254</v>
      </c>
      <c r="H544" s="106">
        <v>333.4</v>
      </c>
      <c r="I544" s="106">
        <v>572</v>
      </c>
      <c r="J544" s="106">
        <v>7.9</v>
      </c>
      <c r="K544" s="106">
        <v>7.8</v>
      </c>
      <c r="L544" s="106">
        <v>0</v>
      </c>
      <c r="M544" s="106">
        <v>275000</v>
      </c>
      <c r="N544" s="112">
        <v>76.11</v>
      </c>
      <c r="O544" s="112">
        <v>76.7</v>
      </c>
      <c r="P544" s="112">
        <v>0.73299999999999998</v>
      </c>
      <c r="Q544" s="115" t="s">
        <v>360</v>
      </c>
    </row>
    <row r="545" spans="1:17">
      <c r="A545" s="111" t="s">
        <v>361</v>
      </c>
      <c r="B545" s="106">
        <v>0.1</v>
      </c>
      <c r="C545" s="106">
        <v>700</v>
      </c>
      <c r="D545" s="106">
        <v>3.8</v>
      </c>
      <c r="E545" s="106">
        <v>6</v>
      </c>
      <c r="F545" s="106">
        <v>6.3</v>
      </c>
      <c r="G545" s="106">
        <v>0.254</v>
      </c>
      <c r="H545" s="106">
        <v>275.2</v>
      </c>
      <c r="I545" s="106">
        <v>831.5</v>
      </c>
      <c r="J545" s="106">
        <v>4.5999999999999996</v>
      </c>
      <c r="K545" s="106">
        <v>12.3</v>
      </c>
      <c r="L545" s="106">
        <v>1.31</v>
      </c>
      <c r="M545" s="106">
        <v>275000</v>
      </c>
      <c r="N545" s="112">
        <v>81.942999999999998</v>
      </c>
      <c r="O545" s="112">
        <v>85.43</v>
      </c>
      <c r="P545" s="112">
        <v>0.79500000000000004</v>
      </c>
      <c r="Q545" s="115" t="s">
        <v>360</v>
      </c>
    </row>
    <row r="546" spans="1:17">
      <c r="A546" s="111" t="s">
        <v>362</v>
      </c>
      <c r="B546" s="106">
        <v>0.1</v>
      </c>
      <c r="C546" s="106">
        <v>700</v>
      </c>
      <c r="D546" s="106">
        <v>4.0999999999999996</v>
      </c>
      <c r="E546" s="106">
        <v>6</v>
      </c>
      <c r="F546" s="106">
        <v>5.9</v>
      </c>
      <c r="G546" s="106">
        <v>0.254</v>
      </c>
      <c r="H546" s="106">
        <v>315</v>
      </c>
      <c r="I546" s="106">
        <v>760.67</v>
      </c>
      <c r="J546" s="106">
        <v>5.4</v>
      </c>
      <c r="K546" s="106">
        <v>10.6</v>
      </c>
      <c r="L546" s="106">
        <v>1</v>
      </c>
      <c r="M546" s="106">
        <v>275000</v>
      </c>
      <c r="N546" s="112">
        <v>78.7</v>
      </c>
      <c r="O546" s="112">
        <v>82.65</v>
      </c>
      <c r="P546" s="112">
        <v>0.754</v>
      </c>
      <c r="Q546" s="115" t="s">
        <v>360</v>
      </c>
    </row>
    <row r="547" spans="1:17">
      <c r="A547" s="111" t="s">
        <v>363</v>
      </c>
      <c r="B547" s="106">
        <v>0.1</v>
      </c>
      <c r="C547" s="106">
        <v>700</v>
      </c>
      <c r="D547" s="106">
        <v>4</v>
      </c>
      <c r="E547" s="106">
        <v>6</v>
      </c>
      <c r="F547" s="106">
        <v>6</v>
      </c>
      <c r="G547" s="106">
        <v>0.254</v>
      </c>
      <c r="H547" s="106">
        <v>289.2</v>
      </c>
      <c r="I547" s="106">
        <v>678.1</v>
      </c>
      <c r="J547" s="106">
        <v>5.7</v>
      </c>
      <c r="K547" s="106">
        <v>10.3</v>
      </c>
      <c r="L547" s="106">
        <v>1.1000000000000001</v>
      </c>
      <c r="M547" s="106">
        <v>275000</v>
      </c>
      <c r="N547" s="112">
        <v>76.971000000000004</v>
      </c>
      <c r="O547" s="112">
        <v>81.260000000000005</v>
      </c>
      <c r="P547" s="112">
        <v>0.74</v>
      </c>
      <c r="Q547" s="115" t="s">
        <v>360</v>
      </c>
    </row>
    <row r="548" spans="1:17">
      <c r="A548" s="111" t="s">
        <v>361</v>
      </c>
      <c r="B548" s="106">
        <v>0.1</v>
      </c>
      <c r="C548" s="106">
        <v>700</v>
      </c>
      <c r="D548" s="106">
        <v>3.8</v>
      </c>
      <c r="E548" s="106">
        <v>40</v>
      </c>
      <c r="F548" s="106">
        <v>6.3</v>
      </c>
      <c r="G548" s="106">
        <v>0.254</v>
      </c>
      <c r="H548" s="106">
        <v>275.2</v>
      </c>
      <c r="I548" s="106">
        <v>831.5</v>
      </c>
      <c r="J548" s="106">
        <v>4.5999999999999996</v>
      </c>
      <c r="K548" s="106">
        <v>12.3</v>
      </c>
      <c r="L548" s="106">
        <v>1.31</v>
      </c>
      <c r="M548" s="106">
        <v>275000</v>
      </c>
      <c r="N548" s="112">
        <v>82.3</v>
      </c>
      <c r="O548" s="112">
        <v>86.33</v>
      </c>
      <c r="P548" s="112">
        <v>0.80700000000000005</v>
      </c>
      <c r="Q548" s="115" t="s">
        <v>360</v>
      </c>
    </row>
    <row r="549" spans="1:17">
      <c r="A549" s="111" t="s">
        <v>361</v>
      </c>
      <c r="B549" s="106">
        <v>0.1</v>
      </c>
      <c r="C549" s="106">
        <v>700</v>
      </c>
      <c r="D549" s="106">
        <v>3.8</v>
      </c>
      <c r="E549" s="106">
        <v>80</v>
      </c>
      <c r="F549" s="106">
        <v>6.3</v>
      </c>
      <c r="G549" s="106">
        <v>0.254</v>
      </c>
      <c r="H549" s="106">
        <v>275.2</v>
      </c>
      <c r="I549" s="106">
        <v>831.5</v>
      </c>
      <c r="J549" s="106">
        <v>4.5999999999999996</v>
      </c>
      <c r="K549" s="106">
        <v>12.3</v>
      </c>
      <c r="L549" s="106">
        <v>1.31</v>
      </c>
      <c r="M549" s="106">
        <v>275000</v>
      </c>
      <c r="N549" s="112">
        <v>81.84</v>
      </c>
      <c r="O549" s="112">
        <v>85.31</v>
      </c>
      <c r="P549" s="112">
        <v>0.82</v>
      </c>
      <c r="Q549" s="115" t="s">
        <v>360</v>
      </c>
    </row>
    <row r="550" spans="1:17">
      <c r="A550" s="111" t="s">
        <v>361</v>
      </c>
      <c r="B550" s="106">
        <v>0.1</v>
      </c>
      <c r="C550" s="106">
        <v>700</v>
      </c>
      <c r="D550" s="106">
        <v>3.8</v>
      </c>
      <c r="E550" s="106">
        <v>120</v>
      </c>
      <c r="F550" s="106">
        <v>6.3</v>
      </c>
      <c r="G550" s="106">
        <v>0.254</v>
      </c>
      <c r="H550" s="106">
        <v>275.2</v>
      </c>
      <c r="I550" s="106">
        <v>831.5</v>
      </c>
      <c r="J550" s="106">
        <v>4.5999999999999996</v>
      </c>
      <c r="K550" s="106">
        <v>12.3</v>
      </c>
      <c r="L550" s="106">
        <v>1.31</v>
      </c>
      <c r="M550" s="106">
        <v>275000</v>
      </c>
      <c r="N550" s="112">
        <v>81.63</v>
      </c>
      <c r="O550" s="112">
        <v>85.1</v>
      </c>
      <c r="P550" s="112">
        <v>0.80500000000000005</v>
      </c>
      <c r="Q550" s="115" t="s">
        <v>360</v>
      </c>
    </row>
    <row r="551" spans="1:17">
      <c r="A551" s="111" t="s">
        <v>364</v>
      </c>
      <c r="B551" s="106">
        <v>0.5</v>
      </c>
      <c r="C551" s="106">
        <v>800</v>
      </c>
      <c r="D551" s="106">
        <v>20</v>
      </c>
      <c r="E551" s="106">
        <f>80/60</f>
        <v>1.3333333333333333</v>
      </c>
      <c r="F551" s="106">
        <v>10.02</v>
      </c>
      <c r="G551" s="106">
        <v>0.26200000000000001</v>
      </c>
      <c r="H551" s="106">
        <v>104.63</v>
      </c>
      <c r="I551" s="106">
        <v>355.35</v>
      </c>
      <c r="J551" s="106">
        <v>27.13</v>
      </c>
      <c r="K551" s="106"/>
      <c r="L551" s="106">
        <v>0</v>
      </c>
      <c r="M551" s="106">
        <f>120000</f>
        <v>120000</v>
      </c>
      <c r="N551" s="112">
        <v>24.3</v>
      </c>
      <c r="O551" s="112">
        <v>32</v>
      </c>
      <c r="P551" s="112">
        <v>0.4</v>
      </c>
      <c r="Q551" s="115" t="s">
        <v>365</v>
      </c>
    </row>
    <row r="552" spans="1:17">
      <c r="A552" s="111" t="s">
        <v>366</v>
      </c>
      <c r="B552" s="106">
        <v>0.5</v>
      </c>
      <c r="C552" s="106">
        <v>800</v>
      </c>
      <c r="D552" s="106">
        <v>40</v>
      </c>
      <c r="E552" s="106">
        <f>140/60</f>
        <v>2.3333333333333335</v>
      </c>
      <c r="F552" s="106">
        <v>6.6</v>
      </c>
      <c r="G552" s="106">
        <v>0.151</v>
      </c>
      <c r="H552" s="106">
        <v>91.48</v>
      </c>
      <c r="I552" s="106">
        <v>304.67</v>
      </c>
      <c r="J552" s="106">
        <v>30.52</v>
      </c>
      <c r="K552" s="106"/>
      <c r="L552" s="106">
        <v>0</v>
      </c>
      <c r="M552" s="106">
        <f>120000</f>
        <v>120000</v>
      </c>
      <c r="N552" s="112">
        <v>54.92</v>
      </c>
      <c r="O552" s="112">
        <v>64.599999999999994</v>
      </c>
      <c r="P552" s="112">
        <v>0.72</v>
      </c>
      <c r="Q552" s="115" t="s">
        <v>365</v>
      </c>
    </row>
    <row r="553" spans="1:17">
      <c r="A553" s="111" t="s">
        <v>367</v>
      </c>
      <c r="B553" s="106">
        <v>0.5</v>
      </c>
      <c r="C553" s="106">
        <v>800</v>
      </c>
      <c r="D553" s="106">
        <v>60</v>
      </c>
      <c r="E553" s="106">
        <f>140/60</f>
        <v>2.3333333333333335</v>
      </c>
      <c r="F553" s="106">
        <v>9.14</v>
      </c>
      <c r="G553" s="106">
        <v>0.113</v>
      </c>
      <c r="H553" s="106">
        <v>49.36</v>
      </c>
      <c r="I553" s="106">
        <v>350.61</v>
      </c>
      <c r="J553" s="106">
        <v>31.88</v>
      </c>
      <c r="K553" s="106"/>
      <c r="L553" s="106">
        <v>0</v>
      </c>
      <c r="M553" s="106">
        <f>120000</f>
        <v>120000</v>
      </c>
      <c r="N553" s="112">
        <v>50.31</v>
      </c>
      <c r="O553" s="112">
        <v>60.2</v>
      </c>
      <c r="P553" s="112">
        <v>0.67</v>
      </c>
      <c r="Q553" s="115" t="s">
        <v>365</v>
      </c>
    </row>
    <row r="554" spans="1:17">
      <c r="A554" s="111" t="s">
        <v>115</v>
      </c>
      <c r="B554" s="106">
        <v>0.5</v>
      </c>
      <c r="C554" s="106">
        <v>800</v>
      </c>
      <c r="D554" s="106">
        <v>4.74</v>
      </c>
      <c r="E554" s="106">
        <v>50</v>
      </c>
      <c r="F554" s="106">
        <v>6.8</v>
      </c>
      <c r="G554" s="106">
        <v>0.52</v>
      </c>
      <c r="H554" s="106">
        <v>137</v>
      </c>
      <c r="I554" s="106">
        <v>793</v>
      </c>
      <c r="J554" s="106">
        <v>13.5</v>
      </c>
      <c r="K554" s="106"/>
      <c r="L554" s="106">
        <v>0</v>
      </c>
      <c r="M554" s="106">
        <v>72000</v>
      </c>
      <c r="N554" s="112">
        <v>85.4</v>
      </c>
      <c r="O554" s="112">
        <v>88.9</v>
      </c>
      <c r="P554" s="112">
        <v>0.82</v>
      </c>
      <c r="Q554" s="115" t="s">
        <v>368</v>
      </c>
    </row>
    <row r="555" spans="1:17">
      <c r="A555" s="111" t="s">
        <v>115</v>
      </c>
      <c r="B555" s="106">
        <v>0.5</v>
      </c>
      <c r="C555" s="106">
        <v>700</v>
      </c>
      <c r="D555" s="106">
        <v>4.74</v>
      </c>
      <c r="E555" s="106">
        <v>50</v>
      </c>
      <c r="F555" s="106">
        <v>6.8</v>
      </c>
      <c r="G555" s="106">
        <v>0.52</v>
      </c>
      <c r="H555" s="106">
        <v>137</v>
      </c>
      <c r="I555" s="106">
        <v>793</v>
      </c>
      <c r="J555" s="106">
        <v>13.5</v>
      </c>
      <c r="K555" s="106"/>
      <c r="L555" s="106">
        <v>0</v>
      </c>
      <c r="M555" s="106">
        <v>72000</v>
      </c>
      <c r="N555" s="112">
        <v>51.2</v>
      </c>
      <c r="O555" s="112">
        <v>58.4</v>
      </c>
      <c r="P555" s="112">
        <v>0.69</v>
      </c>
      <c r="Q555" s="115" t="s">
        <v>368</v>
      </c>
    </row>
    <row r="556" spans="1:17">
      <c r="A556" s="111" t="s">
        <v>115</v>
      </c>
      <c r="B556" s="106">
        <v>0.5</v>
      </c>
      <c r="C556" s="106">
        <v>600</v>
      </c>
      <c r="D556" s="106">
        <v>4.74</v>
      </c>
      <c r="E556" s="106">
        <v>50</v>
      </c>
      <c r="F556" s="106">
        <v>6.8</v>
      </c>
      <c r="G556" s="106">
        <v>0.52</v>
      </c>
      <c r="H556" s="106">
        <v>137</v>
      </c>
      <c r="I556" s="106">
        <v>793</v>
      </c>
      <c r="J556" s="106">
        <v>13.5</v>
      </c>
      <c r="K556" s="106"/>
      <c r="L556" s="106">
        <v>0</v>
      </c>
      <c r="M556" s="106">
        <v>72000</v>
      </c>
      <c r="N556" s="112">
        <v>8.6</v>
      </c>
      <c r="O556" s="112">
        <v>16.600000000000001</v>
      </c>
      <c r="P556" s="112">
        <v>0.48</v>
      </c>
      <c r="Q556" s="115" t="s">
        <v>368</v>
      </c>
    </row>
    <row r="557" spans="1:17">
      <c r="A557" s="111" t="s">
        <v>369</v>
      </c>
      <c r="B557" s="106">
        <v>0.5</v>
      </c>
      <c r="C557" s="106">
        <v>800</v>
      </c>
      <c r="D557" s="106">
        <v>4.7</v>
      </c>
      <c r="E557" s="106">
        <v>50</v>
      </c>
      <c r="F557" s="106">
        <v>6.8</v>
      </c>
      <c r="G557" s="106">
        <v>0.52</v>
      </c>
      <c r="H557" s="106">
        <v>137</v>
      </c>
      <c r="I557" s="106">
        <v>760</v>
      </c>
      <c r="J557" s="106">
        <f>AVERAGE(12.6,13.5)</f>
        <v>13.05</v>
      </c>
      <c r="K557" s="106"/>
      <c r="L557" s="106">
        <v>1.33</v>
      </c>
      <c r="M557" s="106">
        <v>72000</v>
      </c>
      <c r="N557" s="112">
        <v>87.8</v>
      </c>
      <c r="O557" s="112">
        <v>91.2</v>
      </c>
      <c r="P557" s="112">
        <v>0.81</v>
      </c>
      <c r="Q557" s="115" t="s">
        <v>368</v>
      </c>
    </row>
    <row r="558" spans="1:17">
      <c r="A558" s="111" t="s">
        <v>369</v>
      </c>
      <c r="B558" s="106">
        <v>0.5</v>
      </c>
      <c r="C558" s="106">
        <v>700</v>
      </c>
      <c r="D558" s="106">
        <v>4.7</v>
      </c>
      <c r="E558" s="106">
        <v>50</v>
      </c>
      <c r="F558" s="106">
        <v>6.8</v>
      </c>
      <c r="G558" s="106">
        <v>0.52</v>
      </c>
      <c r="H558" s="106">
        <v>137</v>
      </c>
      <c r="I558" s="106">
        <v>760</v>
      </c>
      <c r="J558" s="106">
        <f>AVERAGE(12.6,13.5)</f>
        <v>13.05</v>
      </c>
      <c r="K558" s="106"/>
      <c r="L558" s="106">
        <v>1.33</v>
      </c>
      <c r="M558" s="106">
        <v>72000</v>
      </c>
      <c r="N558" s="112">
        <v>55.6</v>
      </c>
      <c r="O558" s="112">
        <v>71.5</v>
      </c>
      <c r="P558" s="112">
        <v>0.67</v>
      </c>
      <c r="Q558" s="115" t="s">
        <v>368</v>
      </c>
    </row>
    <row r="559" spans="1:17">
      <c r="A559" s="111" t="s">
        <v>369</v>
      </c>
      <c r="B559" s="106">
        <v>0.5</v>
      </c>
      <c r="C559" s="106">
        <v>600</v>
      </c>
      <c r="D559" s="106">
        <v>4.7</v>
      </c>
      <c r="E559" s="106">
        <v>50</v>
      </c>
      <c r="F559" s="106">
        <v>6.8</v>
      </c>
      <c r="G559" s="106">
        <v>0.52</v>
      </c>
      <c r="H559" s="106">
        <v>137</v>
      </c>
      <c r="I559" s="106">
        <v>760</v>
      </c>
      <c r="J559" s="106">
        <f>AVERAGE(12.6,13.5)</f>
        <v>13.05</v>
      </c>
      <c r="K559" s="106"/>
      <c r="L559" s="106">
        <v>1.33</v>
      </c>
      <c r="M559" s="106">
        <v>72000</v>
      </c>
      <c r="N559" s="112">
        <v>11.6</v>
      </c>
      <c r="O559" s="112">
        <v>21.6</v>
      </c>
      <c r="P559" s="112">
        <v>0.52</v>
      </c>
      <c r="Q559" s="115" t="s">
        <v>368</v>
      </c>
    </row>
    <row r="560" spans="1:17">
      <c r="A560" s="111" t="s">
        <v>370</v>
      </c>
      <c r="B560" s="106">
        <v>0.5</v>
      </c>
      <c r="C560" s="106">
        <v>800</v>
      </c>
      <c r="D560" s="106">
        <v>4.71</v>
      </c>
      <c r="E560" s="106">
        <v>50</v>
      </c>
      <c r="F560" s="106">
        <v>6.8</v>
      </c>
      <c r="G560" s="106">
        <v>0.52</v>
      </c>
      <c r="H560" s="106">
        <v>137</v>
      </c>
      <c r="I560" s="106">
        <v>757</v>
      </c>
      <c r="J560" s="106">
        <v>12.6</v>
      </c>
      <c r="K560" s="106"/>
      <c r="L560" s="106">
        <v>1.33</v>
      </c>
      <c r="M560" s="106">
        <v>72000</v>
      </c>
      <c r="N560" s="112">
        <v>81.599999999999994</v>
      </c>
      <c r="O560" s="112">
        <v>94</v>
      </c>
      <c r="P560" s="112">
        <v>0.86</v>
      </c>
      <c r="Q560" s="115" t="s">
        <v>368</v>
      </c>
    </row>
    <row r="561" spans="1:17">
      <c r="A561" s="111" t="s">
        <v>370</v>
      </c>
      <c r="B561" s="106">
        <v>0.5</v>
      </c>
      <c r="C561" s="106">
        <v>700</v>
      </c>
      <c r="D561" s="106">
        <v>4.71</v>
      </c>
      <c r="E561" s="106">
        <v>50</v>
      </c>
      <c r="F561" s="106">
        <v>6.8</v>
      </c>
      <c r="G561" s="106">
        <v>0.52</v>
      </c>
      <c r="H561" s="106">
        <v>137</v>
      </c>
      <c r="I561" s="106">
        <v>757</v>
      </c>
      <c r="J561" s="106">
        <v>12.6</v>
      </c>
      <c r="K561" s="106"/>
      <c r="L561" s="106">
        <v>1.33</v>
      </c>
      <c r="M561" s="106">
        <v>72000</v>
      </c>
      <c r="N561" s="112">
        <v>76.7</v>
      </c>
      <c r="O561" s="112">
        <v>84</v>
      </c>
      <c r="P561" s="112">
        <v>0.74</v>
      </c>
      <c r="Q561" s="115" t="s">
        <v>368</v>
      </c>
    </row>
    <row r="562" spans="1:17">
      <c r="A562" s="111" t="s">
        <v>370</v>
      </c>
      <c r="B562" s="106">
        <v>0.5</v>
      </c>
      <c r="C562" s="106">
        <v>600</v>
      </c>
      <c r="D562" s="106">
        <v>4.71</v>
      </c>
      <c r="E562" s="106">
        <v>50</v>
      </c>
      <c r="F562" s="106">
        <v>6.8</v>
      </c>
      <c r="G562" s="106">
        <v>0.52</v>
      </c>
      <c r="H562" s="106">
        <v>137</v>
      </c>
      <c r="I562" s="106">
        <v>757</v>
      </c>
      <c r="J562" s="106">
        <v>12.6</v>
      </c>
      <c r="K562" s="106"/>
      <c r="L562" s="106">
        <v>1.33</v>
      </c>
      <c r="M562" s="106">
        <v>72000</v>
      </c>
      <c r="N562" s="112">
        <v>12.4</v>
      </c>
      <c r="O562" s="112">
        <v>22.2</v>
      </c>
      <c r="P562" s="112">
        <v>0.51</v>
      </c>
      <c r="Q562" s="115" t="s">
        <v>368</v>
      </c>
    </row>
    <row r="563" spans="1:17">
      <c r="A563" s="111" t="s">
        <v>371</v>
      </c>
      <c r="B563" s="106">
        <v>0.5</v>
      </c>
      <c r="C563" s="106">
        <v>800</v>
      </c>
      <c r="D563" s="106">
        <v>4.66</v>
      </c>
      <c r="E563" s="106">
        <v>50</v>
      </c>
      <c r="F563" s="106">
        <v>6.8</v>
      </c>
      <c r="G563" s="106">
        <v>0.52</v>
      </c>
      <c r="H563" s="106">
        <v>137</v>
      </c>
      <c r="I563" s="106">
        <v>764</v>
      </c>
      <c r="J563" s="106">
        <v>12</v>
      </c>
      <c r="K563" s="106"/>
      <c r="L563" s="106">
        <v>1.33</v>
      </c>
      <c r="M563" s="106">
        <v>72000</v>
      </c>
      <c r="N563" s="112">
        <v>84.2</v>
      </c>
      <c r="O563" s="112">
        <v>86.8</v>
      </c>
      <c r="P563" s="112">
        <v>0.8</v>
      </c>
      <c r="Q563" s="115" t="s">
        <v>368</v>
      </c>
    </row>
    <row r="564" spans="1:17">
      <c r="A564" s="111" t="s">
        <v>371</v>
      </c>
      <c r="B564" s="106">
        <v>0.5</v>
      </c>
      <c r="C564" s="106">
        <v>700</v>
      </c>
      <c r="D564" s="106">
        <v>4.66</v>
      </c>
      <c r="E564" s="106">
        <v>50</v>
      </c>
      <c r="F564" s="106">
        <v>6.8</v>
      </c>
      <c r="G564" s="106">
        <v>0.52</v>
      </c>
      <c r="H564" s="106">
        <v>137</v>
      </c>
      <c r="I564" s="106">
        <v>764</v>
      </c>
      <c r="J564" s="106">
        <v>12</v>
      </c>
      <c r="K564" s="106"/>
      <c r="L564" s="106">
        <v>1.33</v>
      </c>
      <c r="M564" s="106">
        <v>72000</v>
      </c>
      <c r="N564" s="112">
        <v>52.2</v>
      </c>
      <c r="O564" s="112">
        <v>73.8</v>
      </c>
      <c r="P564" s="112">
        <v>0.67</v>
      </c>
      <c r="Q564" s="115" t="s">
        <v>368</v>
      </c>
    </row>
    <row r="565" spans="1:17">
      <c r="A565" s="111" t="s">
        <v>371</v>
      </c>
      <c r="B565" s="106">
        <v>0.5</v>
      </c>
      <c r="C565" s="106">
        <v>600</v>
      </c>
      <c r="D565" s="106">
        <v>4.66</v>
      </c>
      <c r="E565" s="106">
        <v>50</v>
      </c>
      <c r="F565" s="106">
        <v>6.8</v>
      </c>
      <c r="G565" s="106">
        <v>0.52</v>
      </c>
      <c r="H565" s="106">
        <v>137</v>
      </c>
      <c r="I565" s="106">
        <v>764</v>
      </c>
      <c r="J565" s="106">
        <v>12</v>
      </c>
      <c r="K565" s="106"/>
      <c r="L565" s="106">
        <v>1.33</v>
      </c>
      <c r="M565" s="106">
        <v>72000</v>
      </c>
      <c r="N565" s="112">
        <v>12.5</v>
      </c>
      <c r="O565" s="112">
        <v>24.3</v>
      </c>
      <c r="P565" s="112">
        <v>0.48</v>
      </c>
      <c r="Q565" s="115" t="s">
        <v>368</v>
      </c>
    </row>
    <row r="566" spans="1:17" ht="14.25" customHeight="1">
      <c r="A566" s="111" t="s">
        <v>342</v>
      </c>
      <c r="B566" s="106">
        <f>1/3</f>
        <v>0.33333333333333331</v>
      </c>
      <c r="C566" s="106">
        <v>700</v>
      </c>
      <c r="D566" s="106">
        <v>9.56</v>
      </c>
      <c r="E566" s="106">
        <v>50</v>
      </c>
      <c r="F566" s="106">
        <v>13.33</v>
      </c>
      <c r="G566" s="106">
        <v>0.66</v>
      </c>
      <c r="H566" s="106">
        <v>156</v>
      </c>
      <c r="I566" s="106">
        <v>825</v>
      </c>
      <c r="J566" s="106">
        <v>9.4</v>
      </c>
      <c r="K566" s="106"/>
      <c r="L566" s="106">
        <v>0</v>
      </c>
      <c r="M566" s="106">
        <v>18000</v>
      </c>
      <c r="N566" s="112">
        <v>80</v>
      </c>
      <c r="O566" s="112">
        <v>87</v>
      </c>
      <c r="P566" s="112">
        <v>0.89</v>
      </c>
      <c r="Q566" s="115" t="s">
        <v>372</v>
      </c>
    </row>
    <row r="567" spans="1:17">
      <c r="A567" s="111" t="s">
        <v>373</v>
      </c>
      <c r="B567" s="106">
        <v>0.2</v>
      </c>
      <c r="C567" s="106">
        <v>700</v>
      </c>
      <c r="D567" s="106">
        <v>15.6</v>
      </c>
      <c r="E567" s="106">
        <v>12</v>
      </c>
      <c r="F567" s="106">
        <v>7.2700000000000005</v>
      </c>
      <c r="G567" s="106">
        <v>0.52833333333333343</v>
      </c>
      <c r="H567" s="106">
        <v>443</v>
      </c>
      <c r="I567" s="106">
        <v>630</v>
      </c>
      <c r="J567" s="106">
        <v>32</v>
      </c>
      <c r="K567" s="106">
        <v>3</v>
      </c>
      <c r="L567" s="106">
        <v>0</v>
      </c>
      <c r="M567" s="106">
        <v>30000</v>
      </c>
      <c r="N567" s="112">
        <v>77</v>
      </c>
      <c r="O567" s="112">
        <v>79</v>
      </c>
      <c r="P567" s="112">
        <v>0.89</v>
      </c>
      <c r="Q567" s="115" t="s">
        <v>374</v>
      </c>
    </row>
    <row r="568" spans="1:17">
      <c r="A568" s="111" t="s">
        <v>373</v>
      </c>
      <c r="B568" s="106">
        <v>0.2</v>
      </c>
      <c r="C568" s="106">
        <v>750</v>
      </c>
      <c r="D568" s="106">
        <v>15.6</v>
      </c>
      <c r="E568" s="106">
        <v>12</v>
      </c>
      <c r="F568" s="106">
        <v>7.2700000000000005</v>
      </c>
      <c r="G568" s="106">
        <v>0.52833333333333343</v>
      </c>
      <c r="H568" s="106">
        <v>443</v>
      </c>
      <c r="I568" s="106">
        <v>630</v>
      </c>
      <c r="J568" s="106">
        <v>32</v>
      </c>
      <c r="K568" s="106">
        <v>3</v>
      </c>
      <c r="L568" s="106">
        <v>0</v>
      </c>
      <c r="M568" s="106">
        <v>30000</v>
      </c>
      <c r="N568" s="112">
        <v>83</v>
      </c>
      <c r="O568" s="112">
        <v>84</v>
      </c>
      <c r="P568" s="112">
        <v>0.95</v>
      </c>
      <c r="Q568" s="115" t="s">
        <v>374</v>
      </c>
    </row>
    <row r="569" spans="1:17">
      <c r="A569" s="111" t="s">
        <v>375</v>
      </c>
      <c r="B569" s="106">
        <v>0.2</v>
      </c>
      <c r="C569" s="106">
        <v>700</v>
      </c>
      <c r="D569" s="106">
        <v>26.9</v>
      </c>
      <c r="E569" s="106">
        <v>12</v>
      </c>
      <c r="F569" s="106">
        <v>4.9416666666666673</v>
      </c>
      <c r="G569" s="106">
        <v>0.52827777777777785</v>
      </c>
      <c r="H569" s="106">
        <v>347</v>
      </c>
      <c r="I569" s="106">
        <v>412</v>
      </c>
      <c r="J569" s="106">
        <v>57</v>
      </c>
      <c r="K569" s="106">
        <v>5</v>
      </c>
      <c r="L569" s="106">
        <v>0</v>
      </c>
      <c r="M569" s="106">
        <v>30000</v>
      </c>
      <c r="N569" s="112">
        <v>71</v>
      </c>
      <c r="O569" s="112">
        <v>74</v>
      </c>
      <c r="P569" s="112">
        <v>0.93</v>
      </c>
      <c r="Q569" s="115" t="s">
        <v>374</v>
      </c>
    </row>
    <row r="570" spans="1:17">
      <c r="A570" s="111" t="s">
        <v>376</v>
      </c>
      <c r="B570" s="106">
        <v>0.2</v>
      </c>
      <c r="C570" s="106">
        <v>700</v>
      </c>
      <c r="D570" s="106">
        <v>5.2</v>
      </c>
      <c r="E570" s="106">
        <v>12</v>
      </c>
      <c r="F570" s="106">
        <v>4.9416666666666673</v>
      </c>
      <c r="G570" s="106">
        <v>0.52827777777777785</v>
      </c>
      <c r="H570" s="106">
        <v>367</v>
      </c>
      <c r="I570" s="106">
        <v>571</v>
      </c>
      <c r="J570" s="106">
        <v>49</v>
      </c>
      <c r="K570" s="106">
        <v>2</v>
      </c>
      <c r="L570" s="106">
        <v>0</v>
      </c>
      <c r="M570" s="106">
        <v>30000</v>
      </c>
      <c r="N570" s="112">
        <v>66</v>
      </c>
      <c r="O570" s="112">
        <v>70</v>
      </c>
      <c r="P570" s="112">
        <v>0.88</v>
      </c>
      <c r="Q570" s="115" t="s">
        <v>374</v>
      </c>
    </row>
    <row r="571" spans="1:17">
      <c r="A571" s="111" t="s">
        <v>377</v>
      </c>
      <c r="B571" s="106">
        <v>0.2</v>
      </c>
      <c r="C571" s="106">
        <v>700</v>
      </c>
      <c r="D571" s="106">
        <v>14.2</v>
      </c>
      <c r="E571" s="106">
        <v>12</v>
      </c>
      <c r="F571" s="106">
        <v>7.2700000000000005</v>
      </c>
      <c r="G571" s="106">
        <v>0.52833333333333343</v>
      </c>
      <c r="H571" s="106">
        <v>298</v>
      </c>
      <c r="I571" s="106">
        <v>380</v>
      </c>
      <c r="J571" s="106">
        <v>49</v>
      </c>
      <c r="K571" s="106">
        <v>1</v>
      </c>
      <c r="L571" s="106">
        <v>0</v>
      </c>
      <c r="M571" s="106">
        <v>30000</v>
      </c>
      <c r="N571" s="112">
        <v>70</v>
      </c>
      <c r="O571" s="112">
        <v>74</v>
      </c>
      <c r="P571" s="112">
        <v>0.91</v>
      </c>
      <c r="Q571" s="115" t="s">
        <v>374</v>
      </c>
    </row>
    <row r="572" spans="1:17">
      <c r="A572" s="111" t="s">
        <v>377</v>
      </c>
      <c r="B572" s="106">
        <v>0.2</v>
      </c>
      <c r="C572" s="106">
        <v>750</v>
      </c>
      <c r="D572" s="106">
        <v>14.2</v>
      </c>
      <c r="E572" s="106">
        <v>12</v>
      </c>
      <c r="F572" s="106">
        <v>7.2700000000000005</v>
      </c>
      <c r="G572" s="106">
        <v>0.52833333333333343</v>
      </c>
      <c r="H572" s="106">
        <v>298</v>
      </c>
      <c r="I572" s="106">
        <v>380</v>
      </c>
      <c r="J572" s="106">
        <v>49</v>
      </c>
      <c r="K572" s="106">
        <v>1</v>
      </c>
      <c r="L572" s="106">
        <v>0</v>
      </c>
      <c r="M572" s="106">
        <v>30000</v>
      </c>
      <c r="N572" s="112">
        <v>63</v>
      </c>
      <c r="O572" s="112">
        <v>69</v>
      </c>
      <c r="P572" s="112">
        <v>0.87</v>
      </c>
      <c r="Q572" s="115" t="s">
        <v>374</v>
      </c>
    </row>
    <row r="573" spans="1:17">
      <c r="A573" s="111" t="s">
        <v>378</v>
      </c>
      <c r="B573" s="106">
        <v>0.2</v>
      </c>
      <c r="C573" s="106">
        <v>700</v>
      </c>
      <c r="D573" s="106">
        <v>27.9</v>
      </c>
      <c r="E573" s="106">
        <v>12</v>
      </c>
      <c r="F573" s="106">
        <v>6.78</v>
      </c>
      <c r="G573" s="106">
        <v>0.49</v>
      </c>
      <c r="H573" s="106">
        <v>237</v>
      </c>
      <c r="I573" s="106">
        <v>416</v>
      </c>
      <c r="J573" s="106">
        <v>55</v>
      </c>
      <c r="K573" s="106">
        <v>2</v>
      </c>
      <c r="L573" s="106">
        <v>0</v>
      </c>
      <c r="M573" s="106">
        <v>30000</v>
      </c>
      <c r="N573" s="112">
        <v>63</v>
      </c>
      <c r="O573" s="112">
        <v>68</v>
      </c>
      <c r="P573" s="112">
        <v>0.9</v>
      </c>
      <c r="Q573" s="115" t="s">
        <v>374</v>
      </c>
    </row>
    <row r="574" spans="1:17">
      <c r="A574" s="111" t="s">
        <v>379</v>
      </c>
      <c r="B574" s="106">
        <v>0.12</v>
      </c>
      <c r="C574" s="106">
        <v>700</v>
      </c>
      <c r="D574" s="106">
        <v>10</v>
      </c>
      <c r="E574" s="106">
        <v>50</v>
      </c>
      <c r="F574" s="106">
        <v>39</v>
      </c>
      <c r="G574" s="106">
        <f>G573</f>
        <v>0.49</v>
      </c>
      <c r="H574" s="106">
        <v>45</v>
      </c>
      <c r="I574" s="106">
        <v>654</v>
      </c>
      <c r="J574" s="106">
        <v>13</v>
      </c>
      <c r="K574" s="106"/>
      <c r="L574" s="106">
        <v>2.2799999999999998</v>
      </c>
      <c r="M574" s="106">
        <f>96000</f>
        <v>96000</v>
      </c>
      <c r="N574" s="112">
        <v>83</v>
      </c>
      <c r="O574" s="112">
        <v>75</v>
      </c>
      <c r="P574" s="112">
        <v>0.89</v>
      </c>
      <c r="Q574" s="115" t="s">
        <v>380</v>
      </c>
    </row>
    <row r="575" spans="1:17">
      <c r="A575" s="111" t="s">
        <v>381</v>
      </c>
      <c r="B575" s="106">
        <v>0.12</v>
      </c>
      <c r="C575" s="106">
        <v>700</v>
      </c>
      <c r="D575" s="106">
        <v>10</v>
      </c>
      <c r="E575" s="106">
        <v>50</v>
      </c>
      <c r="F575" s="106">
        <v>37</v>
      </c>
      <c r="G575" s="106">
        <f>G574</f>
        <v>0.49</v>
      </c>
      <c r="H575" s="106">
        <v>39</v>
      </c>
      <c r="I575" s="106">
        <v>643</v>
      </c>
      <c r="J575" s="106">
        <v>18</v>
      </c>
      <c r="K575" s="106"/>
      <c r="L575" s="106">
        <v>2.2799999999999998</v>
      </c>
      <c r="M575" s="106">
        <f>96000</f>
        <v>96000</v>
      </c>
      <c r="N575" s="112">
        <v>82.5</v>
      </c>
      <c r="O575" s="112">
        <v>77.2</v>
      </c>
      <c r="P575" s="112">
        <v>0.92</v>
      </c>
      <c r="Q575" s="115" t="s">
        <v>380</v>
      </c>
    </row>
    <row r="576" spans="1:17">
      <c r="A576" s="111" t="s">
        <v>382</v>
      </c>
      <c r="B576" s="106">
        <v>0.12</v>
      </c>
      <c r="C576" s="106">
        <v>700</v>
      </c>
      <c r="D576" s="106">
        <v>10</v>
      </c>
      <c r="E576" s="106">
        <v>50</v>
      </c>
      <c r="F576" s="106">
        <v>40</v>
      </c>
      <c r="G576" s="106">
        <f>G575</f>
        <v>0.49</v>
      </c>
      <c r="H576" s="106">
        <v>43</v>
      </c>
      <c r="I576" s="106">
        <v>641</v>
      </c>
      <c r="J576" s="106">
        <v>17</v>
      </c>
      <c r="K576" s="106"/>
      <c r="L576" s="106">
        <v>2.2799999999999998</v>
      </c>
      <c r="M576" s="106">
        <f>96000</f>
        <v>96000</v>
      </c>
      <c r="N576" s="112">
        <v>85.5</v>
      </c>
      <c r="O576" s="112">
        <v>77</v>
      </c>
      <c r="P576" s="112">
        <v>0.93</v>
      </c>
      <c r="Q576" s="115" t="s">
        <v>380</v>
      </c>
    </row>
    <row r="577" spans="1:17">
      <c r="A577" s="111" t="s">
        <v>383</v>
      </c>
      <c r="B577" s="106">
        <v>0.12</v>
      </c>
      <c r="C577" s="106">
        <v>700</v>
      </c>
      <c r="D577" s="106">
        <v>10</v>
      </c>
      <c r="E577" s="106">
        <v>50</v>
      </c>
      <c r="F577" s="106">
        <v>41</v>
      </c>
      <c r="G577" s="106">
        <f>G576</f>
        <v>0.49</v>
      </c>
      <c r="H577" s="106">
        <v>42</v>
      </c>
      <c r="I577" s="106">
        <v>591</v>
      </c>
      <c r="J577" s="106">
        <v>13</v>
      </c>
      <c r="K577" s="106"/>
      <c r="L577" s="106">
        <v>2.2799999999999998</v>
      </c>
      <c r="M577" s="106">
        <f>96000</f>
        <v>96000</v>
      </c>
      <c r="N577" s="112">
        <v>85</v>
      </c>
      <c r="O577" s="112">
        <v>77</v>
      </c>
      <c r="P577" s="112">
        <v>0.95</v>
      </c>
      <c r="Q577" s="115" t="s">
        <v>380</v>
      </c>
    </row>
    <row r="578" spans="1:17">
      <c r="A578" s="111" t="s">
        <v>384</v>
      </c>
      <c r="B578" s="106">
        <v>0.5</v>
      </c>
      <c r="C578" s="106">
        <v>750</v>
      </c>
      <c r="D578" s="106">
        <v>9.64</v>
      </c>
      <c r="E578" s="106">
        <v>30</v>
      </c>
      <c r="F578" s="106">
        <v>11</v>
      </c>
      <c r="G578" s="106">
        <v>3.6999999999999998E-2</v>
      </c>
      <c r="H578" s="106">
        <v>8.4</v>
      </c>
      <c r="I578" s="106">
        <v>300</v>
      </c>
      <c r="J578" s="106">
        <v>16</v>
      </c>
      <c r="K578" s="106"/>
      <c r="L578" s="106">
        <v>0</v>
      </c>
      <c r="M578" s="106">
        <v>24000</v>
      </c>
      <c r="N578" s="112">
        <v>44</v>
      </c>
      <c r="O578" s="112">
        <v>54</v>
      </c>
      <c r="P578" s="112">
        <v>0.76</v>
      </c>
      <c r="Q578" s="115" t="s">
        <v>385</v>
      </c>
    </row>
    <row r="579" spans="1:17">
      <c r="A579" s="111" t="s">
        <v>386</v>
      </c>
      <c r="B579" s="106">
        <v>0.5</v>
      </c>
      <c r="C579" s="106">
        <v>750</v>
      </c>
      <c r="D579" s="106">
        <v>9.7200000000000006</v>
      </c>
      <c r="E579" s="106">
        <v>30</v>
      </c>
      <c r="F579" s="106">
        <v>7</v>
      </c>
      <c r="G579" s="106">
        <v>4.5999999999999999E-2</v>
      </c>
      <c r="H579" s="106">
        <v>16.2</v>
      </c>
      <c r="I579" s="106">
        <v>550</v>
      </c>
      <c r="J579" s="106">
        <v>8</v>
      </c>
      <c r="K579" s="106"/>
      <c r="L579" s="106">
        <v>0</v>
      </c>
      <c r="M579" s="106">
        <v>24000</v>
      </c>
      <c r="N579" s="112">
        <v>50</v>
      </c>
      <c r="O579" s="112">
        <v>60</v>
      </c>
      <c r="P579" s="112">
        <v>0.79</v>
      </c>
      <c r="Q579" s="115" t="s">
        <v>385</v>
      </c>
    </row>
    <row r="580" spans="1:17">
      <c r="A580" s="111" t="s">
        <v>387</v>
      </c>
      <c r="B580" s="106">
        <v>0.5</v>
      </c>
      <c r="C580" s="106">
        <v>750</v>
      </c>
      <c r="D580" s="106">
        <v>9.89</v>
      </c>
      <c r="E580" s="106">
        <v>30</v>
      </c>
      <c r="F580" s="106">
        <v>9</v>
      </c>
      <c r="G580" s="106">
        <v>5.2999999999999999E-2</v>
      </c>
      <c r="H580" s="106">
        <v>15.8</v>
      </c>
      <c r="I580" s="106">
        <v>525</v>
      </c>
      <c r="J580" s="106">
        <v>12</v>
      </c>
      <c r="K580" s="106"/>
      <c r="L580" s="106">
        <v>0</v>
      </c>
      <c r="M580" s="106">
        <v>24000</v>
      </c>
      <c r="N580" s="112">
        <v>64</v>
      </c>
      <c r="O580" s="112">
        <v>73</v>
      </c>
      <c r="P580" s="112">
        <v>0.9</v>
      </c>
      <c r="Q580" s="115" t="s">
        <v>385</v>
      </c>
    </row>
    <row r="581" spans="1:17">
      <c r="A581" s="111" t="s">
        <v>388</v>
      </c>
      <c r="B581" s="106">
        <f t="shared" ref="B581:B604" si="11">1/3</f>
        <v>0.33333333333333331</v>
      </c>
      <c r="C581" s="106">
        <v>550</v>
      </c>
      <c r="D581" s="106">
        <v>10</v>
      </c>
      <c r="E581" s="106">
        <v>1</v>
      </c>
      <c r="F581" s="106">
        <v>8.7100000000000009</v>
      </c>
      <c r="G581" s="106">
        <v>0.61</v>
      </c>
      <c r="H581" s="106">
        <v>282.33999999999997</v>
      </c>
      <c r="I581" s="106">
        <v>789</v>
      </c>
      <c r="J581" s="106">
        <v>4.88</v>
      </c>
      <c r="K581" s="106"/>
      <c r="L581" s="106">
        <v>0</v>
      </c>
      <c r="M581" s="106">
        <v>24000</v>
      </c>
      <c r="N581" s="112">
        <v>19.2</v>
      </c>
      <c r="O581" s="112">
        <v>42</v>
      </c>
      <c r="P581" s="112">
        <v>1.07</v>
      </c>
      <c r="Q581" s="115" t="s">
        <v>389</v>
      </c>
    </row>
    <row r="582" spans="1:17">
      <c r="A582" s="111" t="s">
        <v>390</v>
      </c>
      <c r="B582" s="106">
        <f t="shared" si="11"/>
        <v>0.33333333333333331</v>
      </c>
      <c r="C582" s="106">
        <v>550</v>
      </c>
      <c r="D582" s="106">
        <v>10</v>
      </c>
      <c r="E582" s="106">
        <v>1</v>
      </c>
      <c r="F582" s="106">
        <v>6.53</v>
      </c>
      <c r="G582" s="106">
        <v>0.48</v>
      </c>
      <c r="H582" s="106">
        <v>294.14999999999998</v>
      </c>
      <c r="I582" s="106">
        <v>785</v>
      </c>
      <c r="J582" s="106">
        <v>4.71</v>
      </c>
      <c r="K582" s="106"/>
      <c r="L582" s="106">
        <v>1.83</v>
      </c>
      <c r="M582" s="106">
        <v>24000</v>
      </c>
      <c r="N582" s="112">
        <v>26.3</v>
      </c>
      <c r="O582" s="112">
        <v>39.700000000000003</v>
      </c>
      <c r="P582" s="112">
        <v>0.9</v>
      </c>
      <c r="Q582" s="115" t="s">
        <v>389</v>
      </c>
    </row>
    <row r="583" spans="1:17">
      <c r="A583" s="111" t="s">
        <v>391</v>
      </c>
      <c r="B583" s="106">
        <f t="shared" si="11"/>
        <v>0.33333333333333331</v>
      </c>
      <c r="C583" s="106">
        <v>550</v>
      </c>
      <c r="D583" s="106">
        <v>10</v>
      </c>
      <c r="E583" s="106">
        <v>1</v>
      </c>
      <c r="F583" s="106">
        <v>6.78</v>
      </c>
      <c r="G583" s="106">
        <v>0.49</v>
      </c>
      <c r="H583" s="106">
        <v>288.99</v>
      </c>
      <c r="I583" s="106">
        <v>813</v>
      </c>
      <c r="J583" s="106">
        <v>4.68</v>
      </c>
      <c r="K583" s="106"/>
      <c r="L583" s="106">
        <v>1.1000000000000001</v>
      </c>
      <c r="M583" s="106">
        <v>24000</v>
      </c>
      <c r="N583" s="112">
        <v>18</v>
      </c>
      <c r="O583" s="112">
        <v>40</v>
      </c>
      <c r="P583" s="112">
        <v>0.92400000000000004</v>
      </c>
      <c r="Q583" s="115" t="s">
        <v>389</v>
      </c>
    </row>
    <row r="584" spans="1:17">
      <c r="A584" s="111" t="s">
        <v>392</v>
      </c>
      <c r="B584" s="106">
        <f t="shared" si="11"/>
        <v>0.33333333333333331</v>
      </c>
      <c r="C584" s="106">
        <v>550</v>
      </c>
      <c r="D584" s="106">
        <v>10</v>
      </c>
      <c r="E584" s="106">
        <v>1</v>
      </c>
      <c r="F584" s="106">
        <v>7.57</v>
      </c>
      <c r="G584" s="106">
        <v>0.59</v>
      </c>
      <c r="H584" s="106">
        <v>312.86</v>
      </c>
      <c r="I584" s="106">
        <v>786</v>
      </c>
      <c r="J584" s="106">
        <v>4.33</v>
      </c>
      <c r="K584" s="106"/>
      <c r="L584" s="106">
        <v>1.33</v>
      </c>
      <c r="M584" s="106">
        <v>24000</v>
      </c>
      <c r="N584" s="112">
        <v>19</v>
      </c>
      <c r="O584" s="112">
        <v>41.3</v>
      </c>
      <c r="P584" s="112">
        <v>0.99</v>
      </c>
      <c r="Q584" s="115" t="s">
        <v>389</v>
      </c>
    </row>
    <row r="585" spans="1:17">
      <c r="A585" s="111" t="s">
        <v>393</v>
      </c>
      <c r="B585" s="106">
        <f t="shared" si="11"/>
        <v>0.33333333333333331</v>
      </c>
      <c r="C585" s="106">
        <v>550</v>
      </c>
      <c r="D585" s="106">
        <v>10</v>
      </c>
      <c r="E585" s="106">
        <v>1</v>
      </c>
      <c r="F585" s="106">
        <v>7.77</v>
      </c>
      <c r="G585" s="106">
        <v>0.56000000000000005</v>
      </c>
      <c r="H585" s="106">
        <v>291.58999999999997</v>
      </c>
      <c r="I585" s="106">
        <v>800</v>
      </c>
      <c r="J585" s="106">
        <v>4.5599999999999996</v>
      </c>
      <c r="K585" s="106"/>
      <c r="L585" s="106">
        <v>1.1200000000000001</v>
      </c>
      <c r="M585" s="106">
        <v>24000</v>
      </c>
      <c r="N585" s="112">
        <v>23</v>
      </c>
      <c r="O585" s="112">
        <v>40</v>
      </c>
      <c r="P585" s="112">
        <v>0.91</v>
      </c>
      <c r="Q585" s="115" t="s">
        <v>389</v>
      </c>
    </row>
    <row r="586" spans="1:17">
      <c r="A586" s="111" t="s">
        <v>394</v>
      </c>
      <c r="B586" s="106">
        <f t="shared" si="11"/>
        <v>0.33333333333333331</v>
      </c>
      <c r="C586" s="106">
        <v>550</v>
      </c>
      <c r="D586" s="106">
        <v>10</v>
      </c>
      <c r="E586" s="106">
        <v>1</v>
      </c>
      <c r="F586" s="106">
        <v>6.26</v>
      </c>
      <c r="G586" s="106">
        <v>0.44</v>
      </c>
      <c r="H586" s="106">
        <v>283.61</v>
      </c>
      <c r="I586" s="106">
        <v>788</v>
      </c>
      <c r="J586" s="106">
        <v>4.9400000000000004</v>
      </c>
      <c r="K586" s="106"/>
      <c r="L586" s="106">
        <v>1</v>
      </c>
      <c r="M586" s="106">
        <v>24000</v>
      </c>
      <c r="N586" s="112">
        <v>19.899999999999999</v>
      </c>
      <c r="O586" s="112">
        <v>42.4</v>
      </c>
      <c r="P586" s="112">
        <v>0.95</v>
      </c>
      <c r="Q586" s="115" t="s">
        <v>389</v>
      </c>
    </row>
    <row r="587" spans="1:17">
      <c r="A587" s="111" t="s">
        <v>388</v>
      </c>
      <c r="B587" s="106">
        <f t="shared" si="11"/>
        <v>0.33333333333333331</v>
      </c>
      <c r="C587" s="106">
        <v>600</v>
      </c>
      <c r="D587" s="106">
        <v>10</v>
      </c>
      <c r="E587" s="106">
        <v>1</v>
      </c>
      <c r="F587" s="106">
        <v>8.7100000000000009</v>
      </c>
      <c r="G587" s="106">
        <v>0.61</v>
      </c>
      <c r="H587" s="106">
        <v>282.33999999999997</v>
      </c>
      <c r="I587" s="106">
        <v>789</v>
      </c>
      <c r="J587" s="106">
        <v>4.88</v>
      </c>
      <c r="K587" s="106"/>
      <c r="L587" s="106">
        <v>0</v>
      </c>
      <c r="M587" s="106">
        <v>24000</v>
      </c>
      <c r="N587" s="112">
        <v>26.7</v>
      </c>
      <c r="O587" s="112">
        <v>57.3</v>
      </c>
      <c r="P587" s="112">
        <v>1.18</v>
      </c>
      <c r="Q587" s="115" t="s">
        <v>389</v>
      </c>
    </row>
    <row r="588" spans="1:17">
      <c r="A588" s="111" t="s">
        <v>390</v>
      </c>
      <c r="B588" s="106">
        <f t="shared" si="11"/>
        <v>0.33333333333333331</v>
      </c>
      <c r="C588" s="106">
        <v>600</v>
      </c>
      <c r="D588" s="106">
        <v>10</v>
      </c>
      <c r="E588" s="106">
        <v>1</v>
      </c>
      <c r="F588" s="106">
        <v>6.53</v>
      </c>
      <c r="G588" s="106">
        <v>0.48</v>
      </c>
      <c r="H588" s="106">
        <v>294.14999999999998</v>
      </c>
      <c r="I588" s="106">
        <v>785</v>
      </c>
      <c r="J588" s="106">
        <v>4.71</v>
      </c>
      <c r="K588" s="106"/>
      <c r="L588" s="106">
        <v>1.83</v>
      </c>
      <c r="M588" s="106">
        <v>24000</v>
      </c>
      <c r="N588" s="112">
        <v>28.9</v>
      </c>
      <c r="O588" s="112">
        <v>54.5</v>
      </c>
      <c r="P588" s="112">
        <v>1.08</v>
      </c>
      <c r="Q588" s="115" t="s">
        <v>389</v>
      </c>
    </row>
    <row r="589" spans="1:17">
      <c r="A589" s="111" t="s">
        <v>391</v>
      </c>
      <c r="B589" s="106">
        <f t="shared" si="11"/>
        <v>0.33333333333333331</v>
      </c>
      <c r="C589" s="106">
        <v>600</v>
      </c>
      <c r="D589" s="106">
        <v>10</v>
      </c>
      <c r="E589" s="106">
        <v>1</v>
      </c>
      <c r="F589" s="106">
        <v>6.78</v>
      </c>
      <c r="G589" s="106">
        <v>0.49</v>
      </c>
      <c r="H589" s="106">
        <v>288.99</v>
      </c>
      <c r="I589" s="106">
        <v>813</v>
      </c>
      <c r="J589" s="106">
        <v>4.68</v>
      </c>
      <c r="K589" s="106"/>
      <c r="L589" s="106">
        <v>1.1000000000000001</v>
      </c>
      <c r="M589" s="106">
        <v>24000</v>
      </c>
      <c r="N589" s="112">
        <v>24</v>
      </c>
      <c r="O589" s="112">
        <v>57.3</v>
      </c>
      <c r="P589" s="112">
        <v>1.06</v>
      </c>
      <c r="Q589" s="115" t="s">
        <v>389</v>
      </c>
    </row>
    <row r="590" spans="1:17">
      <c r="A590" s="111" t="s">
        <v>392</v>
      </c>
      <c r="B590" s="106">
        <f t="shared" si="11"/>
        <v>0.33333333333333331</v>
      </c>
      <c r="C590" s="106">
        <v>600</v>
      </c>
      <c r="D590" s="106">
        <v>10</v>
      </c>
      <c r="E590" s="106">
        <v>1</v>
      </c>
      <c r="F590" s="106">
        <v>7.57</v>
      </c>
      <c r="G590" s="106">
        <v>0.59</v>
      </c>
      <c r="H590" s="106">
        <v>312.86</v>
      </c>
      <c r="I590" s="106">
        <v>786</v>
      </c>
      <c r="J590" s="106">
        <v>4.33</v>
      </c>
      <c r="K590" s="106"/>
      <c r="L590" s="106">
        <v>1.33</v>
      </c>
      <c r="M590" s="106">
        <v>24000</v>
      </c>
      <c r="N590" s="112">
        <v>23.9</v>
      </c>
      <c r="O590" s="112">
        <v>56</v>
      </c>
      <c r="P590" s="112">
        <v>1.1100000000000001</v>
      </c>
      <c r="Q590" s="115" t="s">
        <v>389</v>
      </c>
    </row>
    <row r="591" spans="1:17">
      <c r="A591" s="111" t="s">
        <v>393</v>
      </c>
      <c r="B591" s="106">
        <f t="shared" si="11"/>
        <v>0.33333333333333331</v>
      </c>
      <c r="C591" s="106">
        <v>600</v>
      </c>
      <c r="D591" s="106">
        <v>10</v>
      </c>
      <c r="E591" s="106">
        <v>1</v>
      </c>
      <c r="F591" s="106">
        <v>7.77</v>
      </c>
      <c r="G591" s="106">
        <v>0.56000000000000005</v>
      </c>
      <c r="H591" s="106">
        <v>291.58999999999997</v>
      </c>
      <c r="I591" s="106">
        <v>800</v>
      </c>
      <c r="J591" s="106">
        <v>4.5599999999999996</v>
      </c>
      <c r="K591" s="106"/>
      <c r="L591" s="106">
        <v>1.1200000000000001</v>
      </c>
      <c r="M591" s="106">
        <v>24000</v>
      </c>
      <c r="N591" s="112">
        <v>32.9</v>
      </c>
      <c r="O591" s="112">
        <v>54.4</v>
      </c>
      <c r="P591" s="112">
        <v>1.0900000000000001</v>
      </c>
      <c r="Q591" s="115" t="s">
        <v>389</v>
      </c>
    </row>
    <row r="592" spans="1:17">
      <c r="A592" s="111" t="s">
        <v>394</v>
      </c>
      <c r="B592" s="106">
        <f t="shared" si="11"/>
        <v>0.33333333333333331</v>
      </c>
      <c r="C592" s="106">
        <v>600</v>
      </c>
      <c r="D592" s="106">
        <v>10</v>
      </c>
      <c r="E592" s="106">
        <v>1</v>
      </c>
      <c r="F592" s="106">
        <v>6.26</v>
      </c>
      <c r="G592" s="106">
        <v>0.44</v>
      </c>
      <c r="H592" s="106">
        <v>283.61</v>
      </c>
      <c r="I592" s="106">
        <v>788</v>
      </c>
      <c r="J592" s="106">
        <v>4.9400000000000004</v>
      </c>
      <c r="K592" s="106"/>
      <c r="L592" s="106">
        <v>1</v>
      </c>
      <c r="M592" s="106">
        <v>24000</v>
      </c>
      <c r="N592" s="112">
        <v>24.8</v>
      </c>
      <c r="O592" s="112">
        <v>54.8</v>
      </c>
      <c r="P592" s="112">
        <v>1.06</v>
      </c>
      <c r="Q592" s="115" t="s">
        <v>389</v>
      </c>
    </row>
    <row r="593" spans="1:17">
      <c r="A593" s="111" t="s">
        <v>388</v>
      </c>
      <c r="B593" s="106">
        <f t="shared" si="11"/>
        <v>0.33333333333333331</v>
      </c>
      <c r="C593" s="106">
        <v>650</v>
      </c>
      <c r="D593" s="106">
        <v>10</v>
      </c>
      <c r="E593" s="106">
        <v>1</v>
      </c>
      <c r="F593" s="106">
        <v>8.7100000000000009</v>
      </c>
      <c r="G593" s="106">
        <v>0.61</v>
      </c>
      <c r="H593" s="106">
        <v>282.33999999999997</v>
      </c>
      <c r="I593" s="106">
        <v>789</v>
      </c>
      <c r="J593" s="106">
        <v>4.88</v>
      </c>
      <c r="K593" s="106"/>
      <c r="L593" s="106">
        <v>0</v>
      </c>
      <c r="M593" s="106">
        <v>24000</v>
      </c>
      <c r="N593" s="112">
        <v>32.799999999999997</v>
      </c>
      <c r="O593" s="112">
        <v>72.3</v>
      </c>
      <c r="P593" s="112">
        <v>1.25</v>
      </c>
      <c r="Q593" s="115" t="s">
        <v>389</v>
      </c>
    </row>
    <row r="594" spans="1:17">
      <c r="A594" s="111" t="s">
        <v>390</v>
      </c>
      <c r="B594" s="106">
        <f t="shared" si="11"/>
        <v>0.33333333333333331</v>
      </c>
      <c r="C594" s="106">
        <v>650</v>
      </c>
      <c r="D594" s="106">
        <v>10</v>
      </c>
      <c r="E594" s="106">
        <v>1</v>
      </c>
      <c r="F594" s="106">
        <v>6.53</v>
      </c>
      <c r="G594" s="106">
        <v>0.48</v>
      </c>
      <c r="H594" s="106">
        <v>294.14999999999998</v>
      </c>
      <c r="I594" s="106">
        <v>785</v>
      </c>
      <c r="J594" s="106">
        <v>4.71</v>
      </c>
      <c r="K594" s="106"/>
      <c r="L594" s="106">
        <v>1.83</v>
      </c>
      <c r="M594" s="106">
        <v>24000</v>
      </c>
      <c r="N594" s="112">
        <v>35.5</v>
      </c>
      <c r="O594" s="112">
        <v>72.7</v>
      </c>
      <c r="P594" s="112">
        <v>1.21</v>
      </c>
      <c r="Q594" s="115" t="s">
        <v>389</v>
      </c>
    </row>
    <row r="595" spans="1:17">
      <c r="A595" s="111" t="s">
        <v>391</v>
      </c>
      <c r="B595" s="106">
        <f t="shared" si="11"/>
        <v>0.33333333333333331</v>
      </c>
      <c r="C595" s="106">
        <v>650</v>
      </c>
      <c r="D595" s="106">
        <v>10</v>
      </c>
      <c r="E595" s="106">
        <v>1</v>
      </c>
      <c r="F595" s="106">
        <v>6.78</v>
      </c>
      <c r="G595" s="106">
        <v>0.49</v>
      </c>
      <c r="H595" s="106">
        <v>288.99</v>
      </c>
      <c r="I595" s="106">
        <v>813</v>
      </c>
      <c r="J595" s="106">
        <v>4.68</v>
      </c>
      <c r="K595" s="106"/>
      <c r="L595" s="106">
        <v>1.1000000000000001</v>
      </c>
      <c r="M595" s="106">
        <v>24000</v>
      </c>
      <c r="N595" s="112">
        <v>29.63</v>
      </c>
      <c r="O595" s="112">
        <v>73.5</v>
      </c>
      <c r="P595" s="112">
        <v>1.1499999999999999</v>
      </c>
      <c r="Q595" s="115" t="s">
        <v>389</v>
      </c>
    </row>
    <row r="596" spans="1:17">
      <c r="A596" s="111" t="s">
        <v>392</v>
      </c>
      <c r="B596" s="106">
        <f t="shared" si="11"/>
        <v>0.33333333333333331</v>
      </c>
      <c r="C596" s="106">
        <v>650</v>
      </c>
      <c r="D596" s="106">
        <v>10</v>
      </c>
      <c r="E596" s="106">
        <v>1</v>
      </c>
      <c r="F596" s="106">
        <v>7.57</v>
      </c>
      <c r="G596" s="106">
        <v>0.59</v>
      </c>
      <c r="H596" s="106">
        <v>312.86</v>
      </c>
      <c r="I596" s="106">
        <v>786</v>
      </c>
      <c r="J596" s="106">
        <v>4.33</v>
      </c>
      <c r="K596" s="106"/>
      <c r="L596" s="106">
        <v>1.33</v>
      </c>
      <c r="M596" s="106">
        <v>24000</v>
      </c>
      <c r="N596" s="112">
        <v>29.65</v>
      </c>
      <c r="O596" s="112">
        <v>71</v>
      </c>
      <c r="P596" s="112">
        <v>1.17</v>
      </c>
      <c r="Q596" s="115" t="s">
        <v>389</v>
      </c>
    </row>
    <row r="597" spans="1:17">
      <c r="A597" s="111" t="s">
        <v>393</v>
      </c>
      <c r="B597" s="106">
        <f t="shared" si="11"/>
        <v>0.33333333333333331</v>
      </c>
      <c r="C597" s="106">
        <v>650</v>
      </c>
      <c r="D597" s="106">
        <v>10</v>
      </c>
      <c r="E597" s="106">
        <v>1</v>
      </c>
      <c r="F597" s="106">
        <v>7.77</v>
      </c>
      <c r="G597" s="106">
        <v>0.56000000000000005</v>
      </c>
      <c r="H597" s="106">
        <v>291.58999999999997</v>
      </c>
      <c r="I597" s="106">
        <v>800</v>
      </c>
      <c r="J597" s="106">
        <v>4.5599999999999996</v>
      </c>
      <c r="K597" s="106"/>
      <c r="L597" s="106">
        <v>1.1200000000000001</v>
      </c>
      <c r="M597" s="106">
        <v>24000</v>
      </c>
      <c r="N597" s="112">
        <v>41.3</v>
      </c>
      <c r="O597" s="112">
        <v>70.5</v>
      </c>
      <c r="P597" s="112">
        <v>1.1499999999999999</v>
      </c>
      <c r="Q597" s="115" t="s">
        <v>389</v>
      </c>
    </row>
    <row r="598" spans="1:17">
      <c r="A598" s="111" t="s">
        <v>394</v>
      </c>
      <c r="B598" s="106">
        <f t="shared" si="11"/>
        <v>0.33333333333333331</v>
      </c>
      <c r="C598" s="106">
        <v>650</v>
      </c>
      <c r="D598" s="106">
        <v>10</v>
      </c>
      <c r="E598" s="106">
        <v>1</v>
      </c>
      <c r="F598" s="106">
        <v>6.26</v>
      </c>
      <c r="G598" s="106">
        <v>0.44</v>
      </c>
      <c r="H598" s="106">
        <v>283.61</v>
      </c>
      <c r="I598" s="106">
        <v>788</v>
      </c>
      <c r="J598" s="106">
        <v>4.9400000000000004</v>
      </c>
      <c r="K598" s="106"/>
      <c r="L598" s="106">
        <v>1</v>
      </c>
      <c r="M598" s="106">
        <v>24000</v>
      </c>
      <c r="N598" s="112">
        <v>30.8</v>
      </c>
      <c r="O598" s="112">
        <v>70.7</v>
      </c>
      <c r="P598" s="112">
        <v>1.18</v>
      </c>
      <c r="Q598" s="115" t="s">
        <v>389</v>
      </c>
    </row>
    <row r="599" spans="1:17">
      <c r="A599" s="111" t="s">
        <v>388</v>
      </c>
      <c r="B599" s="106">
        <f t="shared" si="11"/>
        <v>0.33333333333333331</v>
      </c>
      <c r="C599" s="106">
        <v>700</v>
      </c>
      <c r="D599" s="106">
        <v>10</v>
      </c>
      <c r="E599" s="106">
        <v>1</v>
      </c>
      <c r="F599" s="106">
        <v>8.7100000000000009</v>
      </c>
      <c r="G599" s="106">
        <v>0.61</v>
      </c>
      <c r="H599" s="106">
        <v>282.33999999999997</v>
      </c>
      <c r="I599" s="106">
        <v>789</v>
      </c>
      <c r="J599" s="106">
        <v>4.88</v>
      </c>
      <c r="K599" s="106"/>
      <c r="L599" s="106">
        <v>0</v>
      </c>
      <c r="M599" s="106">
        <v>24000</v>
      </c>
      <c r="N599" s="112">
        <v>37.799999999999997</v>
      </c>
      <c r="O599" s="112">
        <v>85.5</v>
      </c>
      <c r="P599" s="112">
        <v>1.32</v>
      </c>
      <c r="Q599" s="115" t="s">
        <v>389</v>
      </c>
    </row>
    <row r="600" spans="1:17">
      <c r="A600" s="111" t="s">
        <v>390</v>
      </c>
      <c r="B600" s="106">
        <f t="shared" si="11"/>
        <v>0.33333333333333331</v>
      </c>
      <c r="C600" s="106">
        <v>700</v>
      </c>
      <c r="D600" s="106">
        <v>10</v>
      </c>
      <c r="E600" s="106">
        <v>1</v>
      </c>
      <c r="F600" s="106">
        <v>6.53</v>
      </c>
      <c r="G600" s="106">
        <v>0.48</v>
      </c>
      <c r="H600" s="106">
        <v>294.14999999999998</v>
      </c>
      <c r="I600" s="106">
        <v>785</v>
      </c>
      <c r="J600" s="106">
        <v>4.71</v>
      </c>
      <c r="K600" s="106"/>
      <c r="L600" s="106">
        <v>1.83</v>
      </c>
      <c r="M600" s="106">
        <v>24000</v>
      </c>
      <c r="N600" s="112">
        <v>43.5</v>
      </c>
      <c r="O600" s="112">
        <v>86.2</v>
      </c>
      <c r="P600" s="112">
        <v>1.33</v>
      </c>
      <c r="Q600" s="115" t="s">
        <v>389</v>
      </c>
    </row>
    <row r="601" spans="1:17">
      <c r="A601" s="111" t="s">
        <v>391</v>
      </c>
      <c r="B601" s="106">
        <f t="shared" si="11"/>
        <v>0.33333333333333331</v>
      </c>
      <c r="C601" s="106">
        <v>700</v>
      </c>
      <c r="D601" s="106">
        <v>10</v>
      </c>
      <c r="E601" s="106">
        <v>1</v>
      </c>
      <c r="F601" s="106">
        <v>6.78</v>
      </c>
      <c r="G601" s="106">
        <v>0.49</v>
      </c>
      <c r="H601" s="106">
        <v>288.99</v>
      </c>
      <c r="I601" s="106">
        <v>813</v>
      </c>
      <c r="J601" s="106">
        <v>4.68</v>
      </c>
      <c r="K601" s="106"/>
      <c r="L601" s="106">
        <v>1.1000000000000001</v>
      </c>
      <c r="M601" s="106">
        <v>24000</v>
      </c>
      <c r="N601" s="112">
        <v>34.5</v>
      </c>
      <c r="O601" s="112">
        <v>87</v>
      </c>
      <c r="P601" s="112">
        <v>1.25</v>
      </c>
      <c r="Q601" s="115" t="s">
        <v>389</v>
      </c>
    </row>
    <row r="602" spans="1:17">
      <c r="A602" s="111" t="s">
        <v>392</v>
      </c>
      <c r="B602" s="106">
        <f t="shared" si="11"/>
        <v>0.33333333333333331</v>
      </c>
      <c r="C602" s="106">
        <v>700</v>
      </c>
      <c r="D602" s="106">
        <v>10</v>
      </c>
      <c r="E602" s="106">
        <v>1</v>
      </c>
      <c r="F602" s="106">
        <v>7.57</v>
      </c>
      <c r="G602" s="106">
        <v>0.59</v>
      </c>
      <c r="H602" s="106">
        <v>312.86</v>
      </c>
      <c r="I602" s="106">
        <v>786</v>
      </c>
      <c r="J602" s="106">
        <v>4.33</v>
      </c>
      <c r="K602" s="106"/>
      <c r="L602" s="106">
        <v>1.33</v>
      </c>
      <c r="M602" s="106">
        <v>24000</v>
      </c>
      <c r="N602" s="112">
        <v>36.299999999999997</v>
      </c>
      <c r="O602" s="112">
        <v>85.3</v>
      </c>
      <c r="P602" s="112">
        <v>1.3</v>
      </c>
      <c r="Q602" s="115" t="s">
        <v>389</v>
      </c>
    </row>
    <row r="603" spans="1:17">
      <c r="A603" s="111" t="s">
        <v>393</v>
      </c>
      <c r="B603" s="106">
        <f t="shared" si="11"/>
        <v>0.33333333333333331</v>
      </c>
      <c r="C603" s="106">
        <v>700</v>
      </c>
      <c r="D603" s="106">
        <v>10</v>
      </c>
      <c r="E603" s="106">
        <v>1</v>
      </c>
      <c r="F603" s="106">
        <v>7.77</v>
      </c>
      <c r="G603" s="106">
        <v>0.56000000000000005</v>
      </c>
      <c r="H603" s="106">
        <v>291.58999999999997</v>
      </c>
      <c r="I603" s="106">
        <v>800</v>
      </c>
      <c r="J603" s="106">
        <v>4.5599999999999996</v>
      </c>
      <c r="K603" s="106"/>
      <c r="L603" s="106">
        <v>1.1200000000000001</v>
      </c>
      <c r="M603" s="106">
        <v>24000</v>
      </c>
      <c r="N603" s="112">
        <v>48.6</v>
      </c>
      <c r="O603" s="112">
        <v>84.5</v>
      </c>
      <c r="P603" s="112">
        <v>1.24</v>
      </c>
      <c r="Q603" s="115" t="s">
        <v>389</v>
      </c>
    </row>
    <row r="604" spans="1:17">
      <c r="A604" s="111" t="s">
        <v>394</v>
      </c>
      <c r="B604" s="106">
        <f t="shared" si="11"/>
        <v>0.33333333333333331</v>
      </c>
      <c r="C604" s="106">
        <v>700</v>
      </c>
      <c r="D604" s="106">
        <v>10</v>
      </c>
      <c r="E604" s="106">
        <v>1</v>
      </c>
      <c r="F604" s="106">
        <v>6.26</v>
      </c>
      <c r="G604" s="106">
        <v>0.44</v>
      </c>
      <c r="H604" s="106">
        <v>283.61</v>
      </c>
      <c r="I604" s="106">
        <v>788</v>
      </c>
      <c r="J604" s="106">
        <v>4.9400000000000004</v>
      </c>
      <c r="K604" s="106"/>
      <c r="L604" s="106">
        <v>1</v>
      </c>
      <c r="M604" s="106">
        <v>24000</v>
      </c>
      <c r="N604" s="112">
        <v>36.299999999999997</v>
      </c>
      <c r="O604" s="112">
        <v>84.4</v>
      </c>
      <c r="P604" s="112">
        <v>1.24</v>
      </c>
      <c r="Q604" s="115" t="s">
        <v>389</v>
      </c>
    </row>
    <row r="605" spans="1:17">
      <c r="A605" s="111" t="s">
        <v>395</v>
      </c>
      <c r="B605" s="106">
        <v>0.25</v>
      </c>
      <c r="C605" s="106">
        <v>700</v>
      </c>
      <c r="D605" s="106">
        <v>0.5</v>
      </c>
      <c r="E605" s="106">
        <v>5</v>
      </c>
      <c r="F605" s="106">
        <v>8.9</v>
      </c>
      <c r="G605" s="106">
        <v>0.04</v>
      </c>
      <c r="H605" s="106">
        <v>15</v>
      </c>
      <c r="I605" s="106">
        <v>468</v>
      </c>
      <c r="J605" s="106">
        <v>2.2999999999999998</v>
      </c>
      <c r="K605" s="106"/>
      <c r="L605" s="106">
        <v>0</v>
      </c>
      <c r="M605" s="106">
        <v>48000</v>
      </c>
      <c r="N605" s="112">
        <v>57</v>
      </c>
      <c r="O605" s="112">
        <v>72.099999999999994</v>
      </c>
      <c r="P605" s="112">
        <v>0.79</v>
      </c>
      <c r="Q605" s="115" t="s">
        <v>396</v>
      </c>
    </row>
    <row r="606" spans="1:17">
      <c r="A606" s="111" t="s">
        <v>395</v>
      </c>
      <c r="B606" s="106">
        <v>0.25</v>
      </c>
      <c r="C606" s="106">
        <v>700</v>
      </c>
      <c r="D606" s="106">
        <v>2.5</v>
      </c>
      <c r="E606" s="106">
        <v>5</v>
      </c>
      <c r="F606" s="106">
        <v>8.9</v>
      </c>
      <c r="G606" s="106">
        <v>0.04</v>
      </c>
      <c r="H606" s="106">
        <v>23.6</v>
      </c>
      <c r="I606" s="106">
        <v>402</v>
      </c>
      <c r="J606" s="106">
        <v>4.7</v>
      </c>
      <c r="K606" s="106"/>
      <c r="L606" s="106">
        <v>0</v>
      </c>
      <c r="M606" s="106">
        <v>48000</v>
      </c>
      <c r="N606" s="112">
        <v>71</v>
      </c>
      <c r="O606" s="112">
        <v>82.4</v>
      </c>
      <c r="P606" s="112">
        <v>0.85</v>
      </c>
      <c r="Q606" s="115" t="s">
        <v>396</v>
      </c>
    </row>
    <row r="607" spans="1:17">
      <c r="A607" s="111" t="s">
        <v>395</v>
      </c>
      <c r="B607" s="106">
        <v>0.25</v>
      </c>
      <c r="C607" s="106">
        <v>700</v>
      </c>
      <c r="D607" s="106">
        <v>10</v>
      </c>
      <c r="E607" s="106">
        <v>5</v>
      </c>
      <c r="F607" s="106">
        <v>8.9</v>
      </c>
      <c r="G607" s="106">
        <v>0.04</v>
      </c>
      <c r="H607" s="106">
        <v>21.2</v>
      </c>
      <c r="I607" s="106">
        <v>300</v>
      </c>
      <c r="J607" s="106">
        <v>4.5</v>
      </c>
      <c r="K607" s="106"/>
      <c r="L607" s="106">
        <v>0</v>
      </c>
      <c r="M607" s="106">
        <v>48000</v>
      </c>
      <c r="N607" s="112">
        <v>75.599999999999994</v>
      </c>
      <c r="O607" s="112">
        <v>85.4</v>
      </c>
      <c r="P607" s="112">
        <v>0.86</v>
      </c>
      <c r="Q607" s="115" t="s">
        <v>396</v>
      </c>
    </row>
    <row r="608" spans="1:17">
      <c r="A608" s="111" t="s">
        <v>395</v>
      </c>
      <c r="B608" s="106">
        <v>0.25</v>
      </c>
      <c r="C608" s="106">
        <v>700</v>
      </c>
      <c r="D608" s="106">
        <v>2.5</v>
      </c>
      <c r="E608" s="106">
        <v>24</v>
      </c>
      <c r="F608" s="106">
        <v>8.9</v>
      </c>
      <c r="G608" s="106">
        <v>0.04</v>
      </c>
      <c r="H608" s="106">
        <v>23.6</v>
      </c>
      <c r="I608" s="106">
        <v>402</v>
      </c>
      <c r="J608" s="106">
        <v>4.7</v>
      </c>
      <c r="K608" s="106"/>
      <c r="L608" s="106">
        <v>0</v>
      </c>
      <c r="M608" s="106">
        <v>48000</v>
      </c>
      <c r="N608" s="112">
        <v>66</v>
      </c>
      <c r="O608" s="112">
        <v>80</v>
      </c>
      <c r="P608" s="112">
        <v>0.83</v>
      </c>
      <c r="Q608" s="115" t="s">
        <v>396</v>
      </c>
    </row>
    <row r="609" spans="1:17">
      <c r="A609" s="111" t="s">
        <v>395</v>
      </c>
      <c r="B609" s="106">
        <v>0.25</v>
      </c>
      <c r="C609" s="106">
        <v>700</v>
      </c>
      <c r="D609" s="106">
        <v>10</v>
      </c>
      <c r="E609" s="106">
        <v>24</v>
      </c>
      <c r="F609" s="106">
        <v>8.9</v>
      </c>
      <c r="G609" s="106">
        <v>0.04</v>
      </c>
      <c r="H609" s="106">
        <v>21.2</v>
      </c>
      <c r="I609" s="106">
        <v>300</v>
      </c>
      <c r="J609" s="106">
        <v>4.5</v>
      </c>
      <c r="K609" s="106"/>
      <c r="L609" s="106">
        <v>0</v>
      </c>
      <c r="M609" s="106">
        <v>48000</v>
      </c>
      <c r="N609" s="112">
        <v>66</v>
      </c>
      <c r="O609" s="112">
        <v>80</v>
      </c>
      <c r="P609" s="112">
        <v>0.82</v>
      </c>
      <c r="Q609" s="115" t="s">
        <v>396</v>
      </c>
    </row>
    <row r="610" spans="1:17">
      <c r="A610" s="111" t="s">
        <v>397</v>
      </c>
      <c r="B610" s="106">
        <v>0.3</v>
      </c>
      <c r="C610" s="106">
        <v>700</v>
      </c>
      <c r="D610" s="106">
        <v>10</v>
      </c>
      <c r="E610" s="106">
        <v>1</v>
      </c>
      <c r="F610" s="106">
        <v>3.1</v>
      </c>
      <c r="G610" s="106">
        <v>0.63</v>
      </c>
      <c r="H610" s="106">
        <v>675</v>
      </c>
      <c r="I610" s="106">
        <v>452</v>
      </c>
      <c r="J610" s="106">
        <v>9</v>
      </c>
      <c r="K610" s="106">
        <v>10</v>
      </c>
      <c r="L610" s="106">
        <v>0</v>
      </c>
      <c r="M610" s="106">
        <v>24000</v>
      </c>
      <c r="N610" s="112">
        <v>62.8</v>
      </c>
      <c r="O610" s="112">
        <v>73.099999999999994</v>
      </c>
      <c r="P610" s="112">
        <v>0.82</v>
      </c>
      <c r="Q610" s="115" t="s">
        <v>398</v>
      </c>
    </row>
    <row r="611" spans="1:17">
      <c r="A611" s="111" t="s">
        <v>399</v>
      </c>
      <c r="B611" s="106">
        <v>0.3</v>
      </c>
      <c r="C611" s="106">
        <v>700</v>
      </c>
      <c r="D611" s="106">
        <v>10</v>
      </c>
      <c r="E611" s="106">
        <v>1</v>
      </c>
      <c r="F611" s="106">
        <v>3.5</v>
      </c>
      <c r="G611" s="106">
        <v>0.56999999999999995</v>
      </c>
      <c r="H611" s="106">
        <v>693</v>
      </c>
      <c r="I611" s="106">
        <v>598</v>
      </c>
      <c r="J611" s="106">
        <v>8</v>
      </c>
      <c r="K611" s="106">
        <v>12.1</v>
      </c>
      <c r="L611" s="106">
        <v>0</v>
      </c>
      <c r="M611" s="106">
        <v>24000</v>
      </c>
      <c r="N611" s="112">
        <v>48</v>
      </c>
      <c r="O611" s="112">
        <v>57.1</v>
      </c>
      <c r="P611" s="112">
        <v>0.76</v>
      </c>
      <c r="Q611" s="115" t="s">
        <v>398</v>
      </c>
    </row>
    <row r="612" spans="1:17">
      <c r="A612" s="111" t="s">
        <v>400</v>
      </c>
      <c r="B612" s="106">
        <v>0.3</v>
      </c>
      <c r="C612" s="106">
        <v>700</v>
      </c>
      <c r="D612" s="106">
        <v>10</v>
      </c>
      <c r="E612" s="106">
        <v>1</v>
      </c>
      <c r="F612" s="106">
        <v>4</v>
      </c>
      <c r="G612" s="106">
        <v>0.69</v>
      </c>
      <c r="H612" s="106">
        <v>301</v>
      </c>
      <c r="I612" s="106">
        <v>799</v>
      </c>
      <c r="J612" s="106">
        <v>6</v>
      </c>
      <c r="K612" s="106">
        <v>16.399999999999999</v>
      </c>
      <c r="L612" s="106">
        <v>0</v>
      </c>
      <c r="M612" s="106">
        <v>24000</v>
      </c>
      <c r="N612" s="112">
        <v>82.3</v>
      </c>
      <c r="O612" s="112">
        <v>87.3</v>
      </c>
      <c r="P612" s="112">
        <v>0.88</v>
      </c>
      <c r="Q612" s="115" t="s">
        <v>398</v>
      </c>
    </row>
    <row r="613" spans="1:17">
      <c r="A613" s="111" t="s">
        <v>397</v>
      </c>
      <c r="B613" s="106">
        <v>0.3</v>
      </c>
      <c r="C613" s="106">
        <v>750</v>
      </c>
      <c r="D613" s="106">
        <v>10</v>
      </c>
      <c r="E613" s="106">
        <v>1</v>
      </c>
      <c r="F613" s="106">
        <v>3.1</v>
      </c>
      <c r="G613" s="106">
        <v>0.63</v>
      </c>
      <c r="H613" s="106">
        <v>675</v>
      </c>
      <c r="I613" s="106">
        <v>452</v>
      </c>
      <c r="J613" s="106">
        <v>9</v>
      </c>
      <c r="K613" s="106">
        <v>10</v>
      </c>
      <c r="L613" s="106">
        <v>0</v>
      </c>
      <c r="M613" s="106">
        <v>24000</v>
      </c>
      <c r="N613" s="112">
        <v>85.3</v>
      </c>
      <c r="O613" s="112">
        <v>90.8</v>
      </c>
      <c r="P613" s="112">
        <v>0.89</v>
      </c>
      <c r="Q613" s="115" t="s">
        <v>398</v>
      </c>
    </row>
    <row r="614" spans="1:17">
      <c r="A614" s="111" t="s">
        <v>399</v>
      </c>
      <c r="B614" s="106">
        <v>0.3</v>
      </c>
      <c r="C614" s="106">
        <v>750</v>
      </c>
      <c r="D614" s="106">
        <v>10</v>
      </c>
      <c r="E614" s="106">
        <v>1</v>
      </c>
      <c r="F614" s="106">
        <v>3.5</v>
      </c>
      <c r="G614" s="106">
        <v>0.56999999999999995</v>
      </c>
      <c r="H614" s="106">
        <v>693</v>
      </c>
      <c r="I614" s="106">
        <v>598</v>
      </c>
      <c r="J614" s="106">
        <v>8</v>
      </c>
      <c r="K614" s="106">
        <v>12.1</v>
      </c>
      <c r="L614" s="106">
        <v>0</v>
      </c>
      <c r="M614" s="106">
        <v>24000</v>
      </c>
      <c r="N614" s="112">
        <v>57.6</v>
      </c>
      <c r="O614" s="112">
        <v>66.7</v>
      </c>
      <c r="P614" s="112">
        <v>0.8</v>
      </c>
      <c r="Q614" s="115" t="s">
        <v>398</v>
      </c>
    </row>
    <row r="615" spans="1:17">
      <c r="A615" s="111" t="s">
        <v>400</v>
      </c>
      <c r="B615" s="106">
        <v>0.3</v>
      </c>
      <c r="C615" s="106">
        <v>750</v>
      </c>
      <c r="D615" s="106">
        <v>10</v>
      </c>
      <c r="E615" s="106">
        <v>1</v>
      </c>
      <c r="F615" s="106">
        <v>4</v>
      </c>
      <c r="G615" s="106">
        <v>0.69</v>
      </c>
      <c r="H615" s="106">
        <v>301</v>
      </c>
      <c r="I615" s="106">
        <v>799</v>
      </c>
      <c r="J615" s="106">
        <v>6</v>
      </c>
      <c r="K615" s="106">
        <v>16.399999999999999</v>
      </c>
      <c r="L615" s="106">
        <v>0</v>
      </c>
      <c r="M615" s="106">
        <v>24000</v>
      </c>
      <c r="N615" s="112">
        <v>88.6</v>
      </c>
      <c r="O615" s="112">
        <v>92.7</v>
      </c>
      <c r="P615" s="112">
        <v>0.89</v>
      </c>
      <c r="Q615" s="115" t="s">
        <v>398</v>
      </c>
    </row>
    <row r="616" spans="1:17">
      <c r="A616" s="111" t="s">
        <v>397</v>
      </c>
      <c r="B616" s="106">
        <v>0.3</v>
      </c>
      <c r="C616" s="106">
        <v>750</v>
      </c>
      <c r="D616" s="106">
        <v>10</v>
      </c>
      <c r="E616" s="106">
        <v>10</v>
      </c>
      <c r="F616" s="106">
        <v>3.1</v>
      </c>
      <c r="G616" s="106">
        <v>0.63</v>
      </c>
      <c r="H616" s="106">
        <v>675</v>
      </c>
      <c r="I616" s="106">
        <v>452</v>
      </c>
      <c r="J616" s="106">
        <v>9</v>
      </c>
      <c r="K616" s="106">
        <v>10</v>
      </c>
      <c r="L616" s="106">
        <v>0</v>
      </c>
      <c r="M616" s="106">
        <v>24000</v>
      </c>
      <c r="N616" s="112">
        <v>62.8</v>
      </c>
      <c r="O616" s="112">
        <v>73.099999999999994</v>
      </c>
      <c r="P616" s="112">
        <v>0.78</v>
      </c>
      <c r="Q616" s="115" t="s">
        <v>398</v>
      </c>
    </row>
    <row r="617" spans="1:17">
      <c r="A617" s="111" t="s">
        <v>399</v>
      </c>
      <c r="B617" s="106">
        <v>0.3</v>
      </c>
      <c r="C617" s="106">
        <v>750</v>
      </c>
      <c r="D617" s="106">
        <v>10</v>
      </c>
      <c r="E617" s="106">
        <v>10</v>
      </c>
      <c r="F617" s="106">
        <v>3.5</v>
      </c>
      <c r="G617" s="106">
        <v>0.56999999999999995</v>
      </c>
      <c r="H617" s="106">
        <v>693</v>
      </c>
      <c r="I617" s="106">
        <v>598</v>
      </c>
      <c r="J617" s="106">
        <v>8</v>
      </c>
      <c r="K617" s="106">
        <v>12.1</v>
      </c>
      <c r="L617" s="106">
        <v>0</v>
      </c>
      <c r="M617" s="106">
        <v>24000</v>
      </c>
      <c r="N617" s="112">
        <v>57.1</v>
      </c>
      <c r="O617" s="112">
        <v>48</v>
      </c>
      <c r="P617" s="112">
        <v>0.77</v>
      </c>
      <c r="Q617" s="115" t="s">
        <v>398</v>
      </c>
    </row>
    <row r="618" spans="1:17">
      <c r="A618" s="111" t="s">
        <v>400</v>
      </c>
      <c r="B618" s="106">
        <v>0.3</v>
      </c>
      <c r="C618" s="106">
        <v>750</v>
      </c>
      <c r="D618" s="106">
        <v>10</v>
      </c>
      <c r="E618" s="106">
        <v>10</v>
      </c>
      <c r="F618" s="106">
        <v>4</v>
      </c>
      <c r="G618" s="106">
        <v>0.69</v>
      </c>
      <c r="H618" s="106">
        <v>301</v>
      </c>
      <c r="I618" s="106">
        <v>799</v>
      </c>
      <c r="J618" s="106">
        <v>6</v>
      </c>
      <c r="K618" s="106">
        <v>16.399999999999999</v>
      </c>
      <c r="L618" s="106">
        <v>0</v>
      </c>
      <c r="M618" s="106">
        <v>24000</v>
      </c>
      <c r="N618" s="112">
        <v>82.3</v>
      </c>
      <c r="O618" s="112">
        <v>87.3</v>
      </c>
      <c r="P618" s="112">
        <v>0.84599999999999997</v>
      </c>
      <c r="Q618" s="115" t="s">
        <v>398</v>
      </c>
    </row>
    <row r="619" spans="1:17">
      <c r="A619" s="111" t="s">
        <v>401</v>
      </c>
      <c r="B619" s="106">
        <v>0.5</v>
      </c>
      <c r="C619" s="106">
        <v>500</v>
      </c>
      <c r="D619" s="106">
        <v>9.41</v>
      </c>
      <c r="E619" s="106">
        <v>1</v>
      </c>
      <c r="F619" s="106">
        <v>74</v>
      </c>
      <c r="G619" s="106">
        <v>0.25</v>
      </c>
      <c r="H619" s="106">
        <v>13.93</v>
      </c>
      <c r="I619" s="106">
        <v>740</v>
      </c>
      <c r="J619" s="106">
        <v>6</v>
      </c>
      <c r="K619" s="106"/>
      <c r="L619" s="106">
        <v>0</v>
      </c>
      <c r="M619" s="106">
        <v>12000</v>
      </c>
      <c r="N619" s="112">
        <v>10.6</v>
      </c>
      <c r="O619" s="112">
        <v>16.658000000000001</v>
      </c>
      <c r="P619" s="112">
        <v>0.48</v>
      </c>
      <c r="Q619" s="115" t="s">
        <v>398</v>
      </c>
    </row>
    <row r="620" spans="1:17">
      <c r="A620" s="111" t="s">
        <v>402</v>
      </c>
      <c r="B620" s="106">
        <v>0.5</v>
      </c>
      <c r="C620" s="106">
        <v>500</v>
      </c>
      <c r="D620" s="106">
        <v>9.77</v>
      </c>
      <c r="E620" s="106">
        <v>1</v>
      </c>
      <c r="F620" s="106">
        <v>38.700000000000003</v>
      </c>
      <c r="G620" s="106">
        <v>0.13</v>
      </c>
      <c r="H620" s="106">
        <v>13.72</v>
      </c>
      <c r="I620" s="106">
        <v>362</v>
      </c>
      <c r="J620" s="106">
        <v>6.1</v>
      </c>
      <c r="K620" s="106">
        <v>15.9</v>
      </c>
      <c r="L620" s="106">
        <v>0.95</v>
      </c>
      <c r="M620" s="106">
        <v>12000</v>
      </c>
      <c r="N620" s="112">
        <v>15.1</v>
      </c>
      <c r="O620" s="112">
        <v>17</v>
      </c>
      <c r="P620" s="112">
        <v>0.45</v>
      </c>
      <c r="Q620" s="115" t="s">
        <v>398</v>
      </c>
    </row>
    <row r="621" spans="1:17">
      <c r="A621" s="111" t="s">
        <v>403</v>
      </c>
      <c r="B621" s="106">
        <v>0.5</v>
      </c>
      <c r="C621" s="106">
        <v>500</v>
      </c>
      <c r="D621" s="106">
        <v>9.6300000000000008</v>
      </c>
      <c r="E621" s="106">
        <v>1</v>
      </c>
      <c r="F621" s="106">
        <v>13.32</v>
      </c>
      <c r="G621" s="106">
        <v>6.0000000000000001E-3</v>
      </c>
      <c r="H621" s="106">
        <v>1.9</v>
      </c>
      <c r="I621" s="106">
        <v>424</v>
      </c>
      <c r="J621" s="106">
        <v>7.5</v>
      </c>
      <c r="K621" s="106">
        <v>12.9</v>
      </c>
      <c r="L621" s="106">
        <v>1.22</v>
      </c>
      <c r="M621" s="106">
        <v>12000</v>
      </c>
      <c r="N621" s="112">
        <v>12.6</v>
      </c>
      <c r="O621" s="112">
        <v>27</v>
      </c>
      <c r="P621" s="112">
        <v>0.51</v>
      </c>
      <c r="Q621" s="115" t="s">
        <v>398</v>
      </c>
    </row>
    <row r="622" spans="1:17">
      <c r="A622" s="111" t="s">
        <v>401</v>
      </c>
      <c r="B622" s="106">
        <v>0.5</v>
      </c>
      <c r="C622" s="106">
        <v>550</v>
      </c>
      <c r="D622" s="106">
        <v>9.41</v>
      </c>
      <c r="E622" s="106">
        <v>1</v>
      </c>
      <c r="F622" s="106">
        <v>74</v>
      </c>
      <c r="G622" s="106">
        <v>0.25</v>
      </c>
      <c r="H622" s="106">
        <v>13.93</v>
      </c>
      <c r="I622" s="106">
        <v>740</v>
      </c>
      <c r="J622" s="106">
        <v>6</v>
      </c>
      <c r="K622" s="106"/>
      <c r="L622" s="106">
        <v>0</v>
      </c>
      <c r="M622" s="106">
        <v>12000</v>
      </c>
      <c r="N622" s="112">
        <v>18.899999999999999</v>
      </c>
      <c r="O622" s="112">
        <v>24.5</v>
      </c>
      <c r="P622" s="112">
        <v>0.56999999999999995</v>
      </c>
      <c r="Q622" s="115" t="s">
        <v>398</v>
      </c>
    </row>
    <row r="623" spans="1:17">
      <c r="A623" s="111" t="s">
        <v>402</v>
      </c>
      <c r="B623" s="106">
        <v>0.5</v>
      </c>
      <c r="C623" s="106">
        <v>550</v>
      </c>
      <c r="D623" s="106">
        <v>9.77</v>
      </c>
      <c r="E623" s="106">
        <v>1</v>
      </c>
      <c r="F623" s="106">
        <v>38.700000000000003</v>
      </c>
      <c r="G623" s="106">
        <v>0.13</v>
      </c>
      <c r="H623" s="106">
        <v>13.72</v>
      </c>
      <c r="I623" s="106">
        <v>362</v>
      </c>
      <c r="J623" s="106">
        <v>6.1</v>
      </c>
      <c r="K623" s="106">
        <v>15.9</v>
      </c>
      <c r="L623" s="106">
        <v>0.95</v>
      </c>
      <c r="M623" s="106">
        <v>12000</v>
      </c>
      <c r="N623" s="112">
        <v>21.4</v>
      </c>
      <c r="O623" s="112">
        <v>22</v>
      </c>
      <c r="P623" s="112">
        <v>0.57999999999999996</v>
      </c>
      <c r="Q623" s="115" t="s">
        <v>398</v>
      </c>
    </row>
    <row r="624" spans="1:17">
      <c r="A624" s="111" t="s">
        <v>403</v>
      </c>
      <c r="B624" s="106">
        <v>0.5</v>
      </c>
      <c r="C624" s="106">
        <v>550</v>
      </c>
      <c r="D624" s="106">
        <v>9.6300000000000008</v>
      </c>
      <c r="E624" s="106">
        <v>1</v>
      </c>
      <c r="F624" s="106">
        <v>13.32</v>
      </c>
      <c r="G624" s="106">
        <v>6.0000000000000001E-3</v>
      </c>
      <c r="H624" s="106">
        <v>1.9</v>
      </c>
      <c r="I624" s="106">
        <v>424</v>
      </c>
      <c r="J624" s="106">
        <v>7.5</v>
      </c>
      <c r="K624" s="106">
        <v>12.9</v>
      </c>
      <c r="L624" s="106">
        <v>1.22</v>
      </c>
      <c r="M624" s="106">
        <v>12000</v>
      </c>
      <c r="N624" s="112">
        <v>21.8</v>
      </c>
      <c r="O624" s="112">
        <v>34.9</v>
      </c>
      <c r="P624" s="112">
        <v>0.68</v>
      </c>
      <c r="Q624" s="115" t="s">
        <v>398</v>
      </c>
    </row>
    <row r="625" spans="1:17">
      <c r="A625" s="111" t="s">
        <v>401</v>
      </c>
      <c r="B625" s="106">
        <v>0.5</v>
      </c>
      <c r="C625" s="106">
        <v>600</v>
      </c>
      <c r="D625" s="106">
        <v>9.41</v>
      </c>
      <c r="E625" s="106">
        <v>1</v>
      </c>
      <c r="F625" s="106">
        <v>74</v>
      </c>
      <c r="G625" s="106">
        <v>0.25</v>
      </c>
      <c r="H625" s="106">
        <v>13.93</v>
      </c>
      <c r="I625" s="106">
        <v>740</v>
      </c>
      <c r="J625" s="106">
        <v>6</v>
      </c>
      <c r="K625" s="106"/>
      <c r="L625" s="106">
        <v>0</v>
      </c>
      <c r="M625" s="106">
        <v>12000</v>
      </c>
      <c r="N625" s="112">
        <v>13.7</v>
      </c>
      <c r="O625" s="112">
        <v>36.5</v>
      </c>
      <c r="P625" s="112">
        <v>0.65</v>
      </c>
      <c r="Q625" s="115" t="s">
        <v>398</v>
      </c>
    </row>
    <row r="626" spans="1:17">
      <c r="A626" s="111" t="s">
        <v>402</v>
      </c>
      <c r="B626" s="106">
        <v>0.5</v>
      </c>
      <c r="C626" s="106">
        <v>600</v>
      </c>
      <c r="D626" s="106">
        <v>9.77</v>
      </c>
      <c r="E626" s="106">
        <v>1</v>
      </c>
      <c r="F626" s="106">
        <v>38.700000000000003</v>
      </c>
      <c r="G626" s="106">
        <v>0.13</v>
      </c>
      <c r="H626" s="106">
        <v>13.72</v>
      </c>
      <c r="I626" s="106">
        <v>362</v>
      </c>
      <c r="J626" s="106">
        <v>6.1</v>
      </c>
      <c r="K626" s="106">
        <v>15.9</v>
      </c>
      <c r="L626" s="106">
        <v>0.95</v>
      </c>
      <c r="M626" s="106">
        <v>12000</v>
      </c>
      <c r="N626" s="112">
        <v>27.3</v>
      </c>
      <c r="O626" s="112">
        <v>28.2</v>
      </c>
      <c r="P626" s="112">
        <v>0.64</v>
      </c>
      <c r="Q626" s="115" t="s">
        <v>398</v>
      </c>
    </row>
    <row r="627" spans="1:17">
      <c r="A627" s="111" t="s">
        <v>403</v>
      </c>
      <c r="B627" s="106">
        <v>0.5</v>
      </c>
      <c r="C627" s="106">
        <v>600</v>
      </c>
      <c r="D627" s="106">
        <v>9.6300000000000008</v>
      </c>
      <c r="E627" s="106">
        <v>1</v>
      </c>
      <c r="F627" s="106">
        <v>13.32</v>
      </c>
      <c r="G627" s="106">
        <v>6.0000000000000001E-3</v>
      </c>
      <c r="H627" s="106">
        <v>1.9</v>
      </c>
      <c r="I627" s="106">
        <v>424</v>
      </c>
      <c r="J627" s="106">
        <v>7.5</v>
      </c>
      <c r="K627" s="106">
        <v>12.9</v>
      </c>
      <c r="L627" s="106">
        <v>1.22</v>
      </c>
      <c r="M627" s="106">
        <v>12000</v>
      </c>
      <c r="N627" s="112">
        <v>35.700000000000003</v>
      </c>
      <c r="O627" s="112">
        <v>65.150000000000006</v>
      </c>
      <c r="P627" s="112">
        <v>0.79</v>
      </c>
      <c r="Q627" s="115" t="s">
        <v>398</v>
      </c>
    </row>
    <row r="628" spans="1:17">
      <c r="A628" s="111" t="s">
        <v>401</v>
      </c>
      <c r="B628" s="106">
        <v>0.5</v>
      </c>
      <c r="C628" s="106">
        <v>650</v>
      </c>
      <c r="D628" s="106">
        <v>9.41</v>
      </c>
      <c r="E628" s="106">
        <v>1</v>
      </c>
      <c r="F628" s="106">
        <v>74</v>
      </c>
      <c r="G628" s="106">
        <v>0.25</v>
      </c>
      <c r="H628" s="106">
        <v>13.93</v>
      </c>
      <c r="I628" s="106">
        <v>740</v>
      </c>
      <c r="J628" s="106">
        <v>6</v>
      </c>
      <c r="K628" s="106"/>
      <c r="L628" s="106">
        <v>0</v>
      </c>
      <c r="M628" s="106">
        <v>12000</v>
      </c>
      <c r="N628" s="112">
        <v>19.632000000000001</v>
      </c>
      <c r="O628" s="112">
        <v>49.8</v>
      </c>
      <c r="P628" s="112">
        <v>0.73</v>
      </c>
      <c r="Q628" s="115" t="s">
        <v>398</v>
      </c>
    </row>
    <row r="629" spans="1:17">
      <c r="A629" s="111" t="s">
        <v>402</v>
      </c>
      <c r="B629" s="106">
        <v>0.5</v>
      </c>
      <c r="C629" s="106">
        <v>650</v>
      </c>
      <c r="D629" s="106">
        <v>9.77</v>
      </c>
      <c r="E629" s="106">
        <v>1</v>
      </c>
      <c r="F629" s="106">
        <v>38.700000000000003</v>
      </c>
      <c r="G629" s="106">
        <v>0.13</v>
      </c>
      <c r="H629" s="106">
        <v>13.72</v>
      </c>
      <c r="I629" s="106">
        <v>362</v>
      </c>
      <c r="J629" s="106">
        <v>6.1</v>
      </c>
      <c r="K629" s="106">
        <v>15.9</v>
      </c>
      <c r="L629" s="106">
        <v>0.95</v>
      </c>
      <c r="M629" s="106">
        <v>12000</v>
      </c>
      <c r="N629" s="112">
        <v>47</v>
      </c>
      <c r="O629" s="112">
        <v>48.5</v>
      </c>
      <c r="P629" s="112">
        <v>0.83</v>
      </c>
      <c r="Q629" s="115" t="s">
        <v>398</v>
      </c>
    </row>
    <row r="630" spans="1:17">
      <c r="A630" s="111" t="s">
        <v>403</v>
      </c>
      <c r="B630" s="106">
        <v>0.5</v>
      </c>
      <c r="C630" s="106">
        <v>650</v>
      </c>
      <c r="D630" s="106">
        <v>9.6300000000000008</v>
      </c>
      <c r="E630" s="106">
        <v>1</v>
      </c>
      <c r="F630" s="106">
        <v>13.32</v>
      </c>
      <c r="G630" s="106">
        <v>6.0000000000000001E-3</v>
      </c>
      <c r="H630" s="106">
        <v>1.9</v>
      </c>
      <c r="I630" s="106">
        <v>424</v>
      </c>
      <c r="J630" s="106">
        <v>7.5</v>
      </c>
      <c r="K630" s="106">
        <v>12.9</v>
      </c>
      <c r="L630" s="106">
        <v>1.22</v>
      </c>
      <c r="M630" s="106">
        <v>12000</v>
      </c>
      <c r="N630" s="112">
        <v>42</v>
      </c>
      <c r="O630" s="112">
        <v>68.099999999999994</v>
      </c>
      <c r="P630" s="112">
        <v>0.92</v>
      </c>
      <c r="Q630" s="115" t="s">
        <v>398</v>
      </c>
    </row>
    <row r="631" spans="1:17">
      <c r="A631" s="111" t="s">
        <v>401</v>
      </c>
      <c r="B631" s="106">
        <v>0.5</v>
      </c>
      <c r="C631" s="106">
        <v>700</v>
      </c>
      <c r="D631" s="106">
        <v>9.41</v>
      </c>
      <c r="E631" s="106">
        <v>1</v>
      </c>
      <c r="F631" s="106">
        <v>74</v>
      </c>
      <c r="G631" s="106">
        <v>0.25</v>
      </c>
      <c r="H631" s="106">
        <v>13.93</v>
      </c>
      <c r="I631" s="106">
        <v>740</v>
      </c>
      <c r="J631" s="106">
        <v>6</v>
      </c>
      <c r="K631" s="106"/>
      <c r="L631" s="106">
        <v>0</v>
      </c>
      <c r="M631" s="106">
        <v>12000</v>
      </c>
      <c r="N631" s="112">
        <v>58.8</v>
      </c>
      <c r="O631" s="112">
        <v>66.8</v>
      </c>
      <c r="P631" s="112">
        <v>0.82</v>
      </c>
      <c r="Q631" s="115" t="s">
        <v>398</v>
      </c>
    </row>
    <row r="632" spans="1:17">
      <c r="A632" s="111" t="s">
        <v>402</v>
      </c>
      <c r="B632" s="106">
        <v>0.5</v>
      </c>
      <c r="C632" s="106">
        <v>700</v>
      </c>
      <c r="D632" s="106">
        <v>9.77</v>
      </c>
      <c r="E632" s="106">
        <v>1</v>
      </c>
      <c r="F632" s="106">
        <v>38.700000000000003</v>
      </c>
      <c r="G632" s="106">
        <v>0.13</v>
      </c>
      <c r="H632" s="106">
        <v>13.72</v>
      </c>
      <c r="I632" s="106">
        <v>362</v>
      </c>
      <c r="J632" s="106">
        <v>6.1</v>
      </c>
      <c r="K632" s="106">
        <v>15.9</v>
      </c>
      <c r="L632" s="106">
        <v>0.95</v>
      </c>
      <c r="M632" s="106">
        <v>12000</v>
      </c>
      <c r="N632" s="112">
        <v>71.2</v>
      </c>
      <c r="O632" s="112">
        <v>87.55</v>
      </c>
      <c r="P632" s="112">
        <v>0.97</v>
      </c>
      <c r="Q632" s="115" t="s">
        <v>398</v>
      </c>
    </row>
    <row r="633" spans="1:17">
      <c r="A633" s="111" t="s">
        <v>403</v>
      </c>
      <c r="B633" s="106">
        <v>0.5</v>
      </c>
      <c r="C633" s="106">
        <v>700</v>
      </c>
      <c r="D633" s="106">
        <v>9.6300000000000008</v>
      </c>
      <c r="E633" s="106">
        <v>1</v>
      </c>
      <c r="F633" s="106">
        <v>13.32</v>
      </c>
      <c r="G633" s="106">
        <v>6.0000000000000001E-3</v>
      </c>
      <c r="H633" s="106">
        <v>1.9</v>
      </c>
      <c r="I633" s="106">
        <v>424</v>
      </c>
      <c r="J633" s="106">
        <v>7.5</v>
      </c>
      <c r="K633" s="106">
        <v>12.9</v>
      </c>
      <c r="L633" s="106">
        <v>1.22</v>
      </c>
      <c r="M633" s="106">
        <v>12000</v>
      </c>
      <c r="N633" s="112">
        <v>67.7</v>
      </c>
      <c r="O633" s="112">
        <v>89.2</v>
      </c>
      <c r="P633" s="112">
        <v>0.94</v>
      </c>
      <c r="Q633" s="115" t="s">
        <v>398</v>
      </c>
    </row>
    <row r="634" spans="1:17">
      <c r="A634" s="111" t="s">
        <v>404</v>
      </c>
      <c r="B634" s="106">
        <v>0.5</v>
      </c>
      <c r="C634" s="106">
        <v>750</v>
      </c>
      <c r="D634" s="106">
        <v>8.4600000000000009</v>
      </c>
      <c r="E634" s="106">
        <v>14</v>
      </c>
      <c r="F634" s="106">
        <v>12.6</v>
      </c>
      <c r="G634" s="106">
        <v>0.04</v>
      </c>
      <c r="H634" s="106">
        <v>13</v>
      </c>
      <c r="I634" s="106">
        <v>835</v>
      </c>
      <c r="J634" s="106">
        <v>8.1</v>
      </c>
      <c r="K634" s="106"/>
      <c r="L634" s="106">
        <v>1.1399999999999999</v>
      </c>
      <c r="M634" s="106">
        <v>48000</v>
      </c>
      <c r="N634" s="112">
        <v>42.6</v>
      </c>
      <c r="O634" s="112">
        <v>57.6</v>
      </c>
      <c r="P634" s="112">
        <v>0.76</v>
      </c>
      <c r="Q634" s="115" t="s">
        <v>405</v>
      </c>
    </row>
    <row r="635" spans="1:17">
      <c r="A635" s="111" t="s">
        <v>406</v>
      </c>
      <c r="B635" s="106">
        <v>0.5</v>
      </c>
      <c r="C635" s="106">
        <v>750</v>
      </c>
      <c r="D635" s="106">
        <v>8.25</v>
      </c>
      <c r="E635" s="106">
        <v>14</v>
      </c>
      <c r="F635" s="106">
        <v>14</v>
      </c>
      <c r="G635" s="106">
        <v>0.06</v>
      </c>
      <c r="H635" s="106">
        <v>24</v>
      </c>
      <c r="I635" s="106">
        <v>828</v>
      </c>
      <c r="J635" s="106">
        <v>8.1999999999999993</v>
      </c>
      <c r="K635" s="106"/>
      <c r="L635" s="106">
        <v>1.1399999999999999</v>
      </c>
      <c r="M635" s="106">
        <v>48000</v>
      </c>
      <c r="N635" s="112">
        <v>41.2</v>
      </c>
      <c r="O635" s="112">
        <v>52</v>
      </c>
      <c r="P635" s="112">
        <v>0.75</v>
      </c>
      <c r="Q635" s="115" t="s">
        <v>405</v>
      </c>
    </row>
    <row r="636" spans="1:17">
      <c r="A636" s="111" t="s">
        <v>407</v>
      </c>
      <c r="B636" s="106">
        <v>0.5</v>
      </c>
      <c r="C636" s="106">
        <v>750</v>
      </c>
      <c r="D636" s="106">
        <v>9.25</v>
      </c>
      <c r="E636" s="106">
        <v>14</v>
      </c>
      <c r="F636" s="106">
        <v>13.8</v>
      </c>
      <c r="G636" s="106">
        <v>0.2</v>
      </c>
      <c r="H636" s="106">
        <v>55</v>
      </c>
      <c r="I636" s="106">
        <v>813</v>
      </c>
      <c r="J636" s="106">
        <v>9</v>
      </c>
      <c r="K636" s="106"/>
      <c r="L636" s="106">
        <v>1.1399999999999999</v>
      </c>
      <c r="M636" s="106">
        <v>48000</v>
      </c>
      <c r="N636" s="112">
        <v>45.8</v>
      </c>
      <c r="O636" s="112">
        <v>47.4</v>
      </c>
      <c r="P636" s="112">
        <v>0.75</v>
      </c>
      <c r="Q636" s="115" t="s">
        <v>405</v>
      </c>
    </row>
    <row r="637" spans="1:17">
      <c r="A637" s="111" t="s">
        <v>408</v>
      </c>
      <c r="B637" s="106">
        <v>0.5</v>
      </c>
      <c r="C637" s="106">
        <v>750</v>
      </c>
      <c r="D637" s="106">
        <v>9.07</v>
      </c>
      <c r="E637" s="106">
        <v>14</v>
      </c>
      <c r="F637" s="106">
        <v>12.9</v>
      </c>
      <c r="G637" s="106">
        <v>0.22</v>
      </c>
      <c r="H637" s="106">
        <v>63</v>
      </c>
      <c r="I637" s="106">
        <v>830</v>
      </c>
      <c r="J637" s="106">
        <v>8.1</v>
      </c>
      <c r="K637" s="106"/>
      <c r="L637" s="106">
        <v>1.1399999999999999</v>
      </c>
      <c r="M637" s="106">
        <v>48000</v>
      </c>
      <c r="N637" s="112">
        <v>50.5</v>
      </c>
      <c r="O637" s="112">
        <v>60.9</v>
      </c>
      <c r="P637" s="112">
        <v>0.79</v>
      </c>
      <c r="Q637" s="115" t="s">
        <v>405</v>
      </c>
    </row>
    <row r="638" spans="1:17">
      <c r="A638" s="111" t="s">
        <v>409</v>
      </c>
      <c r="B638" s="106">
        <v>0.5</v>
      </c>
      <c r="C638" s="106">
        <v>750</v>
      </c>
      <c r="D638" s="106">
        <v>8.8000000000000007</v>
      </c>
      <c r="E638" s="106">
        <v>3</v>
      </c>
      <c r="F638" s="106">
        <v>17.899999999999999</v>
      </c>
      <c r="G638" s="106">
        <v>0.2</v>
      </c>
      <c r="H638" s="106">
        <v>46</v>
      </c>
      <c r="I638" s="106">
        <v>852</v>
      </c>
      <c r="J638" s="106">
        <v>10.5</v>
      </c>
      <c r="K638" s="106"/>
      <c r="L638" s="106">
        <v>1.1399999999999999</v>
      </c>
      <c r="M638" s="106">
        <v>48000</v>
      </c>
      <c r="N638" s="112">
        <v>46.3</v>
      </c>
      <c r="O638" s="112">
        <v>52</v>
      </c>
      <c r="P638" s="112">
        <v>0.74199999999999999</v>
      </c>
      <c r="Q638" s="115" t="s">
        <v>405</v>
      </c>
    </row>
    <row r="639" spans="1:17">
      <c r="A639" s="111" t="s">
        <v>410</v>
      </c>
      <c r="B639" s="106">
        <v>0.4</v>
      </c>
      <c r="C639" s="106">
        <v>700</v>
      </c>
      <c r="D639" s="106">
        <v>3.6</v>
      </c>
      <c r="E639" s="106">
        <v>12</v>
      </c>
      <c r="F639" s="106">
        <v>6.732515894641236</v>
      </c>
      <c r="G639" s="106">
        <v>0.71972449288525597</v>
      </c>
      <c r="H639" s="106">
        <v>500</v>
      </c>
      <c r="I639" s="106">
        <v>674</v>
      </c>
      <c r="J639" s="106">
        <v>9</v>
      </c>
      <c r="K639" s="106">
        <v>12</v>
      </c>
      <c r="L639" s="106">
        <v>0</v>
      </c>
      <c r="M639" s="106">
        <v>30000</v>
      </c>
      <c r="N639" s="112">
        <v>64</v>
      </c>
      <c r="O639" s="112">
        <v>76</v>
      </c>
      <c r="P639" s="112">
        <v>0.86</v>
      </c>
      <c r="Q639" s="115" t="s">
        <v>411</v>
      </c>
    </row>
    <row r="640" spans="1:17">
      <c r="A640" s="111" t="s">
        <v>412</v>
      </c>
      <c r="B640" s="106">
        <v>0.4</v>
      </c>
      <c r="C640" s="106">
        <v>700</v>
      </c>
      <c r="D640" s="106">
        <v>4.5999999999999996</v>
      </c>
      <c r="E640" s="106">
        <v>12</v>
      </c>
      <c r="F640" s="106">
        <v>6.732515894641236</v>
      </c>
      <c r="G640" s="106">
        <v>0.71972449288525597</v>
      </c>
      <c r="H640" s="106">
        <v>520</v>
      </c>
      <c r="I640" s="106">
        <v>575</v>
      </c>
      <c r="J640" s="106">
        <v>27</v>
      </c>
      <c r="K640" s="106">
        <v>3.7</v>
      </c>
      <c r="L640" s="106">
        <v>0</v>
      </c>
      <c r="M640" s="106">
        <v>30000</v>
      </c>
      <c r="N640" s="112">
        <v>74</v>
      </c>
      <c r="O640" s="112">
        <v>77</v>
      </c>
      <c r="P640" s="112">
        <v>0.92</v>
      </c>
      <c r="Q640" s="115" t="s">
        <v>411</v>
      </c>
    </row>
    <row r="641" spans="1:17">
      <c r="A641" s="111" t="s">
        <v>412</v>
      </c>
      <c r="B641" s="106">
        <v>0.4</v>
      </c>
      <c r="C641" s="106">
        <v>700</v>
      </c>
      <c r="D641" s="106">
        <v>4.5999999999999996</v>
      </c>
      <c r="E641" s="106">
        <v>12</v>
      </c>
      <c r="F641" s="106">
        <v>6.732515894641236</v>
      </c>
      <c r="G641" s="106">
        <v>0.71972449288525597</v>
      </c>
      <c r="H641" s="106">
        <v>520</v>
      </c>
      <c r="I641" s="106">
        <v>575</v>
      </c>
      <c r="J641" s="106">
        <v>27</v>
      </c>
      <c r="K641" s="106">
        <v>3.7</v>
      </c>
      <c r="L641" s="106">
        <v>0</v>
      </c>
      <c r="M641" s="106">
        <v>60000</v>
      </c>
      <c r="N641" s="112">
        <v>70</v>
      </c>
      <c r="O641" s="112">
        <v>76</v>
      </c>
      <c r="P641" s="112">
        <v>0.9</v>
      </c>
      <c r="Q641" s="115" t="s">
        <v>411</v>
      </c>
    </row>
    <row r="642" spans="1:17">
      <c r="A642" s="111" t="s">
        <v>413</v>
      </c>
      <c r="B642" s="106">
        <v>0.4</v>
      </c>
      <c r="C642" s="106">
        <v>700</v>
      </c>
      <c r="D642" s="106">
        <v>7.3</v>
      </c>
      <c r="E642" s="106">
        <v>12</v>
      </c>
      <c r="F642" s="106">
        <v>6.732515894641236</v>
      </c>
      <c r="G642" s="106">
        <v>0.71972449288525597</v>
      </c>
      <c r="H642" s="106">
        <v>481</v>
      </c>
      <c r="I642" s="106">
        <v>740</v>
      </c>
      <c r="J642" s="106">
        <v>85</v>
      </c>
      <c r="K642" s="106">
        <v>1.4</v>
      </c>
      <c r="L642" s="106">
        <v>0</v>
      </c>
      <c r="M642" s="106">
        <v>30000</v>
      </c>
      <c r="N642" s="112">
        <v>56</v>
      </c>
      <c r="O642" s="112">
        <v>66</v>
      </c>
      <c r="P642" s="112">
        <v>0.83</v>
      </c>
      <c r="Q642" s="115" t="s">
        <v>411</v>
      </c>
    </row>
    <row r="643" spans="1:17">
      <c r="A643" s="111" t="s">
        <v>42</v>
      </c>
      <c r="B643" s="106">
        <v>0.4</v>
      </c>
      <c r="C643" s="106">
        <v>700</v>
      </c>
      <c r="D643" s="106">
        <v>5.3</v>
      </c>
      <c r="E643" s="106">
        <v>12</v>
      </c>
      <c r="F643" s="106">
        <v>13.7685714285714</v>
      </c>
      <c r="G643" s="106">
        <v>0.37317073170731713</v>
      </c>
      <c r="H643" s="106">
        <v>158</v>
      </c>
      <c r="I643" s="106">
        <v>680</v>
      </c>
      <c r="J643" s="106">
        <v>21</v>
      </c>
      <c r="K643" s="106">
        <v>4.8</v>
      </c>
      <c r="L643" s="106">
        <v>0</v>
      </c>
      <c r="M643" s="106">
        <v>30000</v>
      </c>
      <c r="N643" s="112">
        <v>57</v>
      </c>
      <c r="O643" s="112">
        <v>62</v>
      </c>
      <c r="P643" s="112">
        <v>0.8</v>
      </c>
      <c r="Q643" s="115" t="s">
        <v>411</v>
      </c>
    </row>
    <row r="644" spans="1:17">
      <c r="A644" s="111" t="s">
        <v>410</v>
      </c>
      <c r="B644" s="106">
        <v>0.4</v>
      </c>
      <c r="C644" s="106">
        <v>700</v>
      </c>
      <c r="D644" s="106">
        <v>3.6</v>
      </c>
      <c r="E644" s="106">
        <v>0.2</v>
      </c>
      <c r="F644" s="106">
        <v>6.732515894641236</v>
      </c>
      <c r="G644" s="106">
        <v>0.71972449288525597</v>
      </c>
      <c r="H644" s="106">
        <v>500</v>
      </c>
      <c r="I644" s="106">
        <v>674</v>
      </c>
      <c r="J644" s="106">
        <v>9</v>
      </c>
      <c r="K644" s="106">
        <v>12</v>
      </c>
      <c r="L644" s="106">
        <v>0</v>
      </c>
      <c r="M644" s="106">
        <v>30000</v>
      </c>
      <c r="N644" s="112">
        <v>65</v>
      </c>
      <c r="O644" s="112">
        <v>77</v>
      </c>
      <c r="P644" s="112">
        <v>0.87</v>
      </c>
      <c r="Q644" s="115" t="s">
        <v>411</v>
      </c>
    </row>
    <row r="645" spans="1:17">
      <c r="A645" s="111" t="s">
        <v>412</v>
      </c>
      <c r="B645" s="106">
        <v>0.4</v>
      </c>
      <c r="C645" s="106">
        <v>700</v>
      </c>
      <c r="D645" s="106">
        <v>4.5999999999999996</v>
      </c>
      <c r="E645" s="106">
        <v>0.2</v>
      </c>
      <c r="F645" s="106">
        <v>6.732515894641236</v>
      </c>
      <c r="G645" s="106">
        <v>0.71972449288525597</v>
      </c>
      <c r="H645" s="106">
        <v>520</v>
      </c>
      <c r="I645" s="106">
        <v>575</v>
      </c>
      <c r="J645" s="106">
        <v>27</v>
      </c>
      <c r="K645" s="106">
        <v>3.7</v>
      </c>
      <c r="L645" s="106">
        <v>0</v>
      </c>
      <c r="M645" s="106">
        <v>30000</v>
      </c>
      <c r="N645" s="112">
        <v>76</v>
      </c>
      <c r="O645" s="112">
        <v>78</v>
      </c>
      <c r="P645" s="112">
        <v>0.92</v>
      </c>
      <c r="Q645" s="115" t="s">
        <v>411</v>
      </c>
    </row>
    <row r="646" spans="1:17">
      <c r="A646" s="111" t="s">
        <v>412</v>
      </c>
      <c r="B646" s="106">
        <v>0.4</v>
      </c>
      <c r="C646" s="106">
        <v>700</v>
      </c>
      <c r="D646" s="106">
        <v>4.5999999999999996</v>
      </c>
      <c r="E646" s="106">
        <v>0.2</v>
      </c>
      <c r="F646" s="106">
        <v>6.732515894641236</v>
      </c>
      <c r="G646" s="106">
        <v>0.71972449288525597</v>
      </c>
      <c r="H646" s="106">
        <v>520</v>
      </c>
      <c r="I646" s="106">
        <v>575</v>
      </c>
      <c r="J646" s="106">
        <v>27</v>
      </c>
      <c r="K646" s="106">
        <v>3.7</v>
      </c>
      <c r="L646" s="106">
        <v>0</v>
      </c>
      <c r="M646" s="106">
        <v>60000</v>
      </c>
      <c r="N646" s="112">
        <v>73</v>
      </c>
      <c r="O646" s="112">
        <v>79</v>
      </c>
      <c r="P646" s="112">
        <v>0.93</v>
      </c>
      <c r="Q646" s="115" t="s">
        <v>411</v>
      </c>
    </row>
    <row r="647" spans="1:17">
      <c r="A647" s="111" t="s">
        <v>413</v>
      </c>
      <c r="B647" s="106">
        <v>0.4</v>
      </c>
      <c r="C647" s="106">
        <v>700</v>
      </c>
      <c r="D647" s="106">
        <v>7.3</v>
      </c>
      <c r="E647" s="106">
        <v>0.2</v>
      </c>
      <c r="F647" s="106">
        <v>6.732515894641236</v>
      </c>
      <c r="G647" s="106">
        <v>0.71972449288525597</v>
      </c>
      <c r="H647" s="106">
        <v>481</v>
      </c>
      <c r="I647" s="106">
        <v>740</v>
      </c>
      <c r="J647" s="106">
        <v>85</v>
      </c>
      <c r="K647" s="106">
        <v>1.4</v>
      </c>
      <c r="L647" s="106">
        <v>0</v>
      </c>
      <c r="M647" s="106">
        <v>30000</v>
      </c>
      <c r="N647" s="112">
        <v>66</v>
      </c>
      <c r="O647" s="112">
        <v>75</v>
      </c>
      <c r="P647" s="112">
        <v>0.86</v>
      </c>
      <c r="Q647" s="115" t="s">
        <v>411</v>
      </c>
    </row>
    <row r="648" spans="1:17">
      <c r="A648" s="111" t="s">
        <v>42</v>
      </c>
      <c r="B648" s="106">
        <v>0.4</v>
      </c>
      <c r="C648" s="106">
        <v>700</v>
      </c>
      <c r="D648" s="106">
        <v>5.3</v>
      </c>
      <c r="E648" s="106">
        <v>0.2</v>
      </c>
      <c r="F648" s="106">
        <v>13.768571428571427</v>
      </c>
      <c r="G648" s="106">
        <v>0.37317073170731713</v>
      </c>
      <c r="H648" s="106">
        <v>158</v>
      </c>
      <c r="I648" s="106">
        <v>680</v>
      </c>
      <c r="J648" s="106">
        <v>21</v>
      </c>
      <c r="K648" s="106">
        <v>4.8</v>
      </c>
      <c r="L648" s="106">
        <v>0</v>
      </c>
      <c r="M648" s="106">
        <v>30000</v>
      </c>
      <c r="N648" s="112">
        <v>65</v>
      </c>
      <c r="O648" s="112">
        <v>69</v>
      </c>
      <c r="P648" s="112">
        <v>0.82</v>
      </c>
      <c r="Q648" s="115" t="s">
        <v>411</v>
      </c>
    </row>
    <row r="649" spans="1:17">
      <c r="A649" s="111" t="s">
        <v>44</v>
      </c>
      <c r="B649" s="106">
        <v>0.1</v>
      </c>
      <c r="C649" s="106">
        <v>800</v>
      </c>
      <c r="D649" s="106">
        <v>3.33</v>
      </c>
      <c r="E649" s="106">
        <v>7</v>
      </c>
      <c r="F649" s="106">
        <v>28.65</v>
      </c>
      <c r="G649" s="106">
        <v>0.22</v>
      </c>
      <c r="H649" s="106">
        <v>44.9</v>
      </c>
      <c r="I649" s="106">
        <v>561</v>
      </c>
      <c r="J649" s="106">
        <v>11.61</v>
      </c>
      <c r="K649" s="106">
        <v>1.38</v>
      </c>
      <c r="L649" s="106">
        <v>0</v>
      </c>
      <c r="M649" s="106">
        <v>30000</v>
      </c>
      <c r="N649" s="112">
        <v>84.4</v>
      </c>
      <c r="O649" s="112">
        <v>91.1</v>
      </c>
      <c r="P649" s="112">
        <v>1.01</v>
      </c>
      <c r="Q649" s="115" t="s">
        <v>414</v>
      </c>
    </row>
    <row r="650" spans="1:17">
      <c r="A650" s="111" t="s">
        <v>415</v>
      </c>
      <c r="B650" s="106">
        <v>0.1</v>
      </c>
      <c r="C650" s="106">
        <v>800</v>
      </c>
      <c r="D650" s="106">
        <v>3.09</v>
      </c>
      <c r="E650" s="106">
        <v>7</v>
      </c>
      <c r="F650" s="106">
        <v>28.65</v>
      </c>
      <c r="G650" s="106">
        <v>0.22</v>
      </c>
      <c r="H650" s="106">
        <v>54.31</v>
      </c>
      <c r="I650" s="106">
        <v>650</v>
      </c>
      <c r="J650" s="106">
        <v>15.42</v>
      </c>
      <c r="K650" s="106">
        <v>0.16</v>
      </c>
      <c r="L650" s="106">
        <v>0</v>
      </c>
      <c r="M650" s="106">
        <v>30000</v>
      </c>
      <c r="N650" s="112">
        <v>99.1</v>
      </c>
      <c r="O650" s="112">
        <v>99.1</v>
      </c>
      <c r="P650" s="112">
        <v>1.04</v>
      </c>
      <c r="Q650" s="115" t="s">
        <v>414</v>
      </c>
    </row>
    <row r="651" spans="1:17">
      <c r="A651" s="111" t="s">
        <v>416</v>
      </c>
      <c r="B651" s="106">
        <v>0.1</v>
      </c>
      <c r="C651" s="106">
        <v>800</v>
      </c>
      <c r="D651" s="106">
        <v>5.1100000000000003</v>
      </c>
      <c r="E651" s="106">
        <v>7</v>
      </c>
      <c r="F651" s="106">
        <v>27.42</v>
      </c>
      <c r="G651" s="106">
        <v>0.22500000000000001</v>
      </c>
      <c r="H651" s="106">
        <v>55.52</v>
      </c>
      <c r="I651" s="106">
        <v>668</v>
      </c>
      <c r="J651" s="106">
        <v>51.63</v>
      </c>
      <c r="K651" s="106">
        <v>0.62</v>
      </c>
      <c r="L651" s="106">
        <v>0</v>
      </c>
      <c r="M651" s="106">
        <v>30000</v>
      </c>
      <c r="N651" s="112">
        <v>99.1</v>
      </c>
      <c r="O651" s="112">
        <v>99.2</v>
      </c>
      <c r="P651" s="112">
        <v>1.03</v>
      </c>
      <c r="Q651" s="115" t="s">
        <v>414</v>
      </c>
    </row>
    <row r="652" spans="1:17">
      <c r="A652" s="111" t="s">
        <v>417</v>
      </c>
      <c r="B652" s="106">
        <v>0.1</v>
      </c>
      <c r="C652" s="106">
        <v>800</v>
      </c>
      <c r="D652" s="106">
        <v>5.72</v>
      </c>
      <c r="E652" s="106">
        <v>7</v>
      </c>
      <c r="F652" s="106">
        <v>27.42</v>
      </c>
      <c r="G652" s="106">
        <v>0.22500000000000001</v>
      </c>
      <c r="H652" s="106">
        <v>75.760000000000005</v>
      </c>
      <c r="I652" s="106">
        <v>675</v>
      </c>
      <c r="J652" s="106">
        <v>52.95</v>
      </c>
      <c r="K652" s="106">
        <v>1.57</v>
      </c>
      <c r="L652" s="106">
        <v>0</v>
      </c>
      <c r="M652" s="106">
        <v>30000</v>
      </c>
      <c r="N652" s="112">
        <v>95.2</v>
      </c>
      <c r="O652" s="112">
        <v>99</v>
      </c>
      <c r="P652" s="112">
        <v>1.05</v>
      </c>
      <c r="Q652" s="115" t="s">
        <v>414</v>
      </c>
    </row>
    <row r="653" spans="1:17">
      <c r="A653" s="111" t="s">
        <v>415</v>
      </c>
      <c r="B653" s="106">
        <v>0.1</v>
      </c>
      <c r="C653" s="106">
        <v>800</v>
      </c>
      <c r="D653" s="106">
        <v>3.09</v>
      </c>
      <c r="E653" s="106">
        <v>200</v>
      </c>
      <c r="F653" s="106">
        <v>27.42</v>
      </c>
      <c r="G653" s="106">
        <v>0.22500000000000001</v>
      </c>
      <c r="H653" s="106">
        <v>54.31</v>
      </c>
      <c r="I653" s="106">
        <v>650</v>
      </c>
      <c r="J653" s="106">
        <v>15.42</v>
      </c>
      <c r="K653" s="106">
        <v>0.16</v>
      </c>
      <c r="L653" s="106">
        <v>0</v>
      </c>
      <c r="M653" s="106">
        <v>30000</v>
      </c>
      <c r="N653" s="112">
        <v>95.4</v>
      </c>
      <c r="O653" s="112">
        <v>94.9</v>
      </c>
      <c r="P653" s="112">
        <v>1</v>
      </c>
      <c r="Q653" s="115" t="s">
        <v>414</v>
      </c>
    </row>
    <row r="654" spans="1:17">
      <c r="A654" s="111" t="s">
        <v>44</v>
      </c>
      <c r="B654" s="106">
        <v>0.1</v>
      </c>
      <c r="C654" s="106">
        <v>800</v>
      </c>
      <c r="D654" s="106">
        <v>3.33</v>
      </c>
      <c r="E654" s="106">
        <v>100</v>
      </c>
      <c r="F654" s="106">
        <v>27.42</v>
      </c>
      <c r="G654" s="106">
        <v>0.22500000000000001</v>
      </c>
      <c r="H654" s="106">
        <v>44.9</v>
      </c>
      <c r="I654" s="106">
        <v>561</v>
      </c>
      <c r="J654" s="106">
        <v>11.61</v>
      </c>
      <c r="K654" s="106">
        <v>1.38</v>
      </c>
      <c r="L654" s="106">
        <v>0</v>
      </c>
      <c r="M654" s="106">
        <v>30000</v>
      </c>
      <c r="N654" s="112">
        <v>80.8</v>
      </c>
      <c r="O654" s="112">
        <v>83.1</v>
      </c>
      <c r="P654" s="112">
        <v>0.95599999999999996</v>
      </c>
      <c r="Q654" s="115" t="s">
        <v>414</v>
      </c>
    </row>
    <row r="655" spans="1:17">
      <c r="A655" s="111" t="s">
        <v>418</v>
      </c>
      <c r="B655" s="106">
        <v>0.1</v>
      </c>
      <c r="C655" s="106">
        <v>700</v>
      </c>
      <c r="D655" s="106">
        <v>10</v>
      </c>
      <c r="E655" s="106">
        <v>5</v>
      </c>
      <c r="F655" s="106">
        <v>15.192500000000001</v>
      </c>
      <c r="G655" s="106">
        <v>9.2499999999999999E-2</v>
      </c>
      <c r="H655" s="106">
        <f>24</f>
        <v>24</v>
      </c>
      <c r="I655" s="106">
        <v>750</v>
      </c>
      <c r="J655" s="106">
        <v>22</v>
      </c>
      <c r="K655" s="106">
        <v>6.3</v>
      </c>
      <c r="L655" s="106">
        <v>1.61</v>
      </c>
      <c r="M655" s="106">
        <v>48000</v>
      </c>
      <c r="N655" s="112">
        <v>82.7</v>
      </c>
      <c r="O655" s="112">
        <v>84.1</v>
      </c>
      <c r="P655" s="112">
        <v>0.91</v>
      </c>
      <c r="Q655" s="115" t="s">
        <v>419</v>
      </c>
    </row>
    <row r="656" spans="1:17">
      <c r="A656" s="111" t="s">
        <v>420</v>
      </c>
      <c r="B656" s="106">
        <v>0.1</v>
      </c>
      <c r="C656" s="106">
        <v>700</v>
      </c>
      <c r="D656" s="106">
        <v>10</v>
      </c>
      <c r="E656" s="106">
        <v>5</v>
      </c>
      <c r="F656" s="106">
        <v>15.192500000000001</v>
      </c>
      <c r="G656" s="106">
        <v>9.2499999999999999E-2</v>
      </c>
      <c r="H656" s="106">
        <f>24</f>
        <v>24</v>
      </c>
      <c r="I656" s="106">
        <v>748</v>
      </c>
      <c r="J656" s="106">
        <v>20</v>
      </c>
      <c r="K656" s="106">
        <v>6.8</v>
      </c>
      <c r="L656" s="106">
        <f>0.75*1.61+0.25*1.55</f>
        <v>1.595</v>
      </c>
      <c r="M656" s="106">
        <v>48000</v>
      </c>
      <c r="N656" s="112">
        <v>80.099999999999994</v>
      </c>
      <c r="O656" s="112">
        <v>83.2</v>
      </c>
      <c r="P656" s="112">
        <v>0.93</v>
      </c>
      <c r="Q656" s="115" t="s">
        <v>419</v>
      </c>
    </row>
    <row r="657" spans="1:17">
      <c r="A657" s="111" t="s">
        <v>421</v>
      </c>
      <c r="B657" s="106">
        <v>0.1</v>
      </c>
      <c r="C657" s="106">
        <v>700</v>
      </c>
      <c r="D657" s="106">
        <v>10</v>
      </c>
      <c r="E657" s="106">
        <v>5</v>
      </c>
      <c r="F657" s="106">
        <v>15.192500000000001</v>
      </c>
      <c r="G657" s="106">
        <v>9.2499999999999999E-2</v>
      </c>
      <c r="H657" s="106">
        <f>24</f>
        <v>24</v>
      </c>
      <c r="I657" s="106">
        <v>710</v>
      </c>
      <c r="J657" s="106">
        <v>19</v>
      </c>
      <c r="K657" s="106">
        <v>7.8</v>
      </c>
      <c r="L657" s="106">
        <f>0.5*1.61+0.5*1.55</f>
        <v>1.58</v>
      </c>
      <c r="M657" s="106">
        <v>48000</v>
      </c>
      <c r="N657" s="112">
        <v>88.1</v>
      </c>
      <c r="O657" s="112">
        <v>88.9</v>
      </c>
      <c r="P657" s="112">
        <v>0.95</v>
      </c>
      <c r="Q657" s="115" t="s">
        <v>419</v>
      </c>
    </row>
    <row r="658" spans="1:17">
      <c r="A658" s="111" t="s">
        <v>422</v>
      </c>
      <c r="B658" s="106">
        <v>0.1</v>
      </c>
      <c r="C658" s="106">
        <v>700</v>
      </c>
      <c r="D658" s="106">
        <v>10</v>
      </c>
      <c r="E658" s="106">
        <v>5</v>
      </c>
      <c r="F658" s="106">
        <v>15.192500000000001</v>
      </c>
      <c r="G658" s="106">
        <v>9.2499999999999999E-2</v>
      </c>
      <c r="H658" s="106">
        <f>24</f>
        <v>24</v>
      </c>
      <c r="I658" s="106">
        <v>690</v>
      </c>
      <c r="J658" s="106">
        <v>16</v>
      </c>
      <c r="K658" s="106">
        <v>8.9</v>
      </c>
      <c r="L658" s="106">
        <f>0.25*1.61+0.75*1.55</f>
        <v>1.5650000000000002</v>
      </c>
      <c r="M658" s="106">
        <v>48000</v>
      </c>
      <c r="N658" s="112">
        <v>82</v>
      </c>
      <c r="O658" s="112">
        <v>84.8</v>
      </c>
      <c r="P658" s="112">
        <v>0.95</v>
      </c>
      <c r="Q658" s="115" t="s">
        <v>419</v>
      </c>
    </row>
    <row r="659" spans="1:17">
      <c r="A659" s="111" t="s">
        <v>423</v>
      </c>
      <c r="B659" s="106">
        <v>0.1</v>
      </c>
      <c r="C659" s="106">
        <v>700</v>
      </c>
      <c r="D659" s="106">
        <v>10</v>
      </c>
      <c r="E659" s="106">
        <v>5</v>
      </c>
      <c r="F659" s="106">
        <v>15.192500000000001</v>
      </c>
      <c r="G659" s="106">
        <v>9.2499999999999999E-2</v>
      </c>
      <c r="H659" s="106">
        <f>24</f>
        <v>24</v>
      </c>
      <c r="I659" s="106">
        <v>650</v>
      </c>
      <c r="J659" s="106">
        <v>27</v>
      </c>
      <c r="K659" s="106">
        <v>8.6</v>
      </c>
      <c r="L659" s="106">
        <v>1.55</v>
      </c>
      <c r="M659" s="106">
        <v>48000</v>
      </c>
      <c r="N659" s="112">
        <v>88.3</v>
      </c>
      <c r="O659" s="112">
        <v>84.3</v>
      </c>
      <c r="P659" s="112">
        <v>0.95</v>
      </c>
      <c r="Q659" s="115" t="s">
        <v>419</v>
      </c>
    </row>
    <row r="660" spans="1:17">
      <c r="A660" s="111" t="s">
        <v>424</v>
      </c>
      <c r="B660" s="106">
        <v>0.5</v>
      </c>
      <c r="C660" s="106">
        <v>700</v>
      </c>
      <c r="D660" s="106">
        <v>20</v>
      </c>
      <c r="E660" s="106">
        <v>20</v>
      </c>
      <c r="F660" s="106">
        <v>2.64</v>
      </c>
      <c r="G660" s="106">
        <v>0.94</v>
      </c>
      <c r="H660" s="106">
        <v>810.2</v>
      </c>
      <c r="I660" s="106">
        <v>400</v>
      </c>
      <c r="J660" s="106">
        <v>18</v>
      </c>
      <c r="K660" s="106"/>
      <c r="L660" s="106">
        <v>1.1000000000000001</v>
      </c>
      <c r="M660" s="106">
        <v>36000</v>
      </c>
      <c r="N660" s="112">
        <v>27</v>
      </c>
      <c r="O660" s="112">
        <v>41.3</v>
      </c>
      <c r="P660" s="112">
        <v>1.26</v>
      </c>
      <c r="Q660" s="115" t="s">
        <v>425</v>
      </c>
    </row>
    <row r="661" spans="1:17">
      <c r="A661" s="111" t="s">
        <v>426</v>
      </c>
      <c r="B661" s="106">
        <v>0.5</v>
      </c>
      <c r="C661" s="106">
        <v>700</v>
      </c>
      <c r="D661" s="106">
        <v>20</v>
      </c>
      <c r="E661" s="106">
        <v>20</v>
      </c>
      <c r="F661" s="106">
        <v>2.8</v>
      </c>
      <c r="G661" s="106">
        <v>0.79</v>
      </c>
      <c r="H661" s="106">
        <v>747.4</v>
      </c>
      <c r="I661" s="106">
        <v>670</v>
      </c>
      <c r="J661" s="106">
        <v>16.100000000000001</v>
      </c>
      <c r="K661" s="106"/>
      <c r="L661" s="106">
        <v>1.1000000000000001</v>
      </c>
      <c r="M661" s="106">
        <v>36000</v>
      </c>
      <c r="N661" s="112">
        <v>42</v>
      </c>
      <c r="O661" s="112">
        <v>51.8</v>
      </c>
      <c r="P661" s="112">
        <v>1.28</v>
      </c>
      <c r="Q661" s="115" t="s">
        <v>425</v>
      </c>
    </row>
    <row r="662" spans="1:17">
      <c r="A662" s="111" t="s">
        <v>427</v>
      </c>
      <c r="B662" s="106">
        <v>0.5</v>
      </c>
      <c r="C662" s="106">
        <v>700</v>
      </c>
      <c r="D662" s="106">
        <v>20</v>
      </c>
      <c r="E662" s="106">
        <v>20</v>
      </c>
      <c r="F662" s="106">
        <v>2.6</v>
      </c>
      <c r="G662" s="106">
        <v>0.79</v>
      </c>
      <c r="H662" s="106">
        <v>747.4</v>
      </c>
      <c r="I662" s="106">
        <v>715</v>
      </c>
      <c r="J662" s="106">
        <v>10.84</v>
      </c>
      <c r="K662" s="106"/>
      <c r="L662" s="106">
        <v>1.1000000000000001</v>
      </c>
      <c r="M662" s="106">
        <v>36000</v>
      </c>
      <c r="N662" s="112">
        <v>63</v>
      </c>
      <c r="O662" s="112">
        <v>64.5</v>
      </c>
      <c r="P662" s="112">
        <v>1.36</v>
      </c>
      <c r="Q662" s="115" t="s">
        <v>425</v>
      </c>
    </row>
    <row r="663" spans="1:17">
      <c r="A663" s="111" t="s">
        <v>428</v>
      </c>
      <c r="B663" s="106">
        <v>0.5</v>
      </c>
      <c r="C663" s="106">
        <v>700</v>
      </c>
      <c r="D663" s="106">
        <v>20</v>
      </c>
      <c r="E663" s="106">
        <v>20</v>
      </c>
      <c r="F663" s="106">
        <v>2.78</v>
      </c>
      <c r="G663" s="106">
        <v>0.79</v>
      </c>
      <c r="H663" s="106">
        <v>542.9</v>
      </c>
      <c r="I663" s="106">
        <v>464</v>
      </c>
      <c r="J663" s="106">
        <v>4.1100000000000003</v>
      </c>
      <c r="K663" s="106"/>
      <c r="L663" s="106">
        <v>1.1000000000000001</v>
      </c>
      <c r="M663" s="106">
        <v>36000</v>
      </c>
      <c r="N663" s="112">
        <v>67.5</v>
      </c>
      <c r="O663" s="112">
        <v>68.400000000000006</v>
      </c>
      <c r="P663" s="112">
        <v>1.24</v>
      </c>
      <c r="Q663" s="115" t="s">
        <v>425</v>
      </c>
    </row>
    <row r="664" spans="1:17">
      <c r="A664" s="111" t="s">
        <v>429</v>
      </c>
      <c r="B664" s="106">
        <v>0.5</v>
      </c>
      <c r="C664" s="106">
        <v>700</v>
      </c>
      <c r="D664" s="106">
        <v>20</v>
      </c>
      <c r="E664" s="106">
        <v>20</v>
      </c>
      <c r="F664" s="106">
        <v>2.7</v>
      </c>
      <c r="G664" s="106">
        <v>0.79</v>
      </c>
      <c r="H664" s="106">
        <v>747.4</v>
      </c>
      <c r="I664" s="106">
        <v>360</v>
      </c>
      <c r="J664" s="106">
        <v>4.53</v>
      </c>
      <c r="K664" s="106"/>
      <c r="L664" s="106">
        <v>1.1000000000000001</v>
      </c>
      <c r="M664" s="106">
        <v>36000</v>
      </c>
      <c r="N664" s="112">
        <v>71.5</v>
      </c>
      <c r="O664" s="112">
        <v>70.3</v>
      </c>
      <c r="P664" s="112">
        <v>1.256</v>
      </c>
      <c r="Q664" s="115" t="s">
        <v>425</v>
      </c>
    </row>
    <row r="665" spans="1:17">
      <c r="A665" s="111" t="s">
        <v>430</v>
      </c>
      <c r="B665" s="106">
        <v>0.4</v>
      </c>
      <c r="C665" s="106">
        <v>700</v>
      </c>
      <c r="D665" s="106">
        <v>5.2</v>
      </c>
      <c r="E665" s="106">
        <v>0.2</v>
      </c>
      <c r="F665" s="106">
        <v>4.9416666666666673</v>
      </c>
      <c r="G665" s="106">
        <v>0.52827777777777785</v>
      </c>
      <c r="H665" s="106">
        <v>367</v>
      </c>
      <c r="I665" s="106">
        <v>560</v>
      </c>
      <c r="J665" s="106">
        <v>49</v>
      </c>
      <c r="K665" s="106">
        <v>2</v>
      </c>
      <c r="L665" s="106">
        <v>0</v>
      </c>
      <c r="M665" s="106">
        <v>30000</v>
      </c>
      <c r="N665" s="112">
        <v>74</v>
      </c>
      <c r="O665" s="112">
        <v>76</v>
      </c>
      <c r="P665" s="112">
        <v>0.9</v>
      </c>
      <c r="Q665" s="115" t="s">
        <v>431</v>
      </c>
    </row>
    <row r="666" spans="1:17">
      <c r="A666" s="111" t="s">
        <v>43</v>
      </c>
      <c r="B666" s="106">
        <v>0.4</v>
      </c>
      <c r="C666" s="106">
        <v>700</v>
      </c>
      <c r="D666" s="106">
        <v>4.9000000000000004</v>
      </c>
      <c r="E666" s="106">
        <v>0.2</v>
      </c>
      <c r="F666" s="106">
        <v>4.9416666666666673</v>
      </c>
      <c r="G666" s="106">
        <v>0.52827777777777785</v>
      </c>
      <c r="H666" s="106">
        <v>374</v>
      </c>
      <c r="I666" s="106">
        <v>485</v>
      </c>
      <c r="J666" s="106">
        <v>38</v>
      </c>
      <c r="K666" s="106">
        <v>3</v>
      </c>
      <c r="L666" s="106">
        <v>0</v>
      </c>
      <c r="M666" s="106">
        <v>30000</v>
      </c>
      <c r="N666" s="112">
        <v>71</v>
      </c>
      <c r="O666" s="112">
        <v>73</v>
      </c>
      <c r="P666" s="112">
        <v>0.88</v>
      </c>
      <c r="Q666" s="115" t="s">
        <v>431</v>
      </c>
    </row>
    <row r="667" spans="1:17">
      <c r="A667" s="111" t="s">
        <v>432</v>
      </c>
      <c r="B667" s="106">
        <v>0.4</v>
      </c>
      <c r="C667" s="106">
        <v>700</v>
      </c>
      <c r="D667" s="106">
        <v>5.2</v>
      </c>
      <c r="E667" s="106">
        <v>0.2</v>
      </c>
      <c r="F667" s="106">
        <f>4.94/374*436</f>
        <v>5.7589304812834232</v>
      </c>
      <c r="G667" s="106">
        <f>0.53/374*436</f>
        <v>0.61786096256684497</v>
      </c>
      <c r="H667" s="106">
        <v>426</v>
      </c>
      <c r="I667" s="106">
        <v>568</v>
      </c>
      <c r="J667" s="106">
        <v>12</v>
      </c>
      <c r="K667" s="106">
        <v>8</v>
      </c>
      <c r="L667" s="106">
        <v>0</v>
      </c>
      <c r="M667" s="106">
        <v>30000</v>
      </c>
      <c r="N667" s="112">
        <v>73</v>
      </c>
      <c r="O667" s="112">
        <v>76</v>
      </c>
      <c r="P667" s="112">
        <v>0.9</v>
      </c>
      <c r="Q667" s="115" t="s">
        <v>431</v>
      </c>
    </row>
    <row r="668" spans="1:17">
      <c r="A668" s="111" t="s">
        <v>433</v>
      </c>
      <c r="B668" s="106">
        <v>0.4</v>
      </c>
      <c r="C668" s="106">
        <v>700</v>
      </c>
      <c r="D668" s="106">
        <v>5.2</v>
      </c>
      <c r="E668" s="106">
        <v>0.2</v>
      </c>
      <c r="F668" s="106">
        <f>2*F669</f>
        <v>9.8833333333333346</v>
      </c>
      <c r="G668" s="106">
        <f>2*G669</f>
        <v>1.0565555555555557</v>
      </c>
      <c r="H668" s="106">
        <v>661</v>
      </c>
      <c r="I668" s="106">
        <v>575</v>
      </c>
      <c r="J668" s="106">
        <v>42</v>
      </c>
      <c r="K668" s="106">
        <v>2</v>
      </c>
      <c r="L668" s="106">
        <v>0</v>
      </c>
      <c r="M668" s="106">
        <v>30000</v>
      </c>
      <c r="N668" s="112">
        <v>63</v>
      </c>
      <c r="O668" s="112">
        <v>69</v>
      </c>
      <c r="P668" s="112">
        <v>0.89</v>
      </c>
      <c r="Q668" s="115" t="s">
        <v>431</v>
      </c>
    </row>
    <row r="669" spans="1:17">
      <c r="A669" s="111" t="s">
        <v>434</v>
      </c>
      <c r="B669" s="106">
        <v>0.4</v>
      </c>
      <c r="C669" s="106">
        <v>700</v>
      </c>
      <c r="D669" s="106">
        <v>4.3</v>
      </c>
      <c r="E669" s="106">
        <v>0.2</v>
      </c>
      <c r="F669" s="106">
        <v>4.9416666666666673</v>
      </c>
      <c r="G669" s="106">
        <v>0.52827777777777785</v>
      </c>
      <c r="H669" s="106">
        <v>323</v>
      </c>
      <c r="I669" s="106">
        <v>435</v>
      </c>
      <c r="J669" s="106">
        <v>9</v>
      </c>
      <c r="K669" s="106">
        <v>11</v>
      </c>
      <c r="L669" s="106">
        <v>0</v>
      </c>
      <c r="M669" s="106">
        <v>30000</v>
      </c>
      <c r="N669" s="112">
        <v>76</v>
      </c>
      <c r="O669" s="112">
        <v>77</v>
      </c>
      <c r="P669" s="112">
        <v>0.91</v>
      </c>
      <c r="Q669" s="115" t="s">
        <v>431</v>
      </c>
    </row>
    <row r="670" spans="1:17">
      <c r="A670" s="111" t="s">
        <v>435</v>
      </c>
      <c r="B670" s="106">
        <v>0.4</v>
      </c>
      <c r="C670" s="106">
        <v>700</v>
      </c>
      <c r="D670" s="106">
        <v>5</v>
      </c>
      <c r="E670" s="106">
        <v>0.2</v>
      </c>
      <c r="F670" s="106">
        <v>6.1656088751290001</v>
      </c>
      <c r="G670" s="106">
        <v>0.65912057103543187</v>
      </c>
      <c r="H670" s="106">
        <v>403</v>
      </c>
      <c r="I670" s="106">
        <v>560</v>
      </c>
      <c r="J670" s="106">
        <v>15</v>
      </c>
      <c r="K670" s="106">
        <v>7</v>
      </c>
      <c r="L670" s="106">
        <v>0</v>
      </c>
      <c r="M670" s="106">
        <v>30000</v>
      </c>
      <c r="N670" s="112">
        <v>75</v>
      </c>
      <c r="O670" s="112">
        <v>78</v>
      </c>
      <c r="P670" s="112">
        <v>0.92</v>
      </c>
      <c r="Q670" s="115" t="s">
        <v>431</v>
      </c>
    </row>
    <row r="671" spans="1:17">
      <c r="A671" s="111" t="s">
        <v>42</v>
      </c>
      <c r="B671" s="106">
        <v>0.4</v>
      </c>
      <c r="C671" s="106">
        <v>700</v>
      </c>
      <c r="D671" s="106">
        <v>5.3</v>
      </c>
      <c r="E671" s="106">
        <v>0.2</v>
      </c>
      <c r="F671" s="106">
        <v>13.768571428571427</v>
      </c>
      <c r="G671" s="106">
        <v>0.37317073170731713</v>
      </c>
      <c r="H671" s="106">
        <v>158</v>
      </c>
      <c r="I671" s="106">
        <v>640</v>
      </c>
      <c r="J671" s="106">
        <v>21</v>
      </c>
      <c r="K671" s="106">
        <v>5</v>
      </c>
      <c r="L671" s="106">
        <v>0</v>
      </c>
      <c r="M671" s="106">
        <v>30000</v>
      </c>
      <c r="N671" s="112">
        <v>65</v>
      </c>
      <c r="O671" s="112">
        <v>69</v>
      </c>
      <c r="P671" s="112">
        <v>0.82</v>
      </c>
      <c r="Q671" s="115" t="s">
        <v>431</v>
      </c>
    </row>
    <row r="672" spans="1:17">
      <c r="A672" s="111" t="s">
        <v>430</v>
      </c>
      <c r="B672" s="106">
        <v>0.4</v>
      </c>
      <c r="C672" s="106">
        <v>700</v>
      </c>
      <c r="D672" s="106">
        <v>5.2</v>
      </c>
      <c r="E672" s="106">
        <v>12</v>
      </c>
      <c r="F672" s="106">
        <v>4.9416666666666673</v>
      </c>
      <c r="G672" s="106">
        <v>0.52827777777777785</v>
      </c>
      <c r="H672" s="106">
        <v>367</v>
      </c>
      <c r="I672" s="106">
        <v>560</v>
      </c>
      <c r="J672" s="106">
        <v>49</v>
      </c>
      <c r="K672" s="106">
        <v>2</v>
      </c>
      <c r="L672" s="106">
        <v>0</v>
      </c>
      <c r="M672" s="106">
        <v>30000</v>
      </c>
      <c r="N672" s="112">
        <v>66</v>
      </c>
      <c r="O672" s="112">
        <v>70</v>
      </c>
      <c r="P672" s="112">
        <v>0.88</v>
      </c>
      <c r="Q672" s="115" t="s">
        <v>431</v>
      </c>
    </row>
    <row r="673" spans="1:17">
      <c r="A673" s="111" t="s">
        <v>43</v>
      </c>
      <c r="B673" s="106">
        <v>0.4</v>
      </c>
      <c r="C673" s="106">
        <v>700</v>
      </c>
      <c r="D673" s="106">
        <v>4.9000000000000004</v>
      </c>
      <c r="E673" s="106">
        <v>12</v>
      </c>
      <c r="F673" s="106">
        <v>4.9416666666666673</v>
      </c>
      <c r="G673" s="106">
        <v>0.52827777777777785</v>
      </c>
      <c r="H673" s="106">
        <v>374</v>
      </c>
      <c r="I673" s="106">
        <v>485</v>
      </c>
      <c r="J673" s="106">
        <v>38</v>
      </c>
      <c r="K673" s="106">
        <v>3</v>
      </c>
      <c r="L673" s="106">
        <v>0</v>
      </c>
      <c r="M673" s="106">
        <v>30000</v>
      </c>
      <c r="N673" s="112">
        <v>68</v>
      </c>
      <c r="O673" s="112">
        <v>69</v>
      </c>
      <c r="P673" s="112">
        <v>0.89</v>
      </c>
      <c r="Q673" s="115" t="s">
        <v>431</v>
      </c>
    </row>
    <row r="674" spans="1:17">
      <c r="A674" s="111" t="s">
        <v>432</v>
      </c>
      <c r="B674" s="106">
        <v>0.4</v>
      </c>
      <c r="C674" s="106">
        <v>700</v>
      </c>
      <c r="D674" s="106">
        <v>5.2</v>
      </c>
      <c r="E674" s="106">
        <v>12</v>
      </c>
      <c r="F674" s="106">
        <f>4.94/374*436</f>
        <v>5.7589304812834232</v>
      </c>
      <c r="G674" s="106">
        <f>0.53/374*436</f>
        <v>0.61786096256684497</v>
      </c>
      <c r="H674" s="106">
        <v>426</v>
      </c>
      <c r="I674" s="106">
        <v>568</v>
      </c>
      <c r="J674" s="106">
        <v>12</v>
      </c>
      <c r="K674" s="106">
        <v>8</v>
      </c>
      <c r="L674" s="106">
        <v>0</v>
      </c>
      <c r="M674" s="106">
        <v>30000</v>
      </c>
      <c r="N674" s="112">
        <v>71</v>
      </c>
      <c r="O674" s="112">
        <v>75</v>
      </c>
      <c r="P674" s="112">
        <v>0.91</v>
      </c>
      <c r="Q674" s="115" t="s">
        <v>431</v>
      </c>
    </row>
    <row r="675" spans="1:17">
      <c r="A675" s="111" t="s">
        <v>433</v>
      </c>
      <c r="B675" s="106">
        <v>0.4</v>
      </c>
      <c r="C675" s="106">
        <v>700</v>
      </c>
      <c r="D675" s="106">
        <v>5.2</v>
      </c>
      <c r="E675" s="106">
        <v>12</v>
      </c>
      <c r="F675" s="106">
        <f>2*F676</f>
        <v>9.8833333333333346</v>
      </c>
      <c r="G675" s="106">
        <f>2*G676</f>
        <v>1.0565555555555557</v>
      </c>
      <c r="H675" s="106">
        <v>661</v>
      </c>
      <c r="I675" s="106">
        <v>575</v>
      </c>
      <c r="J675" s="106">
        <v>42</v>
      </c>
      <c r="K675" s="106">
        <v>2</v>
      </c>
      <c r="L675" s="106">
        <v>0</v>
      </c>
      <c r="M675" s="106">
        <v>30000</v>
      </c>
      <c r="N675" s="112">
        <v>51</v>
      </c>
      <c r="O675" s="112">
        <v>57</v>
      </c>
      <c r="P675" s="112">
        <v>0.87</v>
      </c>
      <c r="Q675" s="115" t="s">
        <v>431</v>
      </c>
    </row>
    <row r="676" spans="1:17">
      <c r="A676" s="111" t="s">
        <v>434</v>
      </c>
      <c r="B676" s="106">
        <v>0.4</v>
      </c>
      <c r="C676" s="106">
        <v>700</v>
      </c>
      <c r="D676" s="106">
        <v>4.3</v>
      </c>
      <c r="E676" s="106">
        <v>12</v>
      </c>
      <c r="F676" s="106">
        <v>4.9416666666666673</v>
      </c>
      <c r="G676" s="106">
        <v>0.52827777777777785</v>
      </c>
      <c r="H676" s="106">
        <v>323</v>
      </c>
      <c r="I676" s="106">
        <v>435</v>
      </c>
      <c r="J676" s="106">
        <v>9</v>
      </c>
      <c r="K676" s="106">
        <v>11</v>
      </c>
      <c r="L676" s="106">
        <v>0</v>
      </c>
      <c r="M676" s="106">
        <v>30000</v>
      </c>
      <c r="N676" s="112">
        <v>74</v>
      </c>
      <c r="O676" s="112">
        <v>76</v>
      </c>
      <c r="P676" s="112">
        <v>0.91</v>
      </c>
      <c r="Q676" s="115" t="s">
        <v>431</v>
      </c>
    </row>
    <row r="677" spans="1:17">
      <c r="A677" s="111" t="s">
        <v>435</v>
      </c>
      <c r="B677" s="106">
        <v>0.4</v>
      </c>
      <c r="C677" s="106">
        <v>700</v>
      </c>
      <c r="D677" s="106">
        <v>5</v>
      </c>
      <c r="E677" s="106">
        <v>12</v>
      </c>
      <c r="F677" s="106">
        <v>6.1656088751290001</v>
      </c>
      <c r="G677" s="106">
        <v>0.65912057103543187</v>
      </c>
      <c r="H677" s="106">
        <v>403</v>
      </c>
      <c r="I677" s="106">
        <v>560</v>
      </c>
      <c r="J677" s="106">
        <v>15</v>
      </c>
      <c r="K677" s="106">
        <v>7</v>
      </c>
      <c r="L677" s="106">
        <v>0</v>
      </c>
      <c r="M677" s="106">
        <v>30000</v>
      </c>
      <c r="N677" s="112">
        <v>74</v>
      </c>
      <c r="O677" s="112">
        <v>78</v>
      </c>
      <c r="P677" s="112">
        <v>0.91</v>
      </c>
      <c r="Q677" s="115" t="s">
        <v>431</v>
      </c>
    </row>
    <row r="678" spans="1:17">
      <c r="A678" s="111" t="s">
        <v>42</v>
      </c>
      <c r="B678" s="106">
        <v>0.4</v>
      </c>
      <c r="C678" s="106">
        <v>700</v>
      </c>
      <c r="D678" s="106">
        <v>5.3</v>
      </c>
      <c r="E678" s="106">
        <v>12</v>
      </c>
      <c r="F678" s="106">
        <v>13.768571428571427</v>
      </c>
      <c r="G678" s="106">
        <v>0.37317073170731713</v>
      </c>
      <c r="H678" s="106">
        <v>158</v>
      </c>
      <c r="I678" s="106">
        <v>640</v>
      </c>
      <c r="J678" s="106">
        <v>21</v>
      </c>
      <c r="K678" s="106">
        <v>5</v>
      </c>
      <c r="L678" s="106">
        <v>0</v>
      </c>
      <c r="M678" s="106">
        <v>30000</v>
      </c>
      <c r="N678" s="112">
        <v>57</v>
      </c>
      <c r="O678" s="112">
        <v>62</v>
      </c>
      <c r="P678" s="112">
        <v>0.8</v>
      </c>
      <c r="Q678" s="115" t="s">
        <v>431</v>
      </c>
    </row>
    <row r="679" spans="1:17">
      <c r="A679" s="111" t="s">
        <v>435</v>
      </c>
      <c r="B679" s="106">
        <v>0.4</v>
      </c>
      <c r="C679" s="106">
        <v>700</v>
      </c>
      <c r="D679" s="106">
        <v>5</v>
      </c>
      <c r="E679" s="106">
        <v>24</v>
      </c>
      <c r="F679" s="106">
        <v>6.1656088751290001</v>
      </c>
      <c r="G679" s="106">
        <v>0.65912057103543187</v>
      </c>
      <c r="H679" s="106">
        <v>403</v>
      </c>
      <c r="I679" s="106">
        <v>560</v>
      </c>
      <c r="J679" s="106">
        <v>15</v>
      </c>
      <c r="K679" s="106">
        <v>7</v>
      </c>
      <c r="L679" s="106">
        <v>0</v>
      </c>
      <c r="M679" s="106">
        <v>30000</v>
      </c>
      <c r="N679" s="112">
        <v>72</v>
      </c>
      <c r="O679" s="112">
        <v>76</v>
      </c>
      <c r="P679" s="112">
        <v>0.92</v>
      </c>
      <c r="Q679" s="115" t="s">
        <v>431</v>
      </c>
    </row>
    <row r="680" spans="1:17">
      <c r="A680" s="111" t="s">
        <v>436</v>
      </c>
      <c r="B680" s="106">
        <v>0.5</v>
      </c>
      <c r="C680" s="106">
        <v>800</v>
      </c>
      <c r="D680" s="106">
        <v>5</v>
      </c>
      <c r="E680" s="106">
        <v>0.5</v>
      </c>
      <c r="F680" s="106">
        <v>8.1</v>
      </c>
      <c r="G680" s="106">
        <v>0.45</v>
      </c>
      <c r="H680" s="106">
        <v>179</v>
      </c>
      <c r="I680" s="106">
        <v>781</v>
      </c>
      <c r="J680" s="106">
        <v>5.7</v>
      </c>
      <c r="K680" s="106"/>
      <c r="L680" s="106">
        <v>1.1200000000000001</v>
      </c>
      <c r="M680" s="106">
        <v>1700</v>
      </c>
      <c r="N680" s="112">
        <v>90.7</v>
      </c>
      <c r="O680" s="112">
        <v>90.3</v>
      </c>
      <c r="P680" s="112">
        <v>0.98</v>
      </c>
      <c r="Q680" s="115" t="s">
        <v>437</v>
      </c>
    </row>
    <row r="681" spans="1:17">
      <c r="A681" s="111" t="s">
        <v>438</v>
      </c>
      <c r="B681" s="106">
        <v>0.5</v>
      </c>
      <c r="C681" s="106">
        <v>800</v>
      </c>
      <c r="D681" s="106">
        <v>5</v>
      </c>
      <c r="E681" s="106">
        <v>0.5</v>
      </c>
      <c r="F681" s="106">
        <v>7.1</v>
      </c>
      <c r="G681" s="106">
        <v>0.47</v>
      </c>
      <c r="H681" s="106">
        <v>200</v>
      </c>
      <c r="I681" s="106">
        <v>842</v>
      </c>
      <c r="J681" s="106">
        <v>5.3</v>
      </c>
      <c r="K681" s="106"/>
      <c r="L681" s="106">
        <v>1.1000000000000001</v>
      </c>
      <c r="M681" s="106">
        <v>1700</v>
      </c>
      <c r="N681" s="112">
        <v>90.4</v>
      </c>
      <c r="O681" s="112">
        <v>89.3</v>
      </c>
      <c r="P681" s="112">
        <v>1</v>
      </c>
      <c r="Q681" s="115" t="s">
        <v>437</v>
      </c>
    </row>
    <row r="682" spans="1:17">
      <c r="A682" s="111" t="s">
        <v>439</v>
      </c>
      <c r="B682" s="106">
        <v>0.5</v>
      </c>
      <c r="C682" s="106">
        <v>800</v>
      </c>
      <c r="D682" s="106">
        <v>5</v>
      </c>
      <c r="E682" s="106">
        <v>0.5</v>
      </c>
      <c r="F682" s="106">
        <v>5.6</v>
      </c>
      <c r="G682" s="106">
        <v>0.31</v>
      </c>
      <c r="H682" s="106">
        <v>222</v>
      </c>
      <c r="I682" s="106">
        <v>787</v>
      </c>
      <c r="J682" s="106">
        <v>3.7</v>
      </c>
      <c r="K682" s="106"/>
      <c r="L682" s="106">
        <f>(1.1*1+0.5*1.12)/1.5</f>
        <v>1.1066666666666667</v>
      </c>
      <c r="M682" s="106">
        <v>1700</v>
      </c>
      <c r="N682" s="112">
        <v>95.15</v>
      </c>
      <c r="O682" s="112">
        <v>90.9</v>
      </c>
      <c r="P682" s="112">
        <v>1.02</v>
      </c>
      <c r="Q682" s="115" t="s">
        <v>437</v>
      </c>
    </row>
    <row r="683" spans="1:17">
      <c r="A683" s="111" t="s">
        <v>436</v>
      </c>
      <c r="B683" s="106">
        <v>0.5</v>
      </c>
      <c r="C683" s="106">
        <v>800</v>
      </c>
      <c r="D683" s="106">
        <v>5</v>
      </c>
      <c r="E683" s="106">
        <v>7.5</v>
      </c>
      <c r="F683" s="106">
        <v>8.1</v>
      </c>
      <c r="G683" s="106">
        <v>0.45</v>
      </c>
      <c r="H683" s="106">
        <v>179</v>
      </c>
      <c r="I683" s="106">
        <v>781</v>
      </c>
      <c r="J683" s="106">
        <v>5.7</v>
      </c>
      <c r="K683" s="106"/>
      <c r="L683" s="106">
        <v>1.1200000000000001</v>
      </c>
      <c r="M683" s="106">
        <v>1700</v>
      </c>
      <c r="N683" s="112">
        <v>90.8</v>
      </c>
      <c r="O683" s="112">
        <v>90.5</v>
      </c>
      <c r="P683" s="112">
        <v>0.99</v>
      </c>
      <c r="Q683" s="115" t="s">
        <v>437</v>
      </c>
    </row>
    <row r="684" spans="1:17">
      <c r="A684" s="111" t="s">
        <v>438</v>
      </c>
      <c r="B684" s="106">
        <v>0.5</v>
      </c>
      <c r="C684" s="106">
        <v>800</v>
      </c>
      <c r="D684" s="106">
        <v>5</v>
      </c>
      <c r="E684" s="106">
        <v>7.5</v>
      </c>
      <c r="F684" s="106">
        <v>7.1</v>
      </c>
      <c r="G684" s="106">
        <v>0.47</v>
      </c>
      <c r="H684" s="106">
        <v>200</v>
      </c>
      <c r="I684" s="106">
        <v>842</v>
      </c>
      <c r="J684" s="106">
        <v>5.3</v>
      </c>
      <c r="K684" s="106"/>
      <c r="L684" s="106">
        <v>1.1000000000000001</v>
      </c>
      <c r="M684" s="106">
        <v>1700</v>
      </c>
      <c r="N684" s="112">
        <v>90</v>
      </c>
      <c r="O684" s="112">
        <v>89.5</v>
      </c>
      <c r="P684" s="112">
        <v>1</v>
      </c>
      <c r="Q684" s="115" t="s">
        <v>437</v>
      </c>
    </row>
    <row r="685" spans="1:17">
      <c r="A685" s="111" t="s">
        <v>439</v>
      </c>
      <c r="B685" s="106">
        <v>0.5</v>
      </c>
      <c r="C685" s="106">
        <v>800</v>
      </c>
      <c r="D685" s="106">
        <v>5</v>
      </c>
      <c r="E685" s="106">
        <v>7.5</v>
      </c>
      <c r="F685" s="106">
        <v>5.6</v>
      </c>
      <c r="G685" s="106">
        <v>0.31</v>
      </c>
      <c r="H685" s="106">
        <v>222</v>
      </c>
      <c r="I685" s="106">
        <v>787</v>
      </c>
      <c r="J685" s="106">
        <v>3.7</v>
      </c>
      <c r="K685" s="106"/>
      <c r="L685" s="106">
        <f>(1.1*1+0.5*1.12)/1.5</f>
        <v>1.1066666666666667</v>
      </c>
      <c r="M685" s="106">
        <v>1700</v>
      </c>
      <c r="N685" s="112">
        <v>95.3</v>
      </c>
      <c r="O685" s="112">
        <v>91.4</v>
      </c>
      <c r="P685" s="112">
        <v>1.04</v>
      </c>
      <c r="Q685" s="115" t="s">
        <v>437</v>
      </c>
    </row>
    <row r="686" spans="1:17">
      <c r="A686" s="111" t="s">
        <v>440</v>
      </c>
      <c r="B686" s="106">
        <v>0.5</v>
      </c>
      <c r="C686" s="106">
        <v>700</v>
      </c>
      <c r="D686" s="106">
        <v>6</v>
      </c>
      <c r="E686" s="106">
        <v>25</v>
      </c>
      <c r="F686" s="106">
        <v>6.8</v>
      </c>
      <c r="G686" s="106">
        <v>0.27</v>
      </c>
      <c r="H686" s="106">
        <v>154.30000000000001</v>
      </c>
      <c r="I686" s="106">
        <v>730</v>
      </c>
      <c r="J686" s="106">
        <v>13.2</v>
      </c>
      <c r="K686" s="106">
        <v>26.3</v>
      </c>
      <c r="L686" s="106">
        <v>0</v>
      </c>
      <c r="M686" s="106">
        <v>22500</v>
      </c>
      <c r="N686" s="112">
        <v>81.650999999999996</v>
      </c>
      <c r="O686" s="112">
        <v>88.76</v>
      </c>
      <c r="P686" s="112">
        <v>1.002</v>
      </c>
      <c r="Q686" s="115" t="s">
        <v>441</v>
      </c>
    </row>
    <row r="687" spans="1:17">
      <c r="A687" s="111" t="s">
        <v>442</v>
      </c>
      <c r="B687" s="106">
        <v>0.5</v>
      </c>
      <c r="C687" s="106">
        <v>700</v>
      </c>
      <c r="D687" s="106">
        <v>6</v>
      </c>
      <c r="E687" s="106">
        <v>25</v>
      </c>
      <c r="F687" s="106">
        <v>6</v>
      </c>
      <c r="G687" s="106">
        <v>0.36</v>
      </c>
      <c r="H687" s="106">
        <v>204.4</v>
      </c>
      <c r="I687" s="106">
        <v>685</v>
      </c>
      <c r="J687" s="106">
        <v>12.5</v>
      </c>
      <c r="K687" s="106">
        <v>37.1</v>
      </c>
      <c r="L687" s="106">
        <v>0</v>
      </c>
      <c r="M687" s="106">
        <v>22500</v>
      </c>
      <c r="N687" s="112">
        <v>87.62</v>
      </c>
      <c r="O687" s="112">
        <v>93.76</v>
      </c>
      <c r="P687" s="112">
        <v>0.95</v>
      </c>
      <c r="Q687" s="115" t="s">
        <v>441</v>
      </c>
    </row>
    <row r="688" spans="1:17">
      <c r="A688" s="111" t="s">
        <v>440</v>
      </c>
      <c r="B688" s="106">
        <v>0.5</v>
      </c>
      <c r="C688" s="106">
        <v>700</v>
      </c>
      <c r="D688" s="106">
        <v>6</v>
      </c>
      <c r="E688" s="106">
        <v>50</v>
      </c>
      <c r="F688" s="106">
        <v>6.8</v>
      </c>
      <c r="G688" s="106">
        <v>0.27</v>
      </c>
      <c r="H688" s="106">
        <v>154.30000000000001</v>
      </c>
      <c r="I688" s="106">
        <v>730</v>
      </c>
      <c r="J688" s="106">
        <v>13.2</v>
      </c>
      <c r="K688" s="106">
        <v>26.3</v>
      </c>
      <c r="L688" s="106">
        <v>0</v>
      </c>
      <c r="M688" s="106">
        <v>22500</v>
      </c>
      <c r="N688" s="112">
        <v>80.3</v>
      </c>
      <c r="O688" s="112">
        <v>87.84</v>
      </c>
      <c r="P688" s="112">
        <v>0.98899999999999999</v>
      </c>
      <c r="Q688" s="115" t="s">
        <v>441</v>
      </c>
    </row>
    <row r="689" spans="1:17">
      <c r="A689" s="111" t="s">
        <v>442</v>
      </c>
      <c r="B689" s="106">
        <v>0.5</v>
      </c>
      <c r="C689" s="106">
        <v>700</v>
      </c>
      <c r="D689" s="106">
        <v>6</v>
      </c>
      <c r="E689" s="106">
        <v>50</v>
      </c>
      <c r="F689" s="106">
        <v>6</v>
      </c>
      <c r="G689" s="106">
        <v>0.36</v>
      </c>
      <c r="H689" s="106">
        <v>204.4</v>
      </c>
      <c r="I689" s="106">
        <v>685</v>
      </c>
      <c r="J689" s="106">
        <v>12.5</v>
      </c>
      <c r="K689" s="106">
        <v>37.1</v>
      </c>
      <c r="L689" s="106">
        <v>0</v>
      </c>
      <c r="M689" s="106">
        <v>22500</v>
      </c>
      <c r="N689" s="112">
        <v>87.32</v>
      </c>
      <c r="O689" s="112">
        <v>92.89</v>
      </c>
      <c r="P689" s="112">
        <v>0.95399999999999996</v>
      </c>
      <c r="Q689" s="115" t="s">
        <v>441</v>
      </c>
    </row>
    <row r="690" spans="1:17">
      <c r="A690" s="111" t="s">
        <v>443</v>
      </c>
      <c r="B690" s="106">
        <f>30/65</f>
        <v>0.46153846153846156</v>
      </c>
      <c r="C690" s="106">
        <v>800</v>
      </c>
      <c r="D690" s="106">
        <v>5</v>
      </c>
      <c r="E690" s="106">
        <f>470/60</f>
        <v>7.833333333333333</v>
      </c>
      <c r="F690" s="106">
        <v>3.65</v>
      </c>
      <c r="G690" s="106">
        <v>0.75</v>
      </c>
      <c r="H690" s="106">
        <v>583.20000000000005</v>
      </c>
      <c r="I690" s="106">
        <v>501</v>
      </c>
      <c r="J690" s="106">
        <v>3</v>
      </c>
      <c r="K690" s="106"/>
      <c r="L690" s="106">
        <v>1.1200000000000001</v>
      </c>
      <c r="M690" s="106">
        <v>39000</v>
      </c>
      <c r="N690" s="112">
        <v>83.8</v>
      </c>
      <c r="O690" s="112">
        <v>89.97</v>
      </c>
      <c r="P690" s="112">
        <v>1</v>
      </c>
      <c r="Q690" s="115" t="s">
        <v>444</v>
      </c>
    </row>
    <row r="691" spans="1:17">
      <c r="A691" s="111" t="s">
        <v>445</v>
      </c>
      <c r="B691" s="106">
        <f>30/65</f>
        <v>0.46153846153846156</v>
      </c>
      <c r="C691" s="106">
        <v>800</v>
      </c>
      <c r="D691" s="106">
        <v>5</v>
      </c>
      <c r="E691" s="106">
        <f>470/60</f>
        <v>7.833333333333333</v>
      </c>
      <c r="F691" s="106">
        <v>3.63</v>
      </c>
      <c r="G691" s="106">
        <v>0.64</v>
      </c>
      <c r="H691" s="106">
        <v>584</v>
      </c>
      <c r="I691" s="106">
        <v>504</v>
      </c>
      <c r="J691" s="106">
        <v>3</v>
      </c>
      <c r="K691" s="106"/>
      <c r="L691" s="106">
        <v>1.1200000000000001</v>
      </c>
      <c r="M691" s="106">
        <v>39000</v>
      </c>
      <c r="N691" s="112">
        <v>86.3</v>
      </c>
      <c r="O691" s="112">
        <v>91.3</v>
      </c>
      <c r="P691" s="112">
        <v>1.04</v>
      </c>
      <c r="Q691" s="115" t="s">
        <v>444</v>
      </c>
    </row>
    <row r="692" spans="1:17">
      <c r="A692" s="111" t="s">
        <v>446</v>
      </c>
      <c r="B692" s="106">
        <f>30/65</f>
        <v>0.46153846153846156</v>
      </c>
      <c r="C692" s="106">
        <v>800</v>
      </c>
      <c r="D692" s="106">
        <v>5</v>
      </c>
      <c r="E692" s="106">
        <f>470/60</f>
        <v>7.833333333333333</v>
      </c>
      <c r="F692" s="106">
        <v>3.66</v>
      </c>
      <c r="G692" s="106">
        <v>0.64</v>
      </c>
      <c r="H692" s="106">
        <v>582.79999999999995</v>
      </c>
      <c r="I692" s="106">
        <v>515</v>
      </c>
      <c r="J692" s="106">
        <v>3</v>
      </c>
      <c r="K692" s="106"/>
      <c r="L692" s="106">
        <v>1.1200000000000001</v>
      </c>
      <c r="M692" s="106">
        <v>39000</v>
      </c>
      <c r="N692" s="112">
        <v>88.9</v>
      </c>
      <c r="O692" s="112">
        <v>93</v>
      </c>
      <c r="P692" s="112">
        <v>1.04</v>
      </c>
      <c r="Q692" s="115" t="s">
        <v>444</v>
      </c>
    </row>
    <row r="693" spans="1:17">
      <c r="A693" s="111" t="s">
        <v>447</v>
      </c>
      <c r="B693" s="106">
        <f>30/65</f>
        <v>0.46153846153846156</v>
      </c>
      <c r="C693" s="106">
        <v>800</v>
      </c>
      <c r="D693" s="106">
        <v>5</v>
      </c>
      <c r="E693" s="106">
        <f>470/60</f>
        <v>7.833333333333333</v>
      </c>
      <c r="F693" s="106">
        <v>3.64</v>
      </c>
      <c r="G693" s="106">
        <v>0.63</v>
      </c>
      <c r="H693" s="106">
        <f>H694*1/4+H692*3/4</f>
        <v>583.875</v>
      </c>
      <c r="I693" s="106">
        <v>497</v>
      </c>
      <c r="J693" s="106">
        <v>4</v>
      </c>
      <c r="K693" s="106"/>
      <c r="L693" s="106">
        <v>1.1200000000000001</v>
      </c>
      <c r="M693" s="106">
        <v>39000</v>
      </c>
      <c r="N693" s="112">
        <v>87.3</v>
      </c>
      <c r="O693" s="112">
        <v>93</v>
      </c>
      <c r="P693" s="112">
        <v>1.03</v>
      </c>
      <c r="Q693" s="115" t="s">
        <v>444</v>
      </c>
    </row>
    <row r="694" spans="1:17">
      <c r="A694" s="111" t="s">
        <v>448</v>
      </c>
      <c r="B694" s="106">
        <f>30/65</f>
        <v>0.46153846153846156</v>
      </c>
      <c r="C694" s="106">
        <v>800</v>
      </c>
      <c r="D694" s="106">
        <v>5</v>
      </c>
      <c r="E694" s="106">
        <f>470/60</f>
        <v>7.833333333333333</v>
      </c>
      <c r="F694" s="106">
        <v>3.64</v>
      </c>
      <c r="G694" s="106">
        <v>0.63</v>
      </c>
      <c r="H694" s="106">
        <v>587.1</v>
      </c>
      <c r="I694" s="106">
        <v>512</v>
      </c>
      <c r="J694" s="106">
        <v>4</v>
      </c>
      <c r="K694" s="106"/>
      <c r="L694" s="106">
        <v>1.1200000000000001</v>
      </c>
      <c r="M694" s="106">
        <v>39000</v>
      </c>
      <c r="N694" s="112">
        <v>87.2</v>
      </c>
      <c r="O694" s="112">
        <v>93</v>
      </c>
      <c r="P694" s="112">
        <v>1.01</v>
      </c>
      <c r="Q694" s="115" t="s">
        <v>444</v>
      </c>
    </row>
    <row r="695" spans="1:17">
      <c r="A695" s="111" t="s">
        <v>342</v>
      </c>
      <c r="B695" s="106">
        <v>0.33333333333333298</v>
      </c>
      <c r="C695" s="106">
        <v>700</v>
      </c>
      <c r="D695" s="106">
        <v>5</v>
      </c>
      <c r="E695" s="106">
        <v>10</v>
      </c>
      <c r="F695" s="106">
        <v>12.2</v>
      </c>
      <c r="G695" s="106">
        <v>0.45100000000000001</v>
      </c>
      <c r="H695" s="106">
        <v>140</v>
      </c>
      <c r="I695" s="106">
        <v>820</v>
      </c>
      <c r="J695" s="106">
        <v>12.4</v>
      </c>
      <c r="K695" s="106">
        <v>8.07</v>
      </c>
      <c r="L695" s="106">
        <v>0</v>
      </c>
      <c r="M695" s="106">
        <v>18000</v>
      </c>
      <c r="N695" s="112">
        <v>77.8</v>
      </c>
      <c r="O695" s="112">
        <v>86.4</v>
      </c>
      <c r="P695" s="112">
        <v>0.87</v>
      </c>
      <c r="Q695" s="115" t="s">
        <v>449</v>
      </c>
    </row>
    <row r="696" spans="1:17">
      <c r="A696" s="111" t="s">
        <v>450</v>
      </c>
      <c r="B696" s="106">
        <v>0.33333333333333298</v>
      </c>
      <c r="C696" s="106">
        <v>700</v>
      </c>
      <c r="D696" s="106">
        <v>2</v>
      </c>
      <c r="E696" s="106">
        <v>10</v>
      </c>
      <c r="F696" s="106">
        <v>12.4</v>
      </c>
      <c r="G696" s="106">
        <v>0.38800000000000001</v>
      </c>
      <c r="H696" s="106">
        <v>137</v>
      </c>
      <c r="I696" s="106">
        <v>793</v>
      </c>
      <c r="J696" s="106">
        <v>17.649999999999999</v>
      </c>
      <c r="K696" s="106">
        <v>14.2</v>
      </c>
      <c r="L696" s="106">
        <v>1.78</v>
      </c>
      <c r="M696" s="106">
        <v>18000</v>
      </c>
      <c r="N696" s="112">
        <v>19.192</v>
      </c>
      <c r="O696" s="112">
        <v>30.8</v>
      </c>
      <c r="P696" s="112">
        <v>0.41</v>
      </c>
      <c r="Q696" s="115" t="s">
        <v>449</v>
      </c>
    </row>
    <row r="697" spans="1:17">
      <c r="A697" s="111" t="s">
        <v>451</v>
      </c>
      <c r="B697" s="106">
        <v>0.33333333333333298</v>
      </c>
      <c r="C697" s="106">
        <v>700</v>
      </c>
      <c r="D697" s="106">
        <v>3</v>
      </c>
      <c r="E697" s="106">
        <v>10</v>
      </c>
      <c r="F697" s="106">
        <v>13.5</v>
      </c>
      <c r="G697" s="106">
        <v>0.47299999999999998</v>
      </c>
      <c r="H697" s="106">
        <v>131</v>
      </c>
      <c r="I697" s="106">
        <v>802</v>
      </c>
      <c r="J697" s="106">
        <v>15.9</v>
      </c>
      <c r="K697" s="106">
        <v>21.2</v>
      </c>
      <c r="L697" s="106">
        <v>1.78</v>
      </c>
      <c r="M697" s="106">
        <v>18000</v>
      </c>
      <c r="N697" s="112">
        <v>92.4</v>
      </c>
      <c r="O697" s="112">
        <v>97.8</v>
      </c>
      <c r="P697" s="112">
        <v>0.95</v>
      </c>
      <c r="Q697" s="115" t="s">
        <v>449</v>
      </c>
    </row>
    <row r="698" spans="1:17">
      <c r="A698" s="111" t="s">
        <v>452</v>
      </c>
      <c r="B698" s="106">
        <v>0.33333333333333298</v>
      </c>
      <c r="C698" s="106">
        <v>700</v>
      </c>
      <c r="D698" s="106">
        <v>4</v>
      </c>
      <c r="E698" s="106">
        <v>10</v>
      </c>
      <c r="F698" s="106">
        <v>13.7</v>
      </c>
      <c r="G698" s="106">
        <v>0.47599999999999998</v>
      </c>
      <c r="H698" s="106">
        <v>138</v>
      </c>
      <c r="I698" s="106">
        <v>811</v>
      </c>
      <c r="J698" s="106">
        <f>AVERAGE(J695,J697)</f>
        <v>14.15</v>
      </c>
      <c r="K698" s="106">
        <v>6.99</v>
      </c>
      <c r="L698" s="106">
        <v>1.78</v>
      </c>
      <c r="M698" s="106">
        <v>18000</v>
      </c>
      <c r="N698" s="112">
        <v>70.7</v>
      </c>
      <c r="O698" s="112">
        <v>80.8</v>
      </c>
      <c r="P698" s="112">
        <v>0.83</v>
      </c>
      <c r="Q698" s="115" t="s">
        <v>449</v>
      </c>
    </row>
    <row r="699" spans="1:17">
      <c r="A699" s="111" t="s">
        <v>453</v>
      </c>
      <c r="B699" s="106">
        <v>0.25</v>
      </c>
      <c r="C699" s="106">
        <v>600</v>
      </c>
      <c r="D699" s="106">
        <v>12</v>
      </c>
      <c r="E699" s="106">
        <v>25</v>
      </c>
      <c r="F699" s="106">
        <v>13.5</v>
      </c>
      <c r="G699" s="106">
        <v>0.54</v>
      </c>
      <c r="H699" s="106">
        <v>124</v>
      </c>
      <c r="I699" s="106">
        <v>860</v>
      </c>
      <c r="J699" s="106">
        <v>7.3</v>
      </c>
      <c r="K699" s="106"/>
      <c r="L699" s="106">
        <v>1.88</v>
      </c>
      <c r="M699" s="106">
        <v>120000</v>
      </c>
      <c r="N699" s="112">
        <v>39</v>
      </c>
      <c r="O699" s="112">
        <v>54</v>
      </c>
      <c r="P699" s="112">
        <v>0.57999999999999996</v>
      </c>
      <c r="Q699" s="115" t="s">
        <v>454</v>
      </c>
    </row>
    <row r="700" spans="1:17">
      <c r="A700" s="111" t="s">
        <v>455</v>
      </c>
      <c r="B700" s="106">
        <v>0.33333333333333298</v>
      </c>
      <c r="C700" s="106">
        <v>700</v>
      </c>
      <c r="D700" s="106">
        <v>30.1</v>
      </c>
      <c r="E700" s="106">
        <v>100</v>
      </c>
      <c r="F700" s="106">
        <v>3.4</v>
      </c>
      <c r="G700" s="106">
        <v>0.69</v>
      </c>
      <c r="H700" s="106">
        <v>240.5</v>
      </c>
      <c r="I700" s="106">
        <f>1060-273</f>
        <v>787</v>
      </c>
      <c r="J700" s="106">
        <v>5.5</v>
      </c>
      <c r="K700" s="106"/>
      <c r="L700" s="106">
        <v>0</v>
      </c>
      <c r="M700" s="106">
        <f>36000</f>
        <v>36000</v>
      </c>
      <c r="N700" s="112">
        <v>78.900000000000006</v>
      </c>
      <c r="O700" s="112">
        <v>86.472999999999999</v>
      </c>
      <c r="P700" s="112">
        <v>1.02</v>
      </c>
      <c r="Q700" s="115" t="s">
        <v>456</v>
      </c>
    </row>
    <row r="701" spans="1:17">
      <c r="A701" s="111" t="s">
        <v>457</v>
      </c>
      <c r="B701" s="106">
        <v>0.33333333333333298</v>
      </c>
      <c r="C701" s="106">
        <v>700</v>
      </c>
      <c r="D701" s="106">
        <v>17.600000000000001</v>
      </c>
      <c r="E701" s="106">
        <v>100</v>
      </c>
      <c r="F701" s="106">
        <v>3.4</v>
      </c>
      <c r="G701" s="106">
        <v>0.42</v>
      </c>
      <c r="H701" s="106">
        <v>117.3</v>
      </c>
      <c r="I701" s="106">
        <f>892-273</f>
        <v>619</v>
      </c>
      <c r="J701" s="106">
        <v>8.1</v>
      </c>
      <c r="K701" s="106"/>
      <c r="L701" s="106">
        <v>0</v>
      </c>
      <c r="M701" s="106">
        <f>36000</f>
        <v>36000</v>
      </c>
      <c r="N701" s="112">
        <v>73.7</v>
      </c>
      <c r="O701" s="112">
        <v>80</v>
      </c>
      <c r="P701" s="112">
        <v>0.98299999999999998</v>
      </c>
      <c r="Q701" s="115" t="s">
        <v>456</v>
      </c>
    </row>
    <row r="702" spans="1:17">
      <c r="A702" s="111" t="s">
        <v>455</v>
      </c>
      <c r="B702" s="106">
        <v>0.33333333333333298</v>
      </c>
      <c r="C702" s="106">
        <v>700</v>
      </c>
      <c r="D702" s="106">
        <v>30.1</v>
      </c>
      <c r="E702" s="106">
        <v>50</v>
      </c>
      <c r="F702" s="106">
        <v>3.4</v>
      </c>
      <c r="G702" s="106">
        <v>0.69</v>
      </c>
      <c r="H702" s="106">
        <v>240.5</v>
      </c>
      <c r="I702" s="106">
        <f>1060-273</f>
        <v>787</v>
      </c>
      <c r="J702" s="106">
        <v>5.5</v>
      </c>
      <c r="K702" s="106"/>
      <c r="L702" s="106">
        <v>0</v>
      </c>
      <c r="M702" s="106">
        <f>36000</f>
        <v>36000</v>
      </c>
      <c r="N702" s="112">
        <v>79</v>
      </c>
      <c r="O702" s="112">
        <v>87.22</v>
      </c>
      <c r="P702" s="112">
        <v>1.02</v>
      </c>
      <c r="Q702" s="115" t="s">
        <v>456</v>
      </c>
    </row>
    <row r="703" spans="1:17">
      <c r="A703" s="111" t="s">
        <v>457</v>
      </c>
      <c r="B703" s="106">
        <v>0.33333333333333298</v>
      </c>
      <c r="C703" s="106">
        <v>700</v>
      </c>
      <c r="D703" s="106">
        <v>17.600000000000001</v>
      </c>
      <c r="E703" s="106">
        <v>50</v>
      </c>
      <c r="F703" s="106">
        <v>3.4</v>
      </c>
      <c r="G703" s="106">
        <v>0.42</v>
      </c>
      <c r="H703" s="106">
        <v>117.3</v>
      </c>
      <c r="I703" s="106">
        <f>892-273</f>
        <v>619</v>
      </c>
      <c r="J703" s="106">
        <v>8.1</v>
      </c>
      <c r="K703" s="106"/>
      <c r="L703" s="106">
        <v>0</v>
      </c>
      <c r="M703" s="106">
        <f>36000</f>
        <v>36000</v>
      </c>
      <c r="N703" s="112">
        <v>74.03</v>
      </c>
      <c r="O703" s="112">
        <v>81.99</v>
      </c>
      <c r="P703" s="112">
        <v>0.98</v>
      </c>
      <c r="Q703" s="115" t="s">
        <v>456</v>
      </c>
    </row>
    <row r="704" spans="1:17">
      <c r="A704" s="111" t="s">
        <v>458</v>
      </c>
      <c r="B704" s="106">
        <v>0.35</v>
      </c>
      <c r="C704" s="106">
        <v>800</v>
      </c>
      <c r="D704" s="106">
        <v>10.27</v>
      </c>
      <c r="E704" s="106">
        <v>6</v>
      </c>
      <c r="F704" s="106">
        <v>5.41</v>
      </c>
      <c r="G704" s="106">
        <v>0.14000000000000001</v>
      </c>
      <c r="H704" s="106">
        <v>134.30000000000001</v>
      </c>
      <c r="I704" s="106">
        <v>687</v>
      </c>
      <c r="J704" s="106">
        <v>10.19</v>
      </c>
      <c r="K704" s="106">
        <v>2.4500000000000002</v>
      </c>
      <c r="L704" s="106">
        <v>1.1399999999999999</v>
      </c>
      <c r="M704" s="106">
        <v>27000</v>
      </c>
      <c r="N704" s="112">
        <v>83.8</v>
      </c>
      <c r="O704" s="112">
        <v>86.3</v>
      </c>
      <c r="P704" s="112">
        <v>0.94</v>
      </c>
      <c r="Q704" s="115" t="s">
        <v>459</v>
      </c>
    </row>
    <row r="705" spans="1:17">
      <c r="A705" s="111" t="s">
        <v>460</v>
      </c>
      <c r="B705" s="106">
        <v>0.35</v>
      </c>
      <c r="C705" s="106">
        <v>800</v>
      </c>
      <c r="D705" s="106">
        <v>10.210000000000001</v>
      </c>
      <c r="E705" s="106">
        <v>6</v>
      </c>
      <c r="F705" s="106">
        <v>3.89</v>
      </c>
      <c r="G705" s="106">
        <v>0.11</v>
      </c>
      <c r="H705" s="106">
        <v>158.65</v>
      </c>
      <c r="I705" s="106">
        <v>725</v>
      </c>
      <c r="J705" s="106">
        <v>9.06</v>
      </c>
      <c r="K705" s="106">
        <v>2.98</v>
      </c>
      <c r="L705" s="106">
        <v>1.1399999999999999</v>
      </c>
      <c r="M705" s="106">
        <v>27000</v>
      </c>
      <c r="N705" s="112">
        <v>85.5</v>
      </c>
      <c r="O705" s="112">
        <v>87</v>
      </c>
      <c r="P705" s="112">
        <v>0.96</v>
      </c>
      <c r="Q705" s="115" t="s">
        <v>459</v>
      </c>
    </row>
    <row r="706" spans="1:17">
      <c r="A706" s="111" t="s">
        <v>461</v>
      </c>
      <c r="B706" s="106">
        <v>0.35</v>
      </c>
      <c r="C706" s="106">
        <v>800</v>
      </c>
      <c r="D706" s="106">
        <v>10.3</v>
      </c>
      <c r="E706" s="106">
        <v>6</v>
      </c>
      <c r="F706" s="106">
        <v>4.34</v>
      </c>
      <c r="G706" s="106">
        <v>0.15</v>
      </c>
      <c r="H706" s="106">
        <v>192</v>
      </c>
      <c r="I706" s="106">
        <v>715</v>
      </c>
      <c r="J706" s="106">
        <v>9.92</v>
      </c>
      <c r="K706" s="106">
        <f>AVERAGE(K705,K707)</f>
        <v>3.06</v>
      </c>
      <c r="L706" s="106">
        <v>1.1399999999999999</v>
      </c>
      <c r="M706" s="106">
        <v>27000</v>
      </c>
      <c r="N706" s="112">
        <v>86.5</v>
      </c>
      <c r="O706" s="112">
        <v>89.8</v>
      </c>
      <c r="P706" s="112">
        <v>0.95</v>
      </c>
      <c r="Q706" s="115" t="s">
        <v>459</v>
      </c>
    </row>
    <row r="707" spans="1:17">
      <c r="A707" s="111" t="s">
        <v>462</v>
      </c>
      <c r="B707" s="106">
        <v>0.35</v>
      </c>
      <c r="C707" s="106">
        <v>800</v>
      </c>
      <c r="D707" s="106">
        <v>10.220000000000001</v>
      </c>
      <c r="E707" s="106">
        <v>6</v>
      </c>
      <c r="F707" s="106">
        <v>3.26</v>
      </c>
      <c r="G707" s="106">
        <v>0.14000000000000001</v>
      </c>
      <c r="H707" s="106">
        <v>264.24</v>
      </c>
      <c r="I707" s="106">
        <v>718</v>
      </c>
      <c r="J707" s="106">
        <v>10.78</v>
      </c>
      <c r="K707" s="106">
        <v>3.14</v>
      </c>
      <c r="L707" s="106">
        <v>1.1399999999999999</v>
      </c>
      <c r="M707" s="106">
        <v>27000</v>
      </c>
      <c r="N707" s="112">
        <v>88</v>
      </c>
      <c r="O707" s="112">
        <v>91</v>
      </c>
      <c r="P707" s="112">
        <v>0.97</v>
      </c>
      <c r="Q707" s="115" t="s">
        <v>459</v>
      </c>
    </row>
    <row r="708" spans="1:17">
      <c r="A708" s="111" t="s">
        <v>463</v>
      </c>
      <c r="B708" s="106">
        <v>0.35</v>
      </c>
      <c r="C708" s="106">
        <v>800</v>
      </c>
      <c r="D708" s="106">
        <v>10.18</v>
      </c>
      <c r="E708" s="106">
        <v>6</v>
      </c>
      <c r="F708" s="106">
        <v>3.87</v>
      </c>
      <c r="G708" s="106">
        <v>0.18</v>
      </c>
      <c r="H708" s="106">
        <v>239.27</v>
      </c>
      <c r="I708" s="106">
        <v>720</v>
      </c>
      <c r="J708" s="106">
        <v>9.8099999999999987</v>
      </c>
      <c r="K708" s="106">
        <v>3.0250000000000004</v>
      </c>
      <c r="L708" s="106">
        <v>1.1399999999999999</v>
      </c>
      <c r="M708" s="106">
        <v>27000</v>
      </c>
      <c r="N708" s="112">
        <v>87</v>
      </c>
      <c r="O708" s="112">
        <v>89</v>
      </c>
      <c r="P708" s="112">
        <v>0.96</v>
      </c>
      <c r="Q708" s="115" t="s">
        <v>459</v>
      </c>
    </row>
    <row r="709" spans="1:17">
      <c r="A709" s="111" t="s">
        <v>464</v>
      </c>
      <c r="B709" s="106">
        <v>0.35</v>
      </c>
      <c r="C709" s="106">
        <v>800</v>
      </c>
      <c r="D709" s="106">
        <v>10.199999999999999</v>
      </c>
      <c r="E709" s="106">
        <v>6</v>
      </c>
      <c r="F709" s="106">
        <v>3.43</v>
      </c>
      <c r="G709" s="106">
        <v>0.13</v>
      </c>
      <c r="H709" s="106">
        <v>226.91</v>
      </c>
      <c r="I709" s="106">
        <v>727</v>
      </c>
      <c r="J709" s="106">
        <v>8.84</v>
      </c>
      <c r="K709" s="106">
        <v>2.91</v>
      </c>
      <c r="L709" s="106">
        <v>1.1399999999999999</v>
      </c>
      <c r="M709" s="106">
        <v>27000</v>
      </c>
      <c r="N709" s="112">
        <v>85.6</v>
      </c>
      <c r="O709" s="112">
        <v>87.8</v>
      </c>
      <c r="P709" s="112">
        <v>0.96</v>
      </c>
      <c r="Q709" s="115" t="s">
        <v>459</v>
      </c>
    </row>
    <row r="710" spans="1:17">
      <c r="A710" s="111" t="s">
        <v>462</v>
      </c>
      <c r="B710" s="106">
        <v>0.35</v>
      </c>
      <c r="C710" s="106">
        <v>600</v>
      </c>
      <c r="D710" s="106">
        <v>10.220000000000001</v>
      </c>
      <c r="E710" s="106">
        <v>0.5</v>
      </c>
      <c r="F710" s="106">
        <v>3.26</v>
      </c>
      <c r="G710" s="106">
        <v>0.14000000000000001</v>
      </c>
      <c r="H710" s="106">
        <v>264.24</v>
      </c>
      <c r="I710" s="106">
        <v>718</v>
      </c>
      <c r="J710" s="106">
        <v>10.78</v>
      </c>
      <c r="K710" s="106">
        <v>3.14</v>
      </c>
      <c r="L710" s="106">
        <v>1.1399999999999999</v>
      </c>
      <c r="M710" s="106">
        <v>27000</v>
      </c>
      <c r="N710" s="112">
        <v>29.8</v>
      </c>
      <c r="O710" s="112">
        <v>40.9</v>
      </c>
      <c r="P710" s="112">
        <v>0.73</v>
      </c>
      <c r="Q710" s="115" t="s">
        <v>459</v>
      </c>
    </row>
    <row r="711" spans="1:17">
      <c r="A711" s="111" t="s">
        <v>462</v>
      </c>
      <c r="B711" s="106">
        <v>0.35</v>
      </c>
      <c r="C711" s="106">
        <v>650</v>
      </c>
      <c r="D711" s="106">
        <v>10.220000000000001</v>
      </c>
      <c r="E711" s="106">
        <v>0.5</v>
      </c>
      <c r="F711" s="106">
        <v>3.26</v>
      </c>
      <c r="G711" s="106">
        <v>0.14000000000000001</v>
      </c>
      <c r="H711" s="106">
        <v>264.24</v>
      </c>
      <c r="I711" s="106">
        <v>718</v>
      </c>
      <c r="J711" s="106">
        <v>10.78</v>
      </c>
      <c r="K711" s="106">
        <v>3.14</v>
      </c>
      <c r="L711" s="106">
        <v>1.1399999999999999</v>
      </c>
      <c r="M711" s="106">
        <v>27000</v>
      </c>
      <c r="N711" s="112">
        <v>43</v>
      </c>
      <c r="O711" s="112">
        <v>54.5</v>
      </c>
      <c r="P711" s="112">
        <v>0.8</v>
      </c>
      <c r="Q711" s="115" t="s">
        <v>459</v>
      </c>
    </row>
    <row r="712" spans="1:17">
      <c r="A712" s="111" t="s">
        <v>462</v>
      </c>
      <c r="B712" s="106">
        <v>0.35</v>
      </c>
      <c r="C712" s="106">
        <v>700</v>
      </c>
      <c r="D712" s="106">
        <v>10.220000000000001</v>
      </c>
      <c r="E712" s="106">
        <v>0.5</v>
      </c>
      <c r="F712" s="106">
        <v>3.26</v>
      </c>
      <c r="G712" s="106">
        <v>0.14000000000000001</v>
      </c>
      <c r="H712" s="106">
        <v>264.24</v>
      </c>
      <c r="I712" s="106">
        <v>718</v>
      </c>
      <c r="J712" s="106">
        <v>10.78</v>
      </c>
      <c r="K712" s="106">
        <v>3.14</v>
      </c>
      <c r="L712" s="106">
        <v>1.1399999999999999</v>
      </c>
      <c r="M712" s="106">
        <v>27000</v>
      </c>
      <c r="N712" s="112">
        <v>67.8</v>
      </c>
      <c r="O712" s="112">
        <v>76.3</v>
      </c>
      <c r="P712" s="112">
        <v>0.9</v>
      </c>
      <c r="Q712" s="115" t="s">
        <v>459</v>
      </c>
    </row>
    <row r="713" spans="1:17">
      <c r="A713" s="111" t="s">
        <v>462</v>
      </c>
      <c r="B713" s="106">
        <v>0.35</v>
      </c>
      <c r="C713" s="106">
        <v>750</v>
      </c>
      <c r="D713" s="106">
        <v>10.220000000000001</v>
      </c>
      <c r="E713" s="106">
        <v>0.5</v>
      </c>
      <c r="F713" s="106">
        <v>3.26</v>
      </c>
      <c r="G713" s="106">
        <v>0.14000000000000001</v>
      </c>
      <c r="H713" s="106">
        <v>264.24</v>
      </c>
      <c r="I713" s="106">
        <v>718</v>
      </c>
      <c r="J713" s="106">
        <v>10.78</v>
      </c>
      <c r="K713" s="106">
        <v>3.14</v>
      </c>
      <c r="L713" s="106">
        <v>1.1399999999999999</v>
      </c>
      <c r="M713" s="106">
        <v>27000</v>
      </c>
      <c r="N713" s="112">
        <v>76.8</v>
      </c>
      <c r="O713" s="112">
        <v>82.3</v>
      </c>
      <c r="P713" s="112">
        <v>0.93</v>
      </c>
      <c r="Q713" s="115" t="s">
        <v>459</v>
      </c>
    </row>
    <row r="714" spans="1:17">
      <c r="A714" s="111" t="s">
        <v>462</v>
      </c>
      <c r="B714" s="106">
        <v>0.35</v>
      </c>
      <c r="C714" s="106">
        <v>800</v>
      </c>
      <c r="D714" s="106">
        <v>10.220000000000001</v>
      </c>
      <c r="E714" s="106">
        <v>0.5</v>
      </c>
      <c r="F714" s="106">
        <v>3.26</v>
      </c>
      <c r="G714" s="106">
        <v>0.14000000000000001</v>
      </c>
      <c r="H714" s="106">
        <v>264.24</v>
      </c>
      <c r="I714" s="106">
        <v>718</v>
      </c>
      <c r="J714" s="106">
        <v>10.78</v>
      </c>
      <c r="K714" s="106">
        <v>3.14</v>
      </c>
      <c r="L714" s="106">
        <v>1.1399999999999999</v>
      </c>
      <c r="M714" s="106">
        <v>27000</v>
      </c>
      <c r="N714" s="112">
        <v>88.4</v>
      </c>
      <c r="O714" s="112">
        <v>91.4</v>
      </c>
      <c r="P714" s="112">
        <v>0.98</v>
      </c>
      <c r="Q714" s="115" t="s">
        <v>459</v>
      </c>
    </row>
    <row r="715" spans="1:17">
      <c r="A715" s="111" t="s">
        <v>462</v>
      </c>
      <c r="B715" s="106">
        <v>0.35</v>
      </c>
      <c r="C715" s="106">
        <v>850</v>
      </c>
      <c r="D715" s="106">
        <v>10.220000000000001</v>
      </c>
      <c r="E715" s="106">
        <v>0.5</v>
      </c>
      <c r="F715" s="106">
        <v>3.26</v>
      </c>
      <c r="G715" s="106">
        <v>0.14000000000000001</v>
      </c>
      <c r="H715" s="106">
        <v>264.24</v>
      </c>
      <c r="I715" s="106">
        <v>718</v>
      </c>
      <c r="J715" s="106">
        <v>10.78</v>
      </c>
      <c r="K715" s="106">
        <v>3.14</v>
      </c>
      <c r="L715" s="106">
        <v>1.1399999999999999</v>
      </c>
      <c r="M715" s="106">
        <v>27000</v>
      </c>
      <c r="N715" s="112">
        <v>92.4</v>
      </c>
      <c r="O715" s="112">
        <v>95.9</v>
      </c>
      <c r="P715" s="112">
        <v>0.98</v>
      </c>
      <c r="Q715" s="115" t="s">
        <v>459</v>
      </c>
    </row>
    <row r="716" spans="1:17">
      <c r="A716" s="111" t="s">
        <v>462</v>
      </c>
      <c r="B716" s="106">
        <v>0.35</v>
      </c>
      <c r="C716" s="106">
        <v>900</v>
      </c>
      <c r="D716" s="106">
        <v>10.220000000000001</v>
      </c>
      <c r="E716" s="106">
        <v>0.5</v>
      </c>
      <c r="F716" s="106">
        <v>3.26</v>
      </c>
      <c r="G716" s="106">
        <v>0.14000000000000001</v>
      </c>
      <c r="H716" s="106">
        <v>264.24</v>
      </c>
      <c r="I716" s="106">
        <v>718</v>
      </c>
      <c r="J716" s="106">
        <v>10.78</v>
      </c>
      <c r="K716" s="106">
        <v>3.14</v>
      </c>
      <c r="L716" s="106">
        <v>1.1399999999999999</v>
      </c>
      <c r="M716" s="106">
        <v>27000</v>
      </c>
      <c r="N716" s="112">
        <v>96.9</v>
      </c>
      <c r="O716" s="112">
        <v>98</v>
      </c>
      <c r="P716" s="112">
        <v>1</v>
      </c>
      <c r="Q716" s="115" t="s">
        <v>459</v>
      </c>
    </row>
    <row r="717" spans="1:17">
      <c r="A717" s="111" t="s">
        <v>462</v>
      </c>
      <c r="B717" s="106">
        <v>0.35</v>
      </c>
      <c r="C717" s="106">
        <v>800</v>
      </c>
      <c r="D717" s="106">
        <v>10.220000000000001</v>
      </c>
      <c r="E717" s="106">
        <v>0.5</v>
      </c>
      <c r="F717" s="106">
        <v>3.26</v>
      </c>
      <c r="G717" s="106">
        <v>0.14000000000000001</v>
      </c>
      <c r="H717" s="106">
        <v>264.24</v>
      </c>
      <c r="I717" s="106">
        <v>718</v>
      </c>
      <c r="J717" s="106">
        <v>10.78</v>
      </c>
      <c r="K717" s="106">
        <v>3.14</v>
      </c>
      <c r="L717" s="106">
        <v>1.1399999999999999</v>
      </c>
      <c r="M717" s="106">
        <v>18000</v>
      </c>
      <c r="N717" s="112">
        <v>92.3</v>
      </c>
      <c r="O717" s="112">
        <v>92.8</v>
      </c>
      <c r="P717" s="112">
        <v>1.01</v>
      </c>
      <c r="Q717" s="115" t="s">
        <v>459</v>
      </c>
    </row>
    <row r="718" spans="1:17">
      <c r="A718" s="111" t="s">
        <v>462</v>
      </c>
      <c r="B718" s="106">
        <v>0.35</v>
      </c>
      <c r="C718" s="106">
        <v>800</v>
      </c>
      <c r="D718" s="106">
        <v>10.220000000000001</v>
      </c>
      <c r="E718" s="106">
        <v>0.5</v>
      </c>
      <c r="F718" s="106">
        <v>3.26</v>
      </c>
      <c r="G718" s="106">
        <v>0.14000000000000001</v>
      </c>
      <c r="H718" s="106">
        <v>264.24</v>
      </c>
      <c r="I718" s="106">
        <v>718</v>
      </c>
      <c r="J718" s="106">
        <v>10.78</v>
      </c>
      <c r="K718" s="106">
        <v>3.14</v>
      </c>
      <c r="L718" s="106">
        <v>1.1399999999999999</v>
      </c>
      <c r="M718" s="106">
        <f t="shared" ref="M718:M723" si="12">M717+3000</f>
        <v>21000</v>
      </c>
      <c r="N718" s="112">
        <v>89.5</v>
      </c>
      <c r="O718" s="112">
        <v>91.5</v>
      </c>
      <c r="P718" s="112">
        <v>1.05</v>
      </c>
      <c r="Q718" s="115" t="s">
        <v>459</v>
      </c>
    </row>
    <row r="719" spans="1:17">
      <c r="A719" s="111" t="s">
        <v>462</v>
      </c>
      <c r="B719" s="106">
        <v>0.35</v>
      </c>
      <c r="C719" s="106">
        <v>800</v>
      </c>
      <c r="D719" s="106">
        <v>10.220000000000001</v>
      </c>
      <c r="E719" s="106">
        <v>0.5</v>
      </c>
      <c r="F719" s="106">
        <v>3.26</v>
      </c>
      <c r="G719" s="106">
        <v>0.14000000000000001</v>
      </c>
      <c r="H719" s="106">
        <v>264.24</v>
      </c>
      <c r="I719" s="106">
        <v>718</v>
      </c>
      <c r="J719" s="106">
        <v>10.78</v>
      </c>
      <c r="K719" s="106">
        <v>3.14</v>
      </c>
      <c r="L719" s="106">
        <v>1.1399999999999999</v>
      </c>
      <c r="M719" s="106">
        <f t="shared" si="12"/>
        <v>24000</v>
      </c>
      <c r="N719" s="112">
        <v>88.25</v>
      </c>
      <c r="O719" s="112">
        <v>91.25</v>
      </c>
      <c r="P719" s="112">
        <v>0.96499999999999997</v>
      </c>
      <c r="Q719" s="115" t="s">
        <v>459</v>
      </c>
    </row>
    <row r="720" spans="1:17">
      <c r="A720" s="111" t="s">
        <v>462</v>
      </c>
      <c r="B720" s="106">
        <v>0.35</v>
      </c>
      <c r="C720" s="106">
        <v>800</v>
      </c>
      <c r="D720" s="106">
        <v>10.220000000000001</v>
      </c>
      <c r="E720" s="106">
        <v>0.5</v>
      </c>
      <c r="F720" s="106">
        <v>3.26</v>
      </c>
      <c r="G720" s="106">
        <v>0.14000000000000001</v>
      </c>
      <c r="H720" s="106">
        <v>264.24</v>
      </c>
      <c r="I720" s="106">
        <v>718</v>
      </c>
      <c r="J720" s="106">
        <v>10.78</v>
      </c>
      <c r="K720" s="106">
        <v>3.14</v>
      </c>
      <c r="L720" s="106">
        <v>1.1399999999999999</v>
      </c>
      <c r="M720" s="106">
        <f t="shared" si="12"/>
        <v>27000</v>
      </c>
      <c r="N720" s="112">
        <v>88.25</v>
      </c>
      <c r="O720" s="112">
        <v>91</v>
      </c>
      <c r="P720" s="112">
        <v>0.94</v>
      </c>
      <c r="Q720" s="115" t="s">
        <v>459</v>
      </c>
    </row>
    <row r="721" spans="1:17">
      <c r="A721" s="111" t="s">
        <v>462</v>
      </c>
      <c r="B721" s="106">
        <v>0.35</v>
      </c>
      <c r="C721" s="106">
        <v>800</v>
      </c>
      <c r="D721" s="106">
        <v>10.220000000000001</v>
      </c>
      <c r="E721" s="106">
        <v>0.5</v>
      </c>
      <c r="F721" s="106">
        <v>3.26</v>
      </c>
      <c r="G721" s="106">
        <v>0.14000000000000001</v>
      </c>
      <c r="H721" s="106">
        <v>264.24</v>
      </c>
      <c r="I721" s="106">
        <v>718</v>
      </c>
      <c r="J721" s="106">
        <v>10.78</v>
      </c>
      <c r="K721" s="106">
        <v>3.14</v>
      </c>
      <c r="L721" s="106">
        <v>1.1399999999999999</v>
      </c>
      <c r="M721" s="106">
        <f t="shared" si="12"/>
        <v>30000</v>
      </c>
      <c r="N721" s="112">
        <v>78.25</v>
      </c>
      <c r="O721" s="112">
        <v>86.5</v>
      </c>
      <c r="P721" s="112">
        <v>0.91</v>
      </c>
      <c r="Q721" s="115" t="s">
        <v>459</v>
      </c>
    </row>
    <row r="722" spans="1:17">
      <c r="A722" s="111" t="s">
        <v>462</v>
      </c>
      <c r="B722" s="106">
        <v>0.35</v>
      </c>
      <c r="C722" s="106">
        <v>800</v>
      </c>
      <c r="D722" s="106">
        <v>10.220000000000001</v>
      </c>
      <c r="E722" s="106">
        <v>0.5</v>
      </c>
      <c r="F722" s="106">
        <v>3.26</v>
      </c>
      <c r="G722" s="106">
        <v>0.14000000000000001</v>
      </c>
      <c r="H722" s="106">
        <v>264.24</v>
      </c>
      <c r="I722" s="106">
        <v>718</v>
      </c>
      <c r="J722" s="106">
        <v>10.78</v>
      </c>
      <c r="K722" s="106">
        <v>3.14</v>
      </c>
      <c r="L722" s="106">
        <v>1.1399999999999999</v>
      </c>
      <c r="M722" s="106">
        <f t="shared" si="12"/>
        <v>33000</v>
      </c>
      <c r="N722" s="112">
        <v>74.5</v>
      </c>
      <c r="O722" s="112">
        <v>83.75</v>
      </c>
      <c r="P722" s="112">
        <v>0.89</v>
      </c>
      <c r="Q722" s="115" t="s">
        <v>459</v>
      </c>
    </row>
    <row r="723" spans="1:17">
      <c r="A723" s="111" t="s">
        <v>462</v>
      </c>
      <c r="B723" s="106">
        <v>0.35</v>
      </c>
      <c r="C723" s="106">
        <v>800</v>
      </c>
      <c r="D723" s="106">
        <v>10.220000000000001</v>
      </c>
      <c r="E723" s="106">
        <v>0.5</v>
      </c>
      <c r="F723" s="106">
        <v>3.26</v>
      </c>
      <c r="G723" s="106">
        <v>0.14000000000000001</v>
      </c>
      <c r="H723" s="106">
        <v>264.24</v>
      </c>
      <c r="I723" s="106">
        <v>718</v>
      </c>
      <c r="J723" s="106">
        <v>10.78</v>
      </c>
      <c r="K723" s="106">
        <v>3.14</v>
      </c>
      <c r="L723" s="106">
        <v>1.1399999999999999</v>
      </c>
      <c r="M723" s="106">
        <f t="shared" si="12"/>
        <v>36000</v>
      </c>
      <c r="N723" s="112">
        <v>71.5</v>
      </c>
      <c r="O723" s="112">
        <v>82.25</v>
      </c>
      <c r="P723" s="112">
        <v>0.875</v>
      </c>
      <c r="Q723" s="115" t="s">
        <v>459</v>
      </c>
    </row>
    <row r="724" spans="1:17">
      <c r="A724" s="111" t="s">
        <v>462</v>
      </c>
      <c r="B724" s="106">
        <v>0.35</v>
      </c>
      <c r="C724" s="106">
        <v>800</v>
      </c>
      <c r="D724" s="106">
        <v>10.220000000000001</v>
      </c>
      <c r="E724" s="106">
        <v>20</v>
      </c>
      <c r="F724" s="106">
        <v>3.26</v>
      </c>
      <c r="G724" s="106">
        <v>0.14000000000000001</v>
      </c>
      <c r="H724" s="106">
        <v>264.24</v>
      </c>
      <c r="I724" s="106">
        <v>718</v>
      </c>
      <c r="J724" s="106">
        <v>10.78</v>
      </c>
      <c r="K724" s="106">
        <v>3.14</v>
      </c>
      <c r="L724" s="106">
        <v>1.1399999999999999</v>
      </c>
      <c r="M724" s="106">
        <v>27000</v>
      </c>
      <c r="N724" s="112">
        <v>87.6</v>
      </c>
      <c r="O724" s="112">
        <v>90.4</v>
      </c>
      <c r="P724" s="112">
        <v>0.99</v>
      </c>
      <c r="Q724" s="115" t="s">
        <v>459</v>
      </c>
    </row>
    <row r="725" spans="1:17">
      <c r="A725" s="111" t="s">
        <v>462</v>
      </c>
      <c r="B725" s="106">
        <v>0.35</v>
      </c>
      <c r="C725" s="106">
        <v>800</v>
      </c>
      <c r="D725" s="106">
        <v>10.220000000000001</v>
      </c>
      <c r="E725" s="106">
        <v>40</v>
      </c>
      <c r="F725" s="106">
        <v>3.26</v>
      </c>
      <c r="G725" s="106">
        <v>0.14000000000000001</v>
      </c>
      <c r="H725" s="106">
        <v>264.24</v>
      </c>
      <c r="I725" s="106">
        <v>718</v>
      </c>
      <c r="J725" s="106">
        <v>10.78</v>
      </c>
      <c r="K725" s="106">
        <v>3.14</v>
      </c>
      <c r="L725" s="106">
        <v>1.1399999999999999</v>
      </c>
      <c r="M725" s="106">
        <v>27000</v>
      </c>
      <c r="N725" s="112">
        <v>87.43</v>
      </c>
      <c r="O725" s="112">
        <v>88.9</v>
      </c>
      <c r="P725" s="112">
        <v>0.99</v>
      </c>
      <c r="Q725" s="115" t="s">
        <v>459</v>
      </c>
    </row>
    <row r="726" spans="1:17">
      <c r="A726" s="111" t="s">
        <v>462</v>
      </c>
      <c r="B726" s="106">
        <v>0.35</v>
      </c>
      <c r="C726" s="106">
        <v>800</v>
      </c>
      <c r="D726" s="106">
        <v>10.220000000000001</v>
      </c>
      <c r="E726" s="106">
        <v>60</v>
      </c>
      <c r="F726" s="106">
        <v>3.26</v>
      </c>
      <c r="G726" s="106">
        <v>0.14000000000000001</v>
      </c>
      <c r="H726" s="106">
        <v>264.24</v>
      </c>
      <c r="I726" s="106">
        <v>718</v>
      </c>
      <c r="J726" s="106">
        <v>10.78</v>
      </c>
      <c r="K726" s="106">
        <v>3.14</v>
      </c>
      <c r="L726" s="106">
        <v>1.1399999999999999</v>
      </c>
      <c r="M726" s="106">
        <v>27000</v>
      </c>
      <c r="N726" s="112">
        <v>86.7</v>
      </c>
      <c r="O726" s="112">
        <v>88.27</v>
      </c>
      <c r="P726" s="112">
        <v>0.99</v>
      </c>
      <c r="Q726" s="115" t="s">
        <v>459</v>
      </c>
    </row>
    <row r="727" spans="1:17">
      <c r="A727" s="111" t="s">
        <v>462</v>
      </c>
      <c r="B727" s="106">
        <v>0.35</v>
      </c>
      <c r="C727" s="106">
        <v>800</v>
      </c>
      <c r="D727" s="106">
        <v>10.220000000000001</v>
      </c>
      <c r="E727" s="106">
        <v>80</v>
      </c>
      <c r="F727" s="106">
        <v>3.26</v>
      </c>
      <c r="G727" s="106">
        <v>0.14000000000000001</v>
      </c>
      <c r="H727" s="106">
        <v>264.24</v>
      </c>
      <c r="I727" s="106">
        <v>718</v>
      </c>
      <c r="J727" s="106">
        <v>10.78</v>
      </c>
      <c r="K727" s="106">
        <v>3.14</v>
      </c>
      <c r="L727" s="106">
        <v>1.1399999999999999</v>
      </c>
      <c r="M727" s="106">
        <v>27000</v>
      </c>
      <c r="N727" s="112">
        <v>85.4</v>
      </c>
      <c r="O727" s="112">
        <v>87.4</v>
      </c>
      <c r="P727" s="112">
        <v>0.98599999999999999</v>
      </c>
      <c r="Q727" s="115" t="s">
        <v>459</v>
      </c>
    </row>
    <row r="728" spans="1:17">
      <c r="A728" s="111" t="s">
        <v>465</v>
      </c>
      <c r="B728" s="106">
        <f>3/7</f>
        <v>0.42857142857142855</v>
      </c>
      <c r="C728" s="106">
        <v>700</v>
      </c>
      <c r="D728" s="106">
        <v>5</v>
      </c>
      <c r="E728" s="106">
        <f>450/60</f>
        <v>7.5</v>
      </c>
      <c r="F728" s="106">
        <v>15.6</v>
      </c>
      <c r="G728" s="106">
        <v>0.16</v>
      </c>
      <c r="H728" s="106">
        <v>37.9</v>
      </c>
      <c r="I728" s="106">
        <v>509</v>
      </c>
      <c r="J728" s="106">
        <v>5.8</v>
      </c>
      <c r="K728" s="106"/>
      <c r="L728" s="106">
        <v>1.22</v>
      </c>
      <c r="M728" s="106">
        <v>42000</v>
      </c>
      <c r="N728" s="112">
        <v>57.3</v>
      </c>
      <c r="O728" s="112">
        <v>64</v>
      </c>
      <c r="P728" s="112">
        <v>0.87</v>
      </c>
      <c r="Q728" s="115" t="s">
        <v>466</v>
      </c>
    </row>
    <row r="729" spans="1:17">
      <c r="A729" s="111" t="s">
        <v>467</v>
      </c>
      <c r="B729" s="106">
        <v>0.5</v>
      </c>
      <c r="C729" s="106">
        <v>900</v>
      </c>
      <c r="D729" s="106">
        <v>4.5</v>
      </c>
      <c r="E729" s="106">
        <v>24</v>
      </c>
      <c r="F729" s="106">
        <f>3.4</f>
        <v>3.4</v>
      </c>
      <c r="G729" s="106">
        <v>4.8000000000000001E-2</v>
      </c>
      <c r="H729" s="106">
        <v>15.6</v>
      </c>
      <c r="I729" s="106">
        <v>322</v>
      </c>
      <c r="J729" s="106">
        <v>17</v>
      </c>
      <c r="K729" s="106">
        <v>6</v>
      </c>
      <c r="L729" s="106">
        <v>0</v>
      </c>
      <c r="M729" s="106">
        <v>115000</v>
      </c>
      <c r="N729" s="112">
        <v>92</v>
      </c>
      <c r="O729" s="112">
        <v>95</v>
      </c>
      <c r="P729" s="112">
        <v>0.89</v>
      </c>
      <c r="Q729" s="115" t="s">
        <v>468</v>
      </c>
    </row>
    <row r="730" spans="1:17">
      <c r="A730" s="111" t="s">
        <v>469</v>
      </c>
      <c r="B730" s="106">
        <v>0.5</v>
      </c>
      <c r="C730" s="106">
        <v>750</v>
      </c>
      <c r="D730" s="106">
        <v>3.9</v>
      </c>
      <c r="E730" s="106">
        <v>24</v>
      </c>
      <c r="F730" s="106">
        <f>3.4</f>
        <v>3.4</v>
      </c>
      <c r="G730" s="106">
        <v>6.4000000000000001E-2</v>
      </c>
      <c r="H730" s="106">
        <v>20.7</v>
      </c>
      <c r="I730" s="106">
        <v>360</v>
      </c>
      <c r="J730" s="106">
        <v>10</v>
      </c>
      <c r="K730" s="106">
        <v>10</v>
      </c>
      <c r="L730" s="106">
        <v>0</v>
      </c>
      <c r="M730" s="106">
        <v>115000</v>
      </c>
      <c r="N730" s="112">
        <v>22</v>
      </c>
      <c r="O730" s="112">
        <v>36</v>
      </c>
      <c r="P730" s="112">
        <v>0.5</v>
      </c>
      <c r="Q730" s="115" t="s">
        <v>468</v>
      </c>
    </row>
    <row r="731" spans="1:17">
      <c r="A731" s="111" t="s">
        <v>469</v>
      </c>
      <c r="B731" s="106">
        <v>0.5</v>
      </c>
      <c r="C731" s="106">
        <v>900</v>
      </c>
      <c r="D731" s="106">
        <v>3.9</v>
      </c>
      <c r="E731" s="106">
        <v>24</v>
      </c>
      <c r="F731" s="106">
        <f>3.4</f>
        <v>3.4</v>
      </c>
      <c r="G731" s="106">
        <v>6.4000000000000001E-2</v>
      </c>
      <c r="H731" s="106">
        <v>20.7</v>
      </c>
      <c r="I731" s="106">
        <v>360</v>
      </c>
      <c r="J731" s="106">
        <v>10</v>
      </c>
      <c r="K731" s="106">
        <v>10</v>
      </c>
      <c r="L731" s="106">
        <v>0</v>
      </c>
      <c r="M731" s="106">
        <v>115000</v>
      </c>
      <c r="N731" s="112">
        <v>78</v>
      </c>
      <c r="O731" s="112">
        <v>84</v>
      </c>
      <c r="P731" s="112">
        <v>0.82</v>
      </c>
      <c r="Q731" s="115" t="s">
        <v>468</v>
      </c>
    </row>
    <row r="732" spans="1:17">
      <c r="A732" s="111" t="s">
        <v>470</v>
      </c>
      <c r="B732" s="106">
        <v>0.3</v>
      </c>
      <c r="C732" s="106">
        <v>600</v>
      </c>
      <c r="D732" s="106">
        <v>5.68</v>
      </c>
      <c r="E732" s="106">
        <v>0.5</v>
      </c>
      <c r="F732" s="106">
        <v>19</v>
      </c>
      <c r="G732" s="106">
        <v>0.08</v>
      </c>
      <c r="H732" s="106">
        <v>23</v>
      </c>
      <c r="I732" s="106">
        <v>396</v>
      </c>
      <c r="J732" s="106">
        <v>1.4</v>
      </c>
      <c r="K732" s="106"/>
      <c r="L732" s="106">
        <v>0</v>
      </c>
      <c r="M732" s="106">
        <v>60000</v>
      </c>
      <c r="N732" s="112"/>
      <c r="O732" s="112"/>
      <c r="P732" s="112">
        <v>0.62</v>
      </c>
      <c r="Q732" s="114" t="s">
        <v>471</v>
      </c>
    </row>
    <row r="733" spans="1:17">
      <c r="A733" s="111" t="s">
        <v>472</v>
      </c>
      <c r="B733" s="106">
        <v>0.3</v>
      </c>
      <c r="C733" s="106">
        <v>600</v>
      </c>
      <c r="D733" s="106">
        <v>5.76</v>
      </c>
      <c r="E733" s="106">
        <v>0.5</v>
      </c>
      <c r="F733" s="106">
        <v>20.100000000000001</v>
      </c>
      <c r="G733" s="106">
        <v>0.47</v>
      </c>
      <c r="H733" s="106">
        <v>90</v>
      </c>
      <c r="I733" s="106">
        <v>420</v>
      </c>
      <c r="J733" s="106">
        <v>1.9</v>
      </c>
      <c r="K733" s="106"/>
      <c r="L733" s="106">
        <v>0</v>
      </c>
      <c r="M733" s="106">
        <v>60000</v>
      </c>
      <c r="N733" s="112"/>
      <c r="O733" s="112"/>
      <c r="P733" s="112">
        <v>0.64</v>
      </c>
      <c r="Q733" s="114" t="s">
        <v>471</v>
      </c>
    </row>
    <row r="734" spans="1:17">
      <c r="A734" s="111" t="s">
        <v>473</v>
      </c>
      <c r="B734" s="106">
        <v>0.3</v>
      </c>
      <c r="C734" s="106">
        <v>600</v>
      </c>
      <c r="D734" s="106">
        <v>5.47</v>
      </c>
      <c r="E734" s="106">
        <v>0.5</v>
      </c>
      <c r="F734" s="106">
        <v>25.7</v>
      </c>
      <c r="G734" s="106">
        <v>0.39</v>
      </c>
      <c r="H734" s="106">
        <v>73</v>
      </c>
      <c r="I734" s="106">
        <v>420</v>
      </c>
      <c r="J734" s="106">
        <v>2.7</v>
      </c>
      <c r="K734" s="106"/>
      <c r="L734" s="106">
        <v>0</v>
      </c>
      <c r="M734" s="106">
        <v>60000</v>
      </c>
      <c r="N734" s="112"/>
      <c r="O734" s="112"/>
      <c r="P734" s="112">
        <v>0.64</v>
      </c>
      <c r="Q734" s="114" t="s">
        <v>471</v>
      </c>
    </row>
    <row r="735" spans="1:17">
      <c r="A735" s="111" t="s">
        <v>470</v>
      </c>
      <c r="B735" s="106">
        <v>0.3</v>
      </c>
      <c r="C735" s="106">
        <v>650</v>
      </c>
      <c r="D735" s="106">
        <v>5.68</v>
      </c>
      <c r="E735" s="106">
        <v>0.5</v>
      </c>
      <c r="F735" s="106">
        <v>19</v>
      </c>
      <c r="G735" s="106">
        <v>0.08</v>
      </c>
      <c r="H735" s="106">
        <v>23</v>
      </c>
      <c r="I735" s="106">
        <v>396</v>
      </c>
      <c r="J735" s="106">
        <v>1.4</v>
      </c>
      <c r="K735" s="106"/>
      <c r="L735" s="106">
        <v>0</v>
      </c>
      <c r="M735" s="106">
        <v>60000</v>
      </c>
      <c r="N735" s="112"/>
      <c r="O735" s="112"/>
      <c r="P735" s="112">
        <v>0.74</v>
      </c>
      <c r="Q735" s="114" t="s">
        <v>471</v>
      </c>
    </row>
    <row r="736" spans="1:17">
      <c r="A736" s="111" t="s">
        <v>472</v>
      </c>
      <c r="B736" s="106">
        <v>0.3</v>
      </c>
      <c r="C736" s="106">
        <v>650</v>
      </c>
      <c r="D736" s="106">
        <v>5.76</v>
      </c>
      <c r="E736" s="106">
        <v>0.5</v>
      </c>
      <c r="F736" s="106">
        <v>20.100000000000001</v>
      </c>
      <c r="G736" s="106">
        <v>0.47</v>
      </c>
      <c r="H736" s="106">
        <v>90</v>
      </c>
      <c r="I736" s="106">
        <v>420</v>
      </c>
      <c r="J736" s="106">
        <v>1.9</v>
      </c>
      <c r="K736" s="106"/>
      <c r="L736" s="106">
        <v>0</v>
      </c>
      <c r="M736" s="106">
        <v>60000</v>
      </c>
      <c r="N736" s="112"/>
      <c r="O736" s="112"/>
      <c r="P736" s="112">
        <v>0.74</v>
      </c>
      <c r="Q736" s="114" t="s">
        <v>471</v>
      </c>
    </row>
    <row r="737" spans="1:17">
      <c r="A737" s="111" t="s">
        <v>473</v>
      </c>
      <c r="B737" s="106">
        <v>0.3</v>
      </c>
      <c r="C737" s="106">
        <v>650</v>
      </c>
      <c r="D737" s="106">
        <v>5.47</v>
      </c>
      <c r="E737" s="106">
        <v>0.5</v>
      </c>
      <c r="F737" s="106">
        <v>25.7</v>
      </c>
      <c r="G737" s="106">
        <v>0.39</v>
      </c>
      <c r="H737" s="106">
        <v>73</v>
      </c>
      <c r="I737" s="106">
        <v>420</v>
      </c>
      <c r="J737" s="106">
        <v>2.7</v>
      </c>
      <c r="K737" s="106"/>
      <c r="L737" s="106">
        <v>0</v>
      </c>
      <c r="M737" s="106">
        <v>60000</v>
      </c>
      <c r="N737" s="112"/>
      <c r="O737" s="112"/>
      <c r="P737" s="112">
        <v>0.74</v>
      </c>
      <c r="Q737" s="114" t="s">
        <v>471</v>
      </c>
    </row>
    <row r="738" spans="1:17">
      <c r="A738" s="111" t="s">
        <v>470</v>
      </c>
      <c r="B738" s="106">
        <v>0.3</v>
      </c>
      <c r="C738" s="106">
        <v>700</v>
      </c>
      <c r="D738" s="106">
        <v>5.68</v>
      </c>
      <c r="E738" s="106">
        <v>0.5</v>
      </c>
      <c r="F738" s="106">
        <v>19</v>
      </c>
      <c r="G738" s="106">
        <v>0.08</v>
      </c>
      <c r="H738" s="106">
        <v>23</v>
      </c>
      <c r="I738" s="106">
        <v>396</v>
      </c>
      <c r="J738" s="106">
        <v>1.4</v>
      </c>
      <c r="K738" s="106"/>
      <c r="L738" s="106">
        <v>0</v>
      </c>
      <c r="M738" s="106">
        <v>60000</v>
      </c>
      <c r="N738" s="112"/>
      <c r="O738" s="112"/>
      <c r="P738" s="112">
        <v>0.82</v>
      </c>
      <c r="Q738" s="114" t="s">
        <v>471</v>
      </c>
    </row>
    <row r="739" spans="1:17">
      <c r="A739" s="111" t="s">
        <v>472</v>
      </c>
      <c r="B739" s="106">
        <v>0.3</v>
      </c>
      <c r="C739" s="106">
        <v>700</v>
      </c>
      <c r="D739" s="106">
        <v>5.76</v>
      </c>
      <c r="E739" s="106">
        <v>0.5</v>
      </c>
      <c r="F739" s="106">
        <v>20.100000000000001</v>
      </c>
      <c r="G739" s="106">
        <v>0.47</v>
      </c>
      <c r="H739" s="106">
        <v>90</v>
      </c>
      <c r="I739" s="106">
        <v>420</v>
      </c>
      <c r="J739" s="106">
        <v>1.9</v>
      </c>
      <c r="K739" s="106"/>
      <c r="L739" s="106">
        <v>0</v>
      </c>
      <c r="M739" s="106">
        <v>60000</v>
      </c>
      <c r="N739" s="112"/>
      <c r="O739" s="112"/>
      <c r="P739" s="112">
        <v>0.82</v>
      </c>
      <c r="Q739" s="114" t="s">
        <v>471</v>
      </c>
    </row>
    <row r="740" spans="1:17">
      <c r="A740" s="111" t="s">
        <v>473</v>
      </c>
      <c r="B740" s="106">
        <v>0.3</v>
      </c>
      <c r="C740" s="106">
        <v>700</v>
      </c>
      <c r="D740" s="106">
        <v>5.47</v>
      </c>
      <c r="E740" s="106">
        <v>0.5</v>
      </c>
      <c r="F740" s="106">
        <v>25.7</v>
      </c>
      <c r="G740" s="106">
        <v>0.39</v>
      </c>
      <c r="H740" s="106">
        <v>73</v>
      </c>
      <c r="I740" s="106">
        <v>420</v>
      </c>
      <c r="J740" s="106">
        <v>2.7</v>
      </c>
      <c r="K740" s="106"/>
      <c r="L740" s="106">
        <v>0</v>
      </c>
      <c r="M740" s="106">
        <v>60000</v>
      </c>
      <c r="N740" s="112"/>
      <c r="O740" s="112"/>
      <c r="P740" s="112">
        <v>0.79</v>
      </c>
      <c r="Q740" s="114" t="s">
        <v>471</v>
      </c>
    </row>
    <row r="741" spans="1:17">
      <c r="A741" s="111" t="s">
        <v>470</v>
      </c>
      <c r="B741" s="106">
        <v>0.3</v>
      </c>
      <c r="C741" s="106">
        <v>750</v>
      </c>
      <c r="D741" s="106">
        <v>5.68</v>
      </c>
      <c r="E741" s="106">
        <v>0.5</v>
      </c>
      <c r="F741" s="106">
        <v>19</v>
      </c>
      <c r="G741" s="106">
        <v>0.08</v>
      </c>
      <c r="H741" s="106">
        <v>23</v>
      </c>
      <c r="I741" s="106">
        <v>396</v>
      </c>
      <c r="J741" s="106">
        <v>1.4</v>
      </c>
      <c r="K741" s="106"/>
      <c r="L741" s="106">
        <v>0</v>
      </c>
      <c r="M741" s="106">
        <v>60000</v>
      </c>
      <c r="N741" s="112"/>
      <c r="O741" s="112"/>
      <c r="P741" s="112">
        <v>0.86</v>
      </c>
      <c r="Q741" s="114" t="s">
        <v>471</v>
      </c>
    </row>
    <row r="742" spans="1:17">
      <c r="A742" s="111" t="s">
        <v>472</v>
      </c>
      <c r="B742" s="106">
        <v>0.3</v>
      </c>
      <c r="C742" s="106">
        <v>750</v>
      </c>
      <c r="D742" s="106">
        <v>5.76</v>
      </c>
      <c r="E742" s="106">
        <v>0.5</v>
      </c>
      <c r="F742" s="106">
        <v>20.100000000000001</v>
      </c>
      <c r="G742" s="106">
        <v>0.47</v>
      </c>
      <c r="H742" s="106">
        <v>90</v>
      </c>
      <c r="I742" s="106">
        <v>420</v>
      </c>
      <c r="J742" s="106">
        <v>1.9</v>
      </c>
      <c r="K742" s="106"/>
      <c r="L742" s="106">
        <v>0</v>
      </c>
      <c r="M742" s="106">
        <v>60000</v>
      </c>
      <c r="N742" s="112"/>
      <c r="O742" s="112"/>
      <c r="P742" s="112">
        <v>0.86</v>
      </c>
      <c r="Q742" s="114" t="s">
        <v>471</v>
      </c>
    </row>
    <row r="743" spans="1:17">
      <c r="A743" s="111" t="s">
        <v>473</v>
      </c>
      <c r="B743" s="106">
        <v>0.3</v>
      </c>
      <c r="C743" s="106">
        <v>750</v>
      </c>
      <c r="D743" s="106">
        <v>5.47</v>
      </c>
      <c r="E743" s="106">
        <v>0.5</v>
      </c>
      <c r="F743" s="106">
        <v>25.7</v>
      </c>
      <c r="G743" s="106">
        <v>0.39</v>
      </c>
      <c r="H743" s="106">
        <v>73</v>
      </c>
      <c r="I743" s="106">
        <v>420</v>
      </c>
      <c r="J743" s="106">
        <v>2.7</v>
      </c>
      <c r="K743" s="106"/>
      <c r="L743" s="106">
        <v>0</v>
      </c>
      <c r="M743" s="106">
        <v>60000</v>
      </c>
      <c r="N743" s="112"/>
      <c r="O743" s="112"/>
      <c r="P743" s="112">
        <v>0.83</v>
      </c>
      <c r="Q743" s="114" t="s">
        <v>471</v>
      </c>
    </row>
    <row r="744" spans="1:17">
      <c r="A744" s="111" t="s">
        <v>470</v>
      </c>
      <c r="B744" s="106">
        <v>0.3</v>
      </c>
      <c r="C744" s="106">
        <v>700</v>
      </c>
      <c r="D744" s="106">
        <v>5.68</v>
      </c>
      <c r="E744" s="106">
        <v>10</v>
      </c>
      <c r="F744" s="106">
        <v>19</v>
      </c>
      <c r="G744" s="106">
        <v>0.08</v>
      </c>
      <c r="H744" s="106">
        <v>23</v>
      </c>
      <c r="I744" s="106">
        <v>396</v>
      </c>
      <c r="J744" s="106">
        <v>1.4</v>
      </c>
      <c r="K744" s="106"/>
      <c r="L744" s="106">
        <v>0</v>
      </c>
      <c r="M744" s="106">
        <v>60000</v>
      </c>
      <c r="N744" s="112"/>
      <c r="O744" s="112"/>
      <c r="P744" s="112">
        <v>0.82</v>
      </c>
      <c r="Q744" s="114" t="s">
        <v>471</v>
      </c>
    </row>
    <row r="745" spans="1:17">
      <c r="A745" s="111" t="s">
        <v>472</v>
      </c>
      <c r="B745" s="106">
        <v>0.3</v>
      </c>
      <c r="C745" s="106">
        <v>700</v>
      </c>
      <c r="D745" s="106">
        <v>5.76</v>
      </c>
      <c r="E745" s="106">
        <v>10</v>
      </c>
      <c r="F745" s="106">
        <v>20.100000000000001</v>
      </c>
      <c r="G745" s="106">
        <v>0.47</v>
      </c>
      <c r="H745" s="106">
        <v>90</v>
      </c>
      <c r="I745" s="106">
        <v>420</v>
      </c>
      <c r="J745" s="106">
        <v>1.9</v>
      </c>
      <c r="K745" s="106"/>
      <c r="L745" s="106">
        <v>0</v>
      </c>
      <c r="M745" s="106">
        <v>60000</v>
      </c>
      <c r="N745" s="112"/>
      <c r="O745" s="112"/>
      <c r="P745" s="112">
        <v>0.83</v>
      </c>
      <c r="Q745" s="114" t="s">
        <v>471</v>
      </c>
    </row>
    <row r="746" spans="1:17">
      <c r="A746" s="111" t="s">
        <v>473</v>
      </c>
      <c r="B746" s="106">
        <v>0.3</v>
      </c>
      <c r="C746" s="106">
        <v>700</v>
      </c>
      <c r="D746" s="106">
        <v>5.47</v>
      </c>
      <c r="E746" s="106">
        <v>10</v>
      </c>
      <c r="F746" s="106">
        <v>25.7</v>
      </c>
      <c r="G746" s="106">
        <v>0.39</v>
      </c>
      <c r="H746" s="106">
        <v>73</v>
      </c>
      <c r="I746" s="106">
        <v>420</v>
      </c>
      <c r="J746" s="106">
        <v>2.7</v>
      </c>
      <c r="K746" s="106"/>
      <c r="L746" s="106">
        <v>0</v>
      </c>
      <c r="M746" s="106">
        <v>60000</v>
      </c>
      <c r="N746" s="112"/>
      <c r="O746" s="112"/>
      <c r="P746" s="112">
        <v>0.76</v>
      </c>
      <c r="Q746" s="114" t="s">
        <v>471</v>
      </c>
    </row>
    <row r="747" spans="1:17">
      <c r="A747" s="111" t="s">
        <v>470</v>
      </c>
      <c r="B747" s="106">
        <v>0.3</v>
      </c>
      <c r="C747" s="106">
        <v>700</v>
      </c>
      <c r="D747" s="106">
        <v>5.68</v>
      </c>
      <c r="E747" s="106">
        <v>20</v>
      </c>
      <c r="F747" s="106">
        <v>19</v>
      </c>
      <c r="G747" s="106">
        <v>0.08</v>
      </c>
      <c r="H747" s="106">
        <v>23</v>
      </c>
      <c r="I747" s="106">
        <v>396</v>
      </c>
      <c r="J747" s="106">
        <v>1.4</v>
      </c>
      <c r="K747" s="106"/>
      <c r="L747" s="106">
        <v>0</v>
      </c>
      <c r="M747" s="106">
        <v>60000</v>
      </c>
      <c r="N747" s="112"/>
      <c r="O747" s="112"/>
      <c r="P747" s="112">
        <v>0.8</v>
      </c>
      <c r="Q747" s="114" t="s">
        <v>471</v>
      </c>
    </row>
    <row r="748" spans="1:17">
      <c r="A748" s="111" t="s">
        <v>472</v>
      </c>
      <c r="B748" s="106">
        <v>0.3</v>
      </c>
      <c r="C748" s="106">
        <v>700</v>
      </c>
      <c r="D748" s="106">
        <v>5.76</v>
      </c>
      <c r="E748" s="106">
        <v>20</v>
      </c>
      <c r="F748" s="106">
        <v>20.100000000000001</v>
      </c>
      <c r="G748" s="106">
        <v>0.47</v>
      </c>
      <c r="H748" s="106">
        <v>90</v>
      </c>
      <c r="I748" s="106">
        <v>420</v>
      </c>
      <c r="J748" s="106">
        <v>1.9</v>
      </c>
      <c r="K748" s="106"/>
      <c r="L748" s="106">
        <v>0</v>
      </c>
      <c r="M748" s="106">
        <v>60000</v>
      </c>
      <c r="N748" s="112"/>
      <c r="O748" s="112"/>
      <c r="P748" s="112">
        <v>0.84</v>
      </c>
      <c r="Q748" s="114" t="s">
        <v>471</v>
      </c>
    </row>
    <row r="749" spans="1:17">
      <c r="A749" s="111" t="s">
        <v>473</v>
      </c>
      <c r="B749" s="106">
        <v>0.3</v>
      </c>
      <c r="C749" s="106">
        <v>700</v>
      </c>
      <c r="D749" s="106">
        <v>5.47</v>
      </c>
      <c r="E749" s="106">
        <v>20</v>
      </c>
      <c r="F749" s="106">
        <v>25.7</v>
      </c>
      <c r="G749" s="106">
        <v>0.39</v>
      </c>
      <c r="H749" s="106">
        <v>73</v>
      </c>
      <c r="I749" s="106">
        <v>420</v>
      </c>
      <c r="J749" s="106">
        <v>2.7</v>
      </c>
      <c r="K749" s="106"/>
      <c r="L749" s="106">
        <v>0</v>
      </c>
      <c r="M749" s="106">
        <v>60000</v>
      </c>
      <c r="N749" s="112"/>
      <c r="O749" s="112"/>
      <c r="P749" s="112">
        <v>0.72</v>
      </c>
      <c r="Q749" s="114" t="s">
        <v>471</v>
      </c>
    </row>
    <row r="750" spans="1:17">
      <c r="A750" s="111" t="s">
        <v>474</v>
      </c>
      <c r="B750" s="106">
        <v>0.05</v>
      </c>
      <c r="C750" s="106">
        <v>500</v>
      </c>
      <c r="D750" s="106">
        <v>8.5</v>
      </c>
      <c r="E750" s="106">
        <v>10</v>
      </c>
      <c r="F750" s="106">
        <v>5.8</v>
      </c>
      <c r="G750" s="106">
        <v>0.15</v>
      </c>
      <c r="H750" s="106">
        <v>94</v>
      </c>
      <c r="I750" s="106">
        <v>335</v>
      </c>
      <c r="J750" s="106">
        <v>17</v>
      </c>
      <c r="K750" s="106"/>
      <c r="L750" s="106">
        <v>0</v>
      </c>
      <c r="M750" s="106">
        <v>80000</v>
      </c>
      <c r="N750" s="112"/>
      <c r="O750" s="112"/>
      <c r="P750" s="112">
        <v>0.73</v>
      </c>
      <c r="Q750" s="114" t="s">
        <v>475</v>
      </c>
    </row>
    <row r="751" spans="1:17">
      <c r="A751" s="111" t="s">
        <v>476</v>
      </c>
      <c r="B751" s="106">
        <v>0.05</v>
      </c>
      <c r="C751" s="106">
        <v>500</v>
      </c>
      <c r="D751" s="106">
        <v>8.3000000000000007</v>
      </c>
      <c r="E751" s="106">
        <v>10</v>
      </c>
      <c r="F751" s="106">
        <v>12.2</v>
      </c>
      <c r="G751" s="106">
        <v>0.17</v>
      </c>
      <c r="H751" s="106">
        <v>53</v>
      </c>
      <c r="I751" s="106">
        <v>508</v>
      </c>
      <c r="J751" s="106">
        <v>11</v>
      </c>
      <c r="K751" s="106"/>
      <c r="L751" s="106">
        <v>0</v>
      </c>
      <c r="M751" s="106">
        <v>80000</v>
      </c>
      <c r="N751" s="112"/>
      <c r="O751" s="112"/>
      <c r="P751" s="112">
        <v>0.56000000000000005</v>
      </c>
      <c r="Q751" s="114" t="s">
        <v>475</v>
      </c>
    </row>
    <row r="752" spans="1:17">
      <c r="A752" s="111" t="s">
        <v>477</v>
      </c>
      <c r="B752" s="106">
        <v>0.05</v>
      </c>
      <c r="C752" s="106">
        <v>500</v>
      </c>
      <c r="D752" s="106">
        <v>7.5</v>
      </c>
      <c r="E752" s="106">
        <v>10</v>
      </c>
      <c r="F752" s="106">
        <v>7.8</v>
      </c>
      <c r="G752" s="106">
        <v>0.32</v>
      </c>
      <c r="H752" s="106">
        <v>150</v>
      </c>
      <c r="I752" s="106">
        <v>830</v>
      </c>
      <c r="J752" s="106">
        <v>15</v>
      </c>
      <c r="K752" s="106"/>
      <c r="L752" s="106">
        <v>0</v>
      </c>
      <c r="M752" s="106">
        <v>80000</v>
      </c>
      <c r="N752" s="112"/>
      <c r="O752" s="112"/>
      <c r="P752" s="112">
        <v>0.44</v>
      </c>
      <c r="Q752" s="114" t="s">
        <v>475</v>
      </c>
    </row>
    <row r="753" spans="1:17">
      <c r="A753" s="111" t="s">
        <v>478</v>
      </c>
      <c r="B753" s="106">
        <v>0.05</v>
      </c>
      <c r="C753" s="106">
        <v>500</v>
      </c>
      <c r="D753" s="106">
        <v>10</v>
      </c>
      <c r="E753" s="106">
        <v>10</v>
      </c>
      <c r="F753" s="106">
        <v>6.4</v>
      </c>
      <c r="G753" s="106">
        <v>0.49</v>
      </c>
      <c r="H753" s="106">
        <v>342</v>
      </c>
      <c r="I753" s="106">
        <v>370</v>
      </c>
      <c r="J753" s="106">
        <v>20</v>
      </c>
      <c r="K753" s="106"/>
      <c r="L753" s="106">
        <v>0</v>
      </c>
      <c r="M753" s="106">
        <v>80000</v>
      </c>
      <c r="N753" s="112"/>
      <c r="O753" s="112"/>
      <c r="P753" s="112">
        <v>0.34</v>
      </c>
      <c r="Q753" s="114" t="s">
        <v>475</v>
      </c>
    </row>
    <row r="754" spans="1:17">
      <c r="A754" s="111" t="s">
        <v>474</v>
      </c>
      <c r="B754" s="106">
        <v>0.05</v>
      </c>
      <c r="C754" s="106">
        <v>500</v>
      </c>
      <c r="D754" s="106">
        <v>8.5</v>
      </c>
      <c r="E754" s="106">
        <v>10</v>
      </c>
      <c r="F754" s="106">
        <v>5.8</v>
      </c>
      <c r="G754" s="106">
        <v>0.15</v>
      </c>
      <c r="H754" s="106">
        <v>94</v>
      </c>
      <c r="I754" s="106">
        <v>335</v>
      </c>
      <c r="J754" s="106">
        <v>17</v>
      </c>
      <c r="K754" s="106"/>
      <c r="L754" s="106">
        <v>0</v>
      </c>
      <c r="M754" s="106">
        <v>80000</v>
      </c>
      <c r="N754" s="112"/>
      <c r="O754" s="112"/>
      <c r="P754" s="112">
        <v>0.64</v>
      </c>
      <c r="Q754" s="114" t="s">
        <v>475</v>
      </c>
    </row>
    <row r="755" spans="1:17">
      <c r="A755" s="111" t="s">
        <v>476</v>
      </c>
      <c r="B755" s="106">
        <v>0.05</v>
      </c>
      <c r="C755" s="106">
        <v>500</v>
      </c>
      <c r="D755" s="106">
        <v>8.3000000000000007</v>
      </c>
      <c r="E755" s="106">
        <v>10</v>
      </c>
      <c r="F755" s="106">
        <v>12.2</v>
      </c>
      <c r="G755" s="106">
        <v>0.17</v>
      </c>
      <c r="H755" s="106">
        <v>53</v>
      </c>
      <c r="I755" s="106">
        <v>508</v>
      </c>
      <c r="J755" s="106">
        <v>11</v>
      </c>
      <c r="K755" s="106"/>
      <c r="L755" s="106">
        <v>0</v>
      </c>
      <c r="M755" s="106">
        <v>80000</v>
      </c>
      <c r="N755" s="112"/>
      <c r="O755" s="112"/>
      <c r="P755" s="112">
        <v>0.61</v>
      </c>
      <c r="Q755" s="114" t="s">
        <v>475</v>
      </c>
    </row>
    <row r="756" spans="1:17">
      <c r="A756" s="111" t="s">
        <v>477</v>
      </c>
      <c r="B756" s="106">
        <v>0.05</v>
      </c>
      <c r="C756" s="106">
        <v>500</v>
      </c>
      <c r="D756" s="106">
        <v>7.5</v>
      </c>
      <c r="E756" s="106">
        <v>10</v>
      </c>
      <c r="F756" s="106">
        <v>7.8</v>
      </c>
      <c r="G756" s="106">
        <v>0.32</v>
      </c>
      <c r="H756" s="106">
        <v>150</v>
      </c>
      <c r="I756" s="106">
        <v>830</v>
      </c>
      <c r="J756" s="106">
        <v>15</v>
      </c>
      <c r="K756" s="106"/>
      <c r="L756" s="106">
        <v>0</v>
      </c>
      <c r="M756" s="106">
        <v>80000</v>
      </c>
      <c r="N756" s="112"/>
      <c r="O756" s="112"/>
      <c r="P756" s="112">
        <v>0.39</v>
      </c>
      <c r="Q756" s="114" t="s">
        <v>475</v>
      </c>
    </row>
    <row r="757" spans="1:17">
      <c r="A757" s="111" t="s">
        <v>478</v>
      </c>
      <c r="B757" s="106">
        <v>0.05</v>
      </c>
      <c r="C757" s="106">
        <v>500</v>
      </c>
      <c r="D757" s="106">
        <v>10</v>
      </c>
      <c r="E757" s="106">
        <v>10</v>
      </c>
      <c r="F757" s="106">
        <v>6.4</v>
      </c>
      <c r="G757" s="106">
        <v>0.49</v>
      </c>
      <c r="H757" s="106">
        <v>342</v>
      </c>
      <c r="I757" s="106">
        <v>370</v>
      </c>
      <c r="J757" s="106">
        <v>20</v>
      </c>
      <c r="K757" s="106"/>
      <c r="L757" s="106">
        <v>0</v>
      </c>
      <c r="M757" s="106">
        <v>80000</v>
      </c>
      <c r="N757" s="112"/>
      <c r="O757" s="112"/>
      <c r="P757" s="112">
        <v>0.28999999999999998</v>
      </c>
      <c r="Q757" s="114" t="s">
        <v>475</v>
      </c>
    </row>
    <row r="758" spans="1:17">
      <c r="A758" s="111" t="s">
        <v>479</v>
      </c>
      <c r="B758" s="106">
        <v>0.5</v>
      </c>
      <c r="C758" s="106">
        <v>700</v>
      </c>
      <c r="D758" s="106">
        <v>6.9</v>
      </c>
      <c r="E758" s="106">
        <v>10</v>
      </c>
      <c r="F758" s="106">
        <v>3.5</v>
      </c>
      <c r="G758" s="106">
        <v>0.89</v>
      </c>
      <c r="H758" s="106">
        <v>437</v>
      </c>
      <c r="I758" s="106">
        <v>385</v>
      </c>
      <c r="J758" s="106">
        <v>3</v>
      </c>
      <c r="K758" s="106">
        <v>15.5</v>
      </c>
      <c r="L758" s="106">
        <v>0</v>
      </c>
      <c r="M758" s="106">
        <v>18000</v>
      </c>
      <c r="N758" s="112">
        <v>67.5</v>
      </c>
      <c r="O758" s="112">
        <v>76.03</v>
      </c>
      <c r="P758" s="112">
        <v>0.87</v>
      </c>
      <c r="Q758" s="114" t="s">
        <v>480</v>
      </c>
    </row>
    <row r="759" spans="1:17">
      <c r="A759" s="111" t="s">
        <v>481</v>
      </c>
      <c r="B759" s="106">
        <v>0.5</v>
      </c>
      <c r="C759" s="106">
        <v>700</v>
      </c>
      <c r="D759" s="106">
        <v>6.8</v>
      </c>
      <c r="E759" s="106">
        <v>10</v>
      </c>
      <c r="F759" s="106">
        <v>2.7</v>
      </c>
      <c r="G759" s="106">
        <v>0.61</v>
      </c>
      <c r="H759" s="106">
        <v>713</v>
      </c>
      <c r="I759" s="106">
        <v>630</v>
      </c>
      <c r="J759" s="106">
        <v>5</v>
      </c>
      <c r="K759" s="106">
        <v>10</v>
      </c>
      <c r="L759" s="106">
        <v>0</v>
      </c>
      <c r="M759" s="106">
        <v>18000</v>
      </c>
      <c r="N759" s="112">
        <v>73.7</v>
      </c>
      <c r="O759" s="112">
        <v>82.5</v>
      </c>
      <c r="P759" s="112">
        <v>0.98</v>
      </c>
      <c r="Q759" s="114" t="s">
        <v>480</v>
      </c>
    </row>
    <row r="760" spans="1:17">
      <c r="A760" s="111" t="s">
        <v>479</v>
      </c>
      <c r="B760" s="106">
        <v>0.5</v>
      </c>
      <c r="C760" s="106">
        <v>700</v>
      </c>
      <c r="D760" s="106">
        <v>6.9</v>
      </c>
      <c r="E760" s="106">
        <v>20</v>
      </c>
      <c r="F760" s="106">
        <v>3.5</v>
      </c>
      <c r="G760" s="106">
        <v>0.89</v>
      </c>
      <c r="H760" s="106">
        <v>437</v>
      </c>
      <c r="I760" s="106">
        <v>385</v>
      </c>
      <c r="J760" s="106">
        <v>3</v>
      </c>
      <c r="K760" s="106">
        <v>15.5</v>
      </c>
      <c r="L760" s="106">
        <v>0</v>
      </c>
      <c r="M760" s="106">
        <v>18000</v>
      </c>
      <c r="N760" s="112">
        <v>66.52</v>
      </c>
      <c r="O760" s="112">
        <v>75.33</v>
      </c>
      <c r="P760" s="112">
        <v>0.85</v>
      </c>
      <c r="Q760" s="114" t="s">
        <v>480</v>
      </c>
    </row>
    <row r="761" spans="1:17">
      <c r="A761" s="111" t="s">
        <v>481</v>
      </c>
      <c r="B761" s="106">
        <v>0.5</v>
      </c>
      <c r="C761" s="106">
        <v>700</v>
      </c>
      <c r="D761" s="106">
        <v>6.8</v>
      </c>
      <c r="E761" s="106">
        <v>20</v>
      </c>
      <c r="F761" s="106">
        <v>2.7</v>
      </c>
      <c r="G761" s="106">
        <v>0.61</v>
      </c>
      <c r="H761" s="106">
        <v>713</v>
      </c>
      <c r="I761" s="106">
        <v>630</v>
      </c>
      <c r="J761" s="106">
        <v>5</v>
      </c>
      <c r="K761" s="106">
        <v>10</v>
      </c>
      <c r="L761" s="106">
        <v>0</v>
      </c>
      <c r="M761" s="106">
        <v>18000</v>
      </c>
      <c r="N761" s="112">
        <v>74.02</v>
      </c>
      <c r="O761" s="112">
        <v>83.8</v>
      </c>
      <c r="P761" s="112">
        <v>0.98</v>
      </c>
      <c r="Q761" s="114" t="s">
        <v>480</v>
      </c>
    </row>
    <row r="762" spans="1:17">
      <c r="A762" s="111" t="s">
        <v>479</v>
      </c>
      <c r="B762" s="106">
        <v>0.5</v>
      </c>
      <c r="C762" s="106">
        <v>800</v>
      </c>
      <c r="D762" s="106">
        <v>6.9</v>
      </c>
      <c r="E762" s="106">
        <v>40</v>
      </c>
      <c r="F762" s="106">
        <v>3.5</v>
      </c>
      <c r="G762" s="106">
        <v>0.89</v>
      </c>
      <c r="H762" s="106">
        <v>437</v>
      </c>
      <c r="I762" s="106">
        <v>385</v>
      </c>
      <c r="J762" s="106">
        <v>3</v>
      </c>
      <c r="K762" s="106">
        <v>15.5</v>
      </c>
      <c r="L762" s="106">
        <v>0</v>
      </c>
      <c r="M762" s="106">
        <v>18000</v>
      </c>
      <c r="N762" s="112">
        <v>89.67</v>
      </c>
      <c r="O762" s="112">
        <v>94.37</v>
      </c>
      <c r="P762" s="112">
        <v>0.96</v>
      </c>
      <c r="Q762" s="114" t="s">
        <v>480</v>
      </c>
    </row>
    <row r="763" spans="1:17">
      <c r="A763" s="111" t="s">
        <v>479</v>
      </c>
      <c r="B763" s="106">
        <v>0.5</v>
      </c>
      <c r="C763" s="106">
        <v>800</v>
      </c>
      <c r="D763" s="106">
        <v>6.9</v>
      </c>
      <c r="E763" s="106">
        <v>80</v>
      </c>
      <c r="F763" s="106">
        <v>3.5</v>
      </c>
      <c r="G763" s="106">
        <v>0.89</v>
      </c>
      <c r="H763" s="106">
        <v>437</v>
      </c>
      <c r="I763" s="106">
        <v>385</v>
      </c>
      <c r="J763" s="106">
        <v>3</v>
      </c>
      <c r="K763" s="106">
        <v>15.5</v>
      </c>
      <c r="L763" s="106">
        <v>0</v>
      </c>
      <c r="M763" s="106">
        <v>18000</v>
      </c>
      <c r="N763" s="112">
        <v>89.2</v>
      </c>
      <c r="O763" s="112">
        <v>94.37</v>
      </c>
      <c r="P763" s="112">
        <v>0.96</v>
      </c>
      <c r="Q763" s="114" t="s">
        <v>480</v>
      </c>
    </row>
    <row r="764" spans="1:17">
      <c r="A764" s="111" t="s">
        <v>479</v>
      </c>
      <c r="B764" s="106">
        <v>0.5</v>
      </c>
      <c r="C764" s="106">
        <v>800</v>
      </c>
      <c r="D764" s="106">
        <v>6.9</v>
      </c>
      <c r="E764" s="106">
        <v>120</v>
      </c>
      <c r="F764" s="106">
        <v>3.5</v>
      </c>
      <c r="G764" s="106">
        <v>0.89</v>
      </c>
      <c r="H764" s="106">
        <v>437</v>
      </c>
      <c r="I764" s="106">
        <v>385</v>
      </c>
      <c r="J764" s="106">
        <v>3</v>
      </c>
      <c r="K764" s="106">
        <v>15.5</v>
      </c>
      <c r="L764" s="106">
        <v>0</v>
      </c>
      <c r="M764" s="106">
        <v>18000</v>
      </c>
      <c r="N764" s="112">
        <v>89.2</v>
      </c>
      <c r="O764" s="112">
        <v>94.3</v>
      </c>
      <c r="P764" s="112">
        <v>0.96</v>
      </c>
      <c r="Q764" s="114" t="s">
        <v>480</v>
      </c>
    </row>
    <row r="765" spans="1:17">
      <c r="A765" s="111" t="s">
        <v>482</v>
      </c>
      <c r="B765" s="106">
        <v>0.1</v>
      </c>
      <c r="C765" s="106">
        <v>400</v>
      </c>
      <c r="D765" s="106">
        <v>8.1199999999999992</v>
      </c>
      <c r="E765" s="106">
        <v>0.5</v>
      </c>
      <c r="F765" s="106">
        <v>12.3</v>
      </c>
      <c r="G765" s="106">
        <v>0.27</v>
      </c>
      <c r="H765" s="106">
        <v>91</v>
      </c>
      <c r="I765" s="106">
        <v>475</v>
      </c>
      <c r="J765" s="106">
        <v>9</v>
      </c>
      <c r="K765" s="106"/>
      <c r="L765" s="106">
        <v>0</v>
      </c>
      <c r="M765" s="106">
        <v>10000</v>
      </c>
      <c r="N765" s="112">
        <v>6.94</v>
      </c>
      <c r="O765" s="112">
        <v>16.489999999999998</v>
      </c>
      <c r="P765" s="112">
        <v>0.48</v>
      </c>
      <c r="Q765" s="114" t="s">
        <v>483</v>
      </c>
    </row>
    <row r="766" spans="1:17">
      <c r="A766" s="111" t="s">
        <v>484</v>
      </c>
      <c r="B766" s="106">
        <v>0.1</v>
      </c>
      <c r="C766" s="106">
        <v>400</v>
      </c>
      <c r="D766" s="106">
        <v>8.76</v>
      </c>
      <c r="E766" s="106">
        <v>0.5</v>
      </c>
      <c r="F766" s="106">
        <v>13.8</v>
      </c>
      <c r="G766" s="106">
        <v>0.63</v>
      </c>
      <c r="H766" s="106">
        <v>170</v>
      </c>
      <c r="I766" s="106">
        <v>650</v>
      </c>
      <c r="J766" s="106">
        <v>7.9</v>
      </c>
      <c r="K766" s="106"/>
      <c r="L766" s="106">
        <v>0</v>
      </c>
      <c r="M766" s="106">
        <v>10000</v>
      </c>
      <c r="N766" s="112">
        <v>7.63</v>
      </c>
      <c r="O766" s="112">
        <v>9.51</v>
      </c>
      <c r="P766" s="112">
        <v>0.92</v>
      </c>
      <c r="Q766" s="114" t="s">
        <v>483</v>
      </c>
    </row>
    <row r="767" spans="1:17">
      <c r="A767" s="111" t="s">
        <v>485</v>
      </c>
      <c r="B767" s="106">
        <v>0.1</v>
      </c>
      <c r="C767" s="106">
        <v>400</v>
      </c>
      <c r="D767" s="106">
        <v>9.42</v>
      </c>
      <c r="E767" s="106">
        <v>0.5</v>
      </c>
      <c r="F767" s="106">
        <v>13.2</v>
      </c>
      <c r="G767" s="106">
        <v>0.59</v>
      </c>
      <c r="H767" s="106">
        <v>172</v>
      </c>
      <c r="I767" s="106">
        <v>650</v>
      </c>
      <c r="J767" s="106">
        <v>8.5</v>
      </c>
      <c r="K767" s="106"/>
      <c r="L767" s="106">
        <v>0</v>
      </c>
      <c r="M767" s="106">
        <v>10000</v>
      </c>
      <c r="N767" s="112">
        <v>9.2100000000000009</v>
      </c>
      <c r="O767" s="112">
        <v>15.2</v>
      </c>
      <c r="P767" s="112">
        <v>0.9</v>
      </c>
      <c r="Q767" s="114" t="s">
        <v>483</v>
      </c>
    </row>
    <row r="768" spans="1:17">
      <c r="A768" s="111" t="s">
        <v>486</v>
      </c>
      <c r="B768" s="106">
        <v>0.1</v>
      </c>
      <c r="C768" s="106">
        <v>400</v>
      </c>
      <c r="D768" s="106">
        <v>8.31</v>
      </c>
      <c r="E768" s="106">
        <v>0.5</v>
      </c>
      <c r="F768" s="106">
        <v>14.6</v>
      </c>
      <c r="G768" s="106">
        <v>0.7</v>
      </c>
      <c r="H768" s="106">
        <v>205</v>
      </c>
      <c r="I768" s="106">
        <v>675</v>
      </c>
      <c r="J768" s="106">
        <v>8.3000000000000007</v>
      </c>
      <c r="K768" s="106"/>
      <c r="L768" s="106">
        <v>0</v>
      </c>
      <c r="M768" s="106">
        <v>10000</v>
      </c>
      <c r="N768" s="112">
        <v>10.4</v>
      </c>
      <c r="O768" s="112">
        <v>13.5</v>
      </c>
      <c r="P768" s="112">
        <v>0.72</v>
      </c>
      <c r="Q768" s="114" t="s">
        <v>483</v>
      </c>
    </row>
    <row r="769" spans="1:17">
      <c r="A769" s="111" t="s">
        <v>487</v>
      </c>
      <c r="B769" s="106">
        <v>0.1</v>
      </c>
      <c r="C769" s="106">
        <v>400</v>
      </c>
      <c r="D769" s="106">
        <v>9.1199999999999992</v>
      </c>
      <c r="E769" s="106">
        <v>0.5</v>
      </c>
      <c r="F769" s="106">
        <v>13.3</v>
      </c>
      <c r="G769" s="106">
        <v>0.84</v>
      </c>
      <c r="H769" s="106">
        <v>238</v>
      </c>
      <c r="I769" s="106">
        <v>650</v>
      </c>
      <c r="J769" s="106">
        <v>6</v>
      </c>
      <c r="K769" s="106"/>
      <c r="L769" s="106">
        <v>0</v>
      </c>
      <c r="M769" s="106">
        <v>10000</v>
      </c>
      <c r="N769" s="112">
        <v>9.6999999999999993</v>
      </c>
      <c r="O769" s="112">
        <v>16.53</v>
      </c>
      <c r="P769" s="112">
        <v>0.57999999999999996</v>
      </c>
      <c r="Q769" s="114" t="s">
        <v>483</v>
      </c>
    </row>
    <row r="770" spans="1:17">
      <c r="A770" s="111" t="s">
        <v>482</v>
      </c>
      <c r="B770" s="106">
        <v>0.1</v>
      </c>
      <c r="C770" s="106">
        <v>800</v>
      </c>
      <c r="D770" s="106">
        <v>8.1199999999999992</v>
      </c>
      <c r="E770" s="106">
        <v>0.5</v>
      </c>
      <c r="F770" s="106">
        <v>12.3</v>
      </c>
      <c r="G770" s="106">
        <v>0.27</v>
      </c>
      <c r="H770" s="106">
        <v>91</v>
      </c>
      <c r="I770" s="106">
        <v>475</v>
      </c>
      <c r="J770" s="106">
        <v>9</v>
      </c>
      <c r="K770" s="106"/>
      <c r="L770" s="106">
        <v>0</v>
      </c>
      <c r="M770" s="106">
        <v>10000</v>
      </c>
      <c r="N770" s="112">
        <v>96.62</v>
      </c>
      <c r="O770" s="112">
        <v>93.98</v>
      </c>
      <c r="P770" s="112">
        <v>1.03</v>
      </c>
      <c r="Q770" s="114" t="s">
        <v>483</v>
      </c>
    </row>
    <row r="771" spans="1:17">
      <c r="A771" s="111" t="s">
        <v>484</v>
      </c>
      <c r="B771" s="106">
        <v>0.1</v>
      </c>
      <c r="C771" s="106">
        <v>800</v>
      </c>
      <c r="D771" s="106">
        <v>8.76</v>
      </c>
      <c r="E771" s="106">
        <v>0.5</v>
      </c>
      <c r="F771" s="106">
        <v>13.8</v>
      </c>
      <c r="G771" s="106">
        <v>0.63</v>
      </c>
      <c r="H771" s="106">
        <v>170</v>
      </c>
      <c r="I771" s="106">
        <v>650</v>
      </c>
      <c r="J771" s="106">
        <v>7.9</v>
      </c>
      <c r="K771" s="106"/>
      <c r="L771" s="106">
        <v>0</v>
      </c>
      <c r="M771" s="106">
        <v>10000</v>
      </c>
      <c r="N771" s="112">
        <v>98.11</v>
      </c>
      <c r="O771" s="112">
        <v>96.16</v>
      </c>
      <c r="P771" s="112">
        <v>1.04</v>
      </c>
      <c r="Q771" s="114" t="s">
        <v>483</v>
      </c>
    </row>
    <row r="772" spans="1:17">
      <c r="A772" s="111" t="s">
        <v>485</v>
      </c>
      <c r="B772" s="106">
        <v>0.1</v>
      </c>
      <c r="C772" s="106">
        <v>800</v>
      </c>
      <c r="D772" s="106">
        <v>9.42</v>
      </c>
      <c r="E772" s="106">
        <v>0.5</v>
      </c>
      <c r="F772" s="106">
        <v>13.2</v>
      </c>
      <c r="G772" s="106">
        <v>0.59</v>
      </c>
      <c r="H772" s="106">
        <v>172</v>
      </c>
      <c r="I772" s="106">
        <v>650</v>
      </c>
      <c r="J772" s="106">
        <v>8.5</v>
      </c>
      <c r="K772" s="106"/>
      <c r="L772" s="106">
        <v>0</v>
      </c>
      <c r="M772" s="106">
        <v>10000</v>
      </c>
      <c r="N772" s="112">
        <v>98.19</v>
      </c>
      <c r="O772" s="112">
        <v>95.79</v>
      </c>
      <c r="P772" s="112">
        <v>1.03</v>
      </c>
      <c r="Q772" s="114" t="s">
        <v>483</v>
      </c>
    </row>
    <row r="773" spans="1:17">
      <c r="A773" s="111" t="s">
        <v>486</v>
      </c>
      <c r="B773" s="106">
        <v>0.1</v>
      </c>
      <c r="C773" s="106">
        <v>800</v>
      </c>
      <c r="D773" s="106">
        <v>8.31</v>
      </c>
      <c r="E773" s="106">
        <v>0.5</v>
      </c>
      <c r="F773" s="106">
        <v>14.6</v>
      </c>
      <c r="G773" s="106">
        <v>0.7</v>
      </c>
      <c r="H773" s="106">
        <v>205</v>
      </c>
      <c r="I773" s="106">
        <v>675</v>
      </c>
      <c r="J773" s="106">
        <v>8.3000000000000007</v>
      </c>
      <c r="K773" s="106"/>
      <c r="L773" s="106">
        <v>0</v>
      </c>
      <c r="M773" s="106">
        <v>10000</v>
      </c>
      <c r="N773" s="112">
        <v>98.87</v>
      </c>
      <c r="O773" s="112">
        <v>96.17</v>
      </c>
      <c r="P773" s="112">
        <v>1.03</v>
      </c>
      <c r="Q773" s="114" t="s">
        <v>483</v>
      </c>
    </row>
    <row r="774" spans="1:17">
      <c r="A774" s="111" t="s">
        <v>487</v>
      </c>
      <c r="B774" s="106">
        <v>0.1</v>
      </c>
      <c r="C774" s="106">
        <v>800</v>
      </c>
      <c r="D774" s="106">
        <v>9.1199999999999992</v>
      </c>
      <c r="E774" s="106">
        <v>0.5</v>
      </c>
      <c r="F774" s="106">
        <v>13.3</v>
      </c>
      <c r="G774" s="106">
        <v>0.84</v>
      </c>
      <c r="H774" s="106">
        <v>238</v>
      </c>
      <c r="I774" s="106">
        <v>650</v>
      </c>
      <c r="J774" s="106">
        <v>6</v>
      </c>
      <c r="K774" s="106"/>
      <c r="L774" s="106">
        <v>0</v>
      </c>
      <c r="M774" s="106">
        <v>10000</v>
      </c>
      <c r="N774" s="112">
        <v>97.19</v>
      </c>
      <c r="O774" s="112">
        <v>97.35</v>
      </c>
      <c r="P774" s="112">
        <v>0.95</v>
      </c>
      <c r="Q774" s="114" t="s">
        <v>483</v>
      </c>
    </row>
    <row r="775" spans="1:17">
      <c r="A775" s="111" t="s">
        <v>482</v>
      </c>
      <c r="B775" s="106">
        <v>0.1</v>
      </c>
      <c r="C775" s="106">
        <v>700</v>
      </c>
      <c r="D775" s="106">
        <v>8.1199999999999992</v>
      </c>
      <c r="E775" s="106">
        <v>15</v>
      </c>
      <c r="F775" s="106">
        <v>12.3</v>
      </c>
      <c r="G775" s="106">
        <v>0.27</v>
      </c>
      <c r="H775" s="106">
        <v>91</v>
      </c>
      <c r="I775" s="106">
        <v>475</v>
      </c>
      <c r="J775" s="106">
        <v>9</v>
      </c>
      <c r="K775" s="106"/>
      <c r="L775" s="106">
        <v>0</v>
      </c>
      <c r="M775" s="106">
        <v>10000</v>
      </c>
      <c r="N775" s="112">
        <v>91.15</v>
      </c>
      <c r="O775" s="112">
        <v>91.91</v>
      </c>
      <c r="P775" s="112">
        <v>1.1200000000000001</v>
      </c>
      <c r="Q775" s="114" t="s">
        <v>483</v>
      </c>
    </row>
    <row r="776" spans="1:17">
      <c r="A776" s="111" t="s">
        <v>484</v>
      </c>
      <c r="B776" s="106">
        <v>0.1</v>
      </c>
      <c r="C776" s="106">
        <v>700</v>
      </c>
      <c r="D776" s="106">
        <v>8.76</v>
      </c>
      <c r="E776" s="106">
        <v>15</v>
      </c>
      <c r="F776" s="106">
        <v>13.8</v>
      </c>
      <c r="G776" s="106">
        <v>0.63</v>
      </c>
      <c r="H776" s="106">
        <v>170</v>
      </c>
      <c r="I776" s="106">
        <v>650</v>
      </c>
      <c r="J776" s="106">
        <v>7.9</v>
      </c>
      <c r="K776" s="106"/>
      <c r="L776" s="106">
        <v>0</v>
      </c>
      <c r="M776" s="106">
        <v>10000</v>
      </c>
      <c r="N776" s="112">
        <v>93.83</v>
      </c>
      <c r="O776" s="112">
        <v>95.08</v>
      </c>
      <c r="P776" s="112">
        <v>1.1299999999999999</v>
      </c>
      <c r="Q776" s="114" t="s">
        <v>483</v>
      </c>
    </row>
    <row r="777" spans="1:17">
      <c r="A777" s="111" t="s">
        <v>485</v>
      </c>
      <c r="B777" s="106">
        <v>0.1</v>
      </c>
      <c r="C777" s="106">
        <v>700</v>
      </c>
      <c r="D777" s="106">
        <v>9.42</v>
      </c>
      <c r="E777" s="106">
        <v>15</v>
      </c>
      <c r="F777" s="106">
        <v>13.2</v>
      </c>
      <c r="G777" s="106">
        <v>0.59</v>
      </c>
      <c r="H777" s="106">
        <v>172</v>
      </c>
      <c r="I777" s="106">
        <v>650</v>
      </c>
      <c r="J777" s="106">
        <v>8.5</v>
      </c>
      <c r="K777" s="106"/>
      <c r="L777" s="106">
        <v>0</v>
      </c>
      <c r="M777" s="106">
        <v>10000</v>
      </c>
      <c r="N777" s="112">
        <v>93.83</v>
      </c>
      <c r="O777" s="112">
        <v>95</v>
      </c>
      <c r="P777" s="112">
        <v>1.1299999999999999</v>
      </c>
      <c r="Q777" s="114" t="s">
        <v>483</v>
      </c>
    </row>
    <row r="778" spans="1:17">
      <c r="A778" s="111" t="s">
        <v>486</v>
      </c>
      <c r="B778" s="106">
        <v>0.1</v>
      </c>
      <c r="C778" s="106">
        <v>700</v>
      </c>
      <c r="D778" s="106">
        <v>8.31</v>
      </c>
      <c r="E778" s="106">
        <v>15</v>
      </c>
      <c r="F778" s="106">
        <v>14.6</v>
      </c>
      <c r="G778" s="106">
        <v>0.7</v>
      </c>
      <c r="H778" s="106">
        <v>205</v>
      </c>
      <c r="I778" s="106">
        <v>675</v>
      </c>
      <c r="J778" s="106">
        <v>8.3000000000000007</v>
      </c>
      <c r="K778" s="106"/>
      <c r="L778" s="106">
        <v>0</v>
      </c>
      <c r="M778" s="106">
        <v>10000</v>
      </c>
      <c r="N778" s="112">
        <v>93.83</v>
      </c>
      <c r="O778" s="112">
        <v>95.08</v>
      </c>
      <c r="P778" s="112">
        <v>1.0900000000000001</v>
      </c>
      <c r="Q778" s="114" t="s">
        <v>483</v>
      </c>
    </row>
    <row r="779" spans="1:17">
      <c r="A779" s="111" t="s">
        <v>487</v>
      </c>
      <c r="B779" s="106">
        <v>0.1</v>
      </c>
      <c r="C779" s="106">
        <v>700</v>
      </c>
      <c r="D779" s="106">
        <v>9.1199999999999992</v>
      </c>
      <c r="E779" s="106">
        <v>15</v>
      </c>
      <c r="F779" s="106">
        <v>13.3</v>
      </c>
      <c r="G779" s="106">
        <v>0.84</v>
      </c>
      <c r="H779" s="106">
        <v>238</v>
      </c>
      <c r="I779" s="106">
        <v>650</v>
      </c>
      <c r="J779" s="106">
        <v>6</v>
      </c>
      <c r="K779" s="106"/>
      <c r="L779" s="106">
        <v>0</v>
      </c>
      <c r="M779" s="106">
        <v>10000</v>
      </c>
      <c r="N779" s="112">
        <v>93.83</v>
      </c>
      <c r="O779" s="112">
        <v>90.64</v>
      </c>
      <c r="P779" s="112">
        <v>1.1100000000000001</v>
      </c>
      <c r="Q779" s="114" t="s">
        <v>483</v>
      </c>
    </row>
    <row r="780" spans="1:17">
      <c r="A780" s="111" t="s">
        <v>482</v>
      </c>
      <c r="B780" s="106">
        <v>0.1</v>
      </c>
      <c r="C780" s="106">
        <v>700</v>
      </c>
      <c r="D780" s="106">
        <v>8.1199999999999992</v>
      </c>
      <c r="E780" s="106">
        <v>25</v>
      </c>
      <c r="F780" s="106">
        <v>12.3</v>
      </c>
      <c r="G780" s="106">
        <v>0.27</v>
      </c>
      <c r="H780" s="106">
        <v>91</v>
      </c>
      <c r="I780" s="106">
        <v>475</v>
      </c>
      <c r="J780" s="106">
        <v>9</v>
      </c>
      <c r="K780" s="106"/>
      <c r="L780" s="106">
        <v>0</v>
      </c>
      <c r="M780" s="106">
        <v>10000</v>
      </c>
      <c r="N780" s="112">
        <v>89.9</v>
      </c>
      <c r="O780" s="112">
        <v>88.1</v>
      </c>
      <c r="P780" s="112">
        <v>1.1100000000000001</v>
      </c>
      <c r="Q780" s="114" t="s">
        <v>483</v>
      </c>
    </row>
    <row r="781" spans="1:17">
      <c r="A781" s="111" t="s">
        <v>484</v>
      </c>
      <c r="B781" s="106">
        <v>0.1</v>
      </c>
      <c r="C781" s="106">
        <v>700</v>
      </c>
      <c r="D781" s="106">
        <v>8.76</v>
      </c>
      <c r="E781" s="106">
        <v>25</v>
      </c>
      <c r="F781" s="106">
        <v>13.8</v>
      </c>
      <c r="G781" s="106">
        <v>0.63</v>
      </c>
      <c r="H781" s="106">
        <v>170</v>
      </c>
      <c r="I781" s="106">
        <v>650</v>
      </c>
      <c r="J781" s="106">
        <v>7.9</v>
      </c>
      <c r="K781" s="106"/>
      <c r="L781" s="106">
        <v>0</v>
      </c>
      <c r="M781" s="106">
        <v>10000</v>
      </c>
      <c r="N781" s="112">
        <v>92.5</v>
      </c>
      <c r="O781" s="112">
        <v>94.44</v>
      </c>
      <c r="P781" s="112">
        <v>1.1000000000000001</v>
      </c>
      <c r="Q781" s="114" t="s">
        <v>483</v>
      </c>
    </row>
    <row r="782" spans="1:17">
      <c r="A782" s="111" t="s">
        <v>485</v>
      </c>
      <c r="B782" s="106">
        <v>0.1</v>
      </c>
      <c r="C782" s="106">
        <v>700</v>
      </c>
      <c r="D782" s="106">
        <v>9.42</v>
      </c>
      <c r="E782" s="106">
        <v>25</v>
      </c>
      <c r="F782" s="106">
        <v>13.2</v>
      </c>
      <c r="G782" s="106">
        <v>0.59</v>
      </c>
      <c r="H782" s="106">
        <v>172</v>
      </c>
      <c r="I782" s="106">
        <v>650</v>
      </c>
      <c r="J782" s="106">
        <v>8.5</v>
      </c>
      <c r="K782" s="106"/>
      <c r="L782" s="106">
        <v>0</v>
      </c>
      <c r="M782" s="106">
        <v>10000</v>
      </c>
      <c r="N782" s="112">
        <v>94.64</v>
      </c>
      <c r="O782" s="112">
        <v>94</v>
      </c>
      <c r="P782" s="112">
        <v>1.1200000000000001</v>
      </c>
      <c r="Q782" s="114" t="s">
        <v>483</v>
      </c>
    </row>
    <row r="783" spans="1:17">
      <c r="A783" s="111" t="s">
        <v>486</v>
      </c>
      <c r="B783" s="106">
        <v>0.1</v>
      </c>
      <c r="C783" s="106">
        <v>700</v>
      </c>
      <c r="D783" s="106">
        <v>8.31</v>
      </c>
      <c r="E783" s="106">
        <v>25</v>
      </c>
      <c r="F783" s="106">
        <v>14.6</v>
      </c>
      <c r="G783" s="106">
        <v>0.7</v>
      </c>
      <c r="H783" s="106">
        <v>205</v>
      </c>
      <c r="I783" s="106">
        <v>675</v>
      </c>
      <c r="J783" s="106">
        <v>8.3000000000000007</v>
      </c>
      <c r="K783" s="106"/>
      <c r="L783" s="106">
        <v>0</v>
      </c>
      <c r="M783" s="106">
        <v>10000</v>
      </c>
      <c r="N783" s="112">
        <v>94.64</v>
      </c>
      <c r="O783" s="112">
        <v>93.97</v>
      </c>
      <c r="P783" s="112">
        <v>1.08</v>
      </c>
      <c r="Q783" s="114" t="s">
        <v>483</v>
      </c>
    </row>
    <row r="784" spans="1:17">
      <c r="A784" s="111" t="s">
        <v>487</v>
      </c>
      <c r="B784" s="106">
        <v>0.1</v>
      </c>
      <c r="C784" s="106">
        <v>700</v>
      </c>
      <c r="D784" s="106">
        <v>9.1199999999999992</v>
      </c>
      <c r="E784" s="106">
        <v>25</v>
      </c>
      <c r="F784" s="106">
        <v>13.3</v>
      </c>
      <c r="G784" s="106">
        <v>0.84</v>
      </c>
      <c r="H784" s="106">
        <v>238</v>
      </c>
      <c r="I784" s="106">
        <v>650</v>
      </c>
      <c r="J784" s="106">
        <v>6</v>
      </c>
      <c r="K784" s="106"/>
      <c r="L784" s="106">
        <v>0</v>
      </c>
      <c r="M784" s="106">
        <v>10000</v>
      </c>
      <c r="N784" s="112">
        <v>94.1</v>
      </c>
      <c r="O784" s="112">
        <v>89.37</v>
      </c>
      <c r="P784" s="112">
        <v>1.1100000000000001</v>
      </c>
      <c r="Q784" s="114" t="s">
        <v>483</v>
      </c>
    </row>
    <row r="785" spans="1:17">
      <c r="A785" s="111" t="s">
        <v>488</v>
      </c>
      <c r="B785" s="106">
        <v>0.5</v>
      </c>
      <c r="C785" s="106">
        <v>800</v>
      </c>
      <c r="D785" s="106">
        <v>3</v>
      </c>
      <c r="E785" s="106">
        <v>15</v>
      </c>
      <c r="F785" s="106">
        <v>5.31</v>
      </c>
      <c r="G785" s="106">
        <v>0.13</v>
      </c>
      <c r="H785" s="106">
        <v>98</v>
      </c>
      <c r="I785" s="106">
        <v>650</v>
      </c>
      <c r="J785" s="106">
        <v>4.9000000000000004</v>
      </c>
      <c r="K785" s="106"/>
      <c r="L785" s="106">
        <v>0</v>
      </c>
      <c r="M785" s="106">
        <v>15000</v>
      </c>
      <c r="N785" s="112">
        <v>74.400000000000006</v>
      </c>
      <c r="O785" s="112">
        <v>74.62</v>
      </c>
      <c r="P785" s="112">
        <v>1.25</v>
      </c>
      <c r="Q785" s="114" t="s">
        <v>489</v>
      </c>
    </row>
    <row r="786" spans="1:17">
      <c r="A786" s="111" t="s">
        <v>490</v>
      </c>
      <c r="B786" s="106">
        <v>0.5</v>
      </c>
      <c r="C786" s="106">
        <v>800</v>
      </c>
      <c r="D786" s="106">
        <v>5</v>
      </c>
      <c r="E786" s="106">
        <v>15</v>
      </c>
      <c r="F786" s="106">
        <v>5.42</v>
      </c>
      <c r="G786" s="106">
        <v>0.12</v>
      </c>
      <c r="H786" s="106">
        <v>86</v>
      </c>
      <c r="I786" s="106">
        <v>650</v>
      </c>
      <c r="J786" s="106">
        <v>6.8</v>
      </c>
      <c r="K786" s="106"/>
      <c r="L786" s="106">
        <v>0</v>
      </c>
      <c r="M786" s="106">
        <v>15000</v>
      </c>
      <c r="N786" s="112">
        <v>85.93</v>
      </c>
      <c r="O786" s="112">
        <v>84.51</v>
      </c>
      <c r="P786" s="112">
        <v>0.76</v>
      </c>
      <c r="Q786" s="114" t="s">
        <v>489</v>
      </c>
    </row>
    <row r="787" spans="1:17">
      <c r="A787" s="111" t="s">
        <v>491</v>
      </c>
      <c r="B787" s="106">
        <v>0.5</v>
      </c>
      <c r="C787" s="106">
        <v>800</v>
      </c>
      <c r="D787" s="106">
        <v>10</v>
      </c>
      <c r="E787" s="106">
        <v>15</v>
      </c>
      <c r="F787" s="106">
        <v>6.82</v>
      </c>
      <c r="G787" s="106">
        <v>0.12</v>
      </c>
      <c r="H787" s="106">
        <v>75</v>
      </c>
      <c r="I787" s="106">
        <v>650</v>
      </c>
      <c r="J787" s="106">
        <v>6.5</v>
      </c>
      <c r="K787" s="106"/>
      <c r="L787" s="106">
        <v>0</v>
      </c>
      <c r="M787" s="106">
        <v>15000</v>
      </c>
      <c r="N787" s="112">
        <v>91.88</v>
      </c>
      <c r="O787" s="112">
        <v>93.08</v>
      </c>
      <c r="P787" s="112">
        <v>0.95</v>
      </c>
      <c r="Q787" s="114" t="s">
        <v>489</v>
      </c>
    </row>
    <row r="788" spans="1:17">
      <c r="A788" s="111" t="s">
        <v>492</v>
      </c>
      <c r="B788" s="106">
        <v>0.5</v>
      </c>
      <c r="C788" s="106">
        <v>800</v>
      </c>
      <c r="D788" s="106">
        <v>15</v>
      </c>
      <c r="E788" s="106">
        <v>15</v>
      </c>
      <c r="F788" s="106">
        <v>6.96</v>
      </c>
      <c r="G788" s="106">
        <v>0.11</v>
      </c>
      <c r="H788" s="106">
        <v>67</v>
      </c>
      <c r="I788" s="106">
        <v>650</v>
      </c>
      <c r="J788" s="106">
        <v>11.7</v>
      </c>
      <c r="K788" s="106"/>
      <c r="L788" s="106">
        <v>0</v>
      </c>
      <c r="M788" s="106">
        <v>15000</v>
      </c>
      <c r="N788" s="112">
        <v>86.37</v>
      </c>
      <c r="O788" s="112">
        <v>84.62</v>
      </c>
      <c r="P788" s="112">
        <v>0.92</v>
      </c>
      <c r="Q788" s="114" t="s">
        <v>489</v>
      </c>
    </row>
    <row r="789" spans="1:17">
      <c r="A789" s="111" t="s">
        <v>488</v>
      </c>
      <c r="B789" s="106">
        <v>0.5</v>
      </c>
      <c r="C789" s="106">
        <v>800</v>
      </c>
      <c r="D789" s="106">
        <v>3</v>
      </c>
      <c r="E789" s="106">
        <v>15</v>
      </c>
      <c r="F789" s="106">
        <v>5.31</v>
      </c>
      <c r="G789" s="106">
        <v>0.13</v>
      </c>
      <c r="H789" s="106">
        <v>98</v>
      </c>
      <c r="I789" s="106">
        <v>650</v>
      </c>
      <c r="J789" s="106">
        <v>4.9000000000000004</v>
      </c>
      <c r="K789" s="106"/>
      <c r="L789" s="106">
        <v>0</v>
      </c>
      <c r="M789" s="106">
        <v>15000</v>
      </c>
      <c r="N789" s="112">
        <v>70.88</v>
      </c>
      <c r="O789" s="112">
        <v>72.31</v>
      </c>
      <c r="P789" s="112">
        <v>1.25</v>
      </c>
      <c r="Q789" s="114" t="s">
        <v>489</v>
      </c>
    </row>
    <row r="790" spans="1:17">
      <c r="A790" s="111" t="s">
        <v>490</v>
      </c>
      <c r="B790" s="106">
        <v>0.5</v>
      </c>
      <c r="C790" s="106">
        <v>800</v>
      </c>
      <c r="D790" s="106">
        <v>5</v>
      </c>
      <c r="E790" s="106">
        <v>15</v>
      </c>
      <c r="F790" s="106">
        <v>5.42</v>
      </c>
      <c r="G790" s="106">
        <v>0.12</v>
      </c>
      <c r="H790" s="106">
        <v>86</v>
      </c>
      <c r="I790" s="106">
        <v>650</v>
      </c>
      <c r="J790" s="106">
        <v>6.8</v>
      </c>
      <c r="K790" s="106"/>
      <c r="L790" s="106">
        <v>0</v>
      </c>
      <c r="M790" s="106">
        <v>15000</v>
      </c>
      <c r="N790" s="112">
        <v>86.04</v>
      </c>
      <c r="O790" s="112">
        <v>84.51</v>
      </c>
      <c r="P790" s="112">
        <v>0.78</v>
      </c>
      <c r="Q790" s="114" t="s">
        <v>489</v>
      </c>
    </row>
    <row r="791" spans="1:17">
      <c r="A791" s="111" t="s">
        <v>491</v>
      </c>
      <c r="B791" s="106">
        <v>0.5</v>
      </c>
      <c r="C791" s="106">
        <v>800</v>
      </c>
      <c r="D791" s="106">
        <v>10</v>
      </c>
      <c r="E791" s="106">
        <v>15</v>
      </c>
      <c r="F791" s="106">
        <v>6.82</v>
      </c>
      <c r="G791" s="106">
        <v>0.12</v>
      </c>
      <c r="H791" s="106">
        <v>75</v>
      </c>
      <c r="I791" s="106">
        <v>650</v>
      </c>
      <c r="J791" s="106">
        <v>6.5</v>
      </c>
      <c r="K791" s="106"/>
      <c r="L791" s="106">
        <v>0</v>
      </c>
      <c r="M791" s="106">
        <v>15000</v>
      </c>
      <c r="N791" s="112">
        <v>91.76</v>
      </c>
      <c r="O791" s="112">
        <v>92.97</v>
      </c>
      <c r="P791" s="112">
        <v>0.96</v>
      </c>
      <c r="Q791" s="114" t="s">
        <v>489</v>
      </c>
    </row>
    <row r="792" spans="1:17">
      <c r="A792" s="111" t="s">
        <v>492</v>
      </c>
      <c r="B792" s="106">
        <v>0.5</v>
      </c>
      <c r="C792" s="106">
        <v>800</v>
      </c>
      <c r="D792" s="106">
        <v>15</v>
      </c>
      <c r="E792" s="106">
        <v>15</v>
      </c>
      <c r="F792" s="106">
        <v>6.96</v>
      </c>
      <c r="G792" s="106">
        <v>0.11</v>
      </c>
      <c r="H792" s="106">
        <v>67</v>
      </c>
      <c r="I792" s="106">
        <v>650</v>
      </c>
      <c r="J792" s="106">
        <v>11.7</v>
      </c>
      <c r="K792" s="106"/>
      <c r="L792" s="106">
        <v>0</v>
      </c>
      <c r="M792" s="106">
        <v>15000</v>
      </c>
      <c r="N792" s="112">
        <v>86.26</v>
      </c>
      <c r="O792" s="112">
        <v>83.29</v>
      </c>
      <c r="P792" s="112">
        <v>0.91</v>
      </c>
      <c r="Q792" s="114" t="s">
        <v>489</v>
      </c>
    </row>
    <row r="793" spans="1:17">
      <c r="A793" s="111" t="s">
        <v>493</v>
      </c>
      <c r="B793" s="106">
        <v>0.5</v>
      </c>
      <c r="C793" s="106">
        <v>800</v>
      </c>
      <c r="D793" s="106">
        <v>5</v>
      </c>
      <c r="E793" s="106">
        <v>5</v>
      </c>
      <c r="F793" s="106">
        <v>9.68</v>
      </c>
      <c r="G793" s="106">
        <v>0.77</v>
      </c>
      <c r="H793" s="106">
        <v>241</v>
      </c>
      <c r="I793" s="106">
        <v>384</v>
      </c>
      <c r="J793" s="106">
        <v>12.4</v>
      </c>
      <c r="K793" s="106"/>
      <c r="L793" s="106">
        <v>0</v>
      </c>
      <c r="M793" s="106">
        <v>15000</v>
      </c>
      <c r="N793" s="112">
        <v>96.62</v>
      </c>
      <c r="O793" s="112">
        <v>97.11</v>
      </c>
      <c r="P793" s="112">
        <v>1.2</v>
      </c>
      <c r="Q793" s="114" t="s">
        <v>494</v>
      </c>
    </row>
    <row r="794" spans="1:17">
      <c r="A794" s="111" t="s">
        <v>495</v>
      </c>
      <c r="B794" s="106">
        <v>0.5</v>
      </c>
      <c r="C794" s="106">
        <v>800</v>
      </c>
      <c r="D794" s="106">
        <v>5</v>
      </c>
      <c r="E794" s="106">
        <v>5</v>
      </c>
      <c r="F794" s="106">
        <v>19.940000000000001</v>
      </c>
      <c r="G794" s="106">
        <v>1.71</v>
      </c>
      <c r="H794" s="106">
        <v>224</v>
      </c>
      <c r="I794" s="106">
        <v>398</v>
      </c>
      <c r="J794" s="106">
        <v>14.2</v>
      </c>
      <c r="K794" s="106"/>
      <c r="L794" s="106">
        <v>0</v>
      </c>
      <c r="M794" s="106">
        <v>15000</v>
      </c>
      <c r="N794" s="112">
        <v>94.27</v>
      </c>
      <c r="O794" s="112">
        <v>94.21</v>
      </c>
      <c r="P794" s="112">
        <v>1.1100000000000001</v>
      </c>
      <c r="Q794" s="114" t="s">
        <v>494</v>
      </c>
    </row>
    <row r="795" spans="1:17">
      <c r="A795" s="111" t="s">
        <v>496</v>
      </c>
      <c r="B795" s="106">
        <v>0.5</v>
      </c>
      <c r="C795" s="106">
        <v>800</v>
      </c>
      <c r="D795" s="106">
        <v>5</v>
      </c>
      <c r="E795" s="106">
        <v>5</v>
      </c>
      <c r="F795" s="106">
        <v>7.72</v>
      </c>
      <c r="G795" s="106">
        <v>0.71</v>
      </c>
      <c r="H795" s="106">
        <v>239</v>
      </c>
      <c r="I795" s="106">
        <v>372</v>
      </c>
      <c r="J795" s="106">
        <v>13.8</v>
      </c>
      <c r="K795" s="106"/>
      <c r="L795" s="106">
        <v>0</v>
      </c>
      <c r="M795" s="106">
        <v>15000</v>
      </c>
      <c r="N795" s="112">
        <v>88.05</v>
      </c>
      <c r="O795" s="112">
        <v>88.16</v>
      </c>
      <c r="P795" s="112">
        <v>0.92</v>
      </c>
      <c r="Q795" s="114" t="s">
        <v>494</v>
      </c>
    </row>
    <row r="796" spans="1:17">
      <c r="A796" s="111" t="s">
        <v>493</v>
      </c>
      <c r="B796" s="106">
        <v>0.5</v>
      </c>
      <c r="C796" s="106">
        <v>800</v>
      </c>
      <c r="D796" s="106">
        <v>5</v>
      </c>
      <c r="E796" s="106">
        <v>10</v>
      </c>
      <c r="F796" s="106">
        <v>9.68</v>
      </c>
      <c r="G796" s="106">
        <v>0.77</v>
      </c>
      <c r="H796" s="106">
        <v>241</v>
      </c>
      <c r="I796" s="106">
        <v>384</v>
      </c>
      <c r="J796" s="106">
        <v>12.4</v>
      </c>
      <c r="K796" s="106"/>
      <c r="L796" s="106">
        <v>0</v>
      </c>
      <c r="M796" s="106">
        <v>15000</v>
      </c>
      <c r="N796" s="112">
        <v>96.89</v>
      </c>
      <c r="O796" s="112">
        <v>97.37</v>
      </c>
      <c r="P796" s="112">
        <v>1.18</v>
      </c>
      <c r="Q796" s="114" t="s">
        <v>494</v>
      </c>
    </row>
    <row r="797" spans="1:17">
      <c r="A797" s="111" t="s">
        <v>495</v>
      </c>
      <c r="B797" s="106">
        <v>0.5</v>
      </c>
      <c r="C797" s="106">
        <v>800</v>
      </c>
      <c r="D797" s="106">
        <v>5</v>
      </c>
      <c r="E797" s="106">
        <v>10</v>
      </c>
      <c r="F797" s="106">
        <v>19.940000000000001</v>
      </c>
      <c r="G797" s="106">
        <v>1.71</v>
      </c>
      <c r="H797" s="106">
        <v>224</v>
      </c>
      <c r="I797" s="106">
        <v>398</v>
      </c>
      <c r="J797" s="106">
        <v>14.2</v>
      </c>
      <c r="K797" s="106"/>
      <c r="L797" s="106">
        <v>0</v>
      </c>
      <c r="M797" s="106">
        <v>15000</v>
      </c>
      <c r="N797" s="112">
        <v>94.55</v>
      </c>
      <c r="O797" s="112">
        <v>93.68</v>
      </c>
      <c r="P797" s="112">
        <v>1.1100000000000001</v>
      </c>
      <c r="Q797" s="114" t="s">
        <v>494</v>
      </c>
    </row>
    <row r="798" spans="1:17">
      <c r="A798" s="111" t="s">
        <v>496</v>
      </c>
      <c r="B798" s="106">
        <v>0.5</v>
      </c>
      <c r="C798" s="106">
        <v>800</v>
      </c>
      <c r="D798" s="106">
        <v>5</v>
      </c>
      <c r="E798" s="106">
        <v>10</v>
      </c>
      <c r="F798" s="106">
        <v>7.72</v>
      </c>
      <c r="G798" s="106">
        <v>0.71</v>
      </c>
      <c r="H798" s="106">
        <v>239</v>
      </c>
      <c r="I798" s="106">
        <v>372</v>
      </c>
      <c r="J798" s="106">
        <v>13.8</v>
      </c>
      <c r="K798" s="106"/>
      <c r="L798" s="106">
        <v>0</v>
      </c>
      <c r="M798" s="106">
        <v>15000</v>
      </c>
      <c r="N798" s="112">
        <v>91.69</v>
      </c>
      <c r="O798" s="112">
        <v>92.37</v>
      </c>
      <c r="P798" s="112">
        <v>1.07</v>
      </c>
      <c r="Q798" s="114" t="s">
        <v>494</v>
      </c>
    </row>
    <row r="799" spans="1:17">
      <c r="A799" s="111" t="s">
        <v>497</v>
      </c>
      <c r="B799" s="106">
        <v>0.5</v>
      </c>
      <c r="C799" s="106">
        <v>750</v>
      </c>
      <c r="D799" s="106">
        <v>4.99</v>
      </c>
      <c r="E799" s="106">
        <v>5</v>
      </c>
      <c r="F799" s="106">
        <v>21.5</v>
      </c>
      <c r="G799" s="106">
        <v>0.03</v>
      </c>
      <c r="H799" s="106">
        <v>10</v>
      </c>
      <c r="I799" s="106">
        <v>578</v>
      </c>
      <c r="J799" s="106">
        <v>22.1</v>
      </c>
      <c r="K799" s="106"/>
      <c r="L799" s="106">
        <v>0</v>
      </c>
      <c r="M799" s="106">
        <v>18000</v>
      </c>
      <c r="N799" s="112">
        <v>51</v>
      </c>
      <c r="O799" s="112">
        <v>63.45</v>
      </c>
      <c r="P799" s="112">
        <v>0.89</v>
      </c>
      <c r="Q799" s="114" t="s">
        <v>498</v>
      </c>
    </row>
    <row r="800" spans="1:17">
      <c r="A800" s="111" t="s">
        <v>499</v>
      </c>
      <c r="B800" s="106">
        <v>0.5</v>
      </c>
      <c r="C800" s="106">
        <v>750</v>
      </c>
      <c r="D800" s="106">
        <v>4.9800000000000004</v>
      </c>
      <c r="E800" s="106">
        <v>5</v>
      </c>
      <c r="F800" s="106">
        <v>18.899999999999999</v>
      </c>
      <c r="G800" s="106">
        <v>7.0000000000000007E-2</v>
      </c>
      <c r="H800" s="106">
        <v>21</v>
      </c>
      <c r="I800" s="106">
        <v>578</v>
      </c>
      <c r="J800" s="106">
        <v>17.8</v>
      </c>
      <c r="K800" s="106"/>
      <c r="L800" s="106">
        <v>0</v>
      </c>
      <c r="M800" s="106">
        <v>18000</v>
      </c>
      <c r="N800" s="112">
        <v>65.86</v>
      </c>
      <c r="O800" s="112">
        <v>76.3</v>
      </c>
      <c r="P800" s="112">
        <v>0.91</v>
      </c>
      <c r="Q800" s="114" t="s">
        <v>498</v>
      </c>
    </row>
    <row r="801" spans="1:17">
      <c r="A801" s="111" t="s">
        <v>500</v>
      </c>
      <c r="B801" s="106">
        <v>0.5</v>
      </c>
      <c r="C801" s="106">
        <v>750</v>
      </c>
      <c r="D801" s="106">
        <v>4.99</v>
      </c>
      <c r="E801" s="106">
        <v>5</v>
      </c>
      <c r="F801" s="106">
        <v>26.8</v>
      </c>
      <c r="G801" s="106">
        <v>0.06</v>
      </c>
      <c r="H801" s="106">
        <v>22</v>
      </c>
      <c r="I801" s="106">
        <v>603</v>
      </c>
      <c r="J801" s="106">
        <v>15.1</v>
      </c>
      <c r="K801" s="106"/>
      <c r="L801" s="106">
        <v>0</v>
      </c>
      <c r="M801" s="106">
        <v>18000</v>
      </c>
      <c r="N801" s="112">
        <v>73.900000000000006</v>
      </c>
      <c r="O801" s="112">
        <v>79.92</v>
      </c>
      <c r="P801" s="112">
        <v>0.93</v>
      </c>
      <c r="Q801" s="114" t="s">
        <v>498</v>
      </c>
    </row>
    <row r="802" spans="1:17">
      <c r="A802" s="111" t="s">
        <v>499</v>
      </c>
      <c r="B802" s="106">
        <v>0.5</v>
      </c>
      <c r="C802" s="106">
        <v>750</v>
      </c>
      <c r="D802" s="106">
        <v>4.9800000000000004</v>
      </c>
      <c r="E802" s="106">
        <v>12</v>
      </c>
      <c r="F802" s="106">
        <v>18.899999999999999</v>
      </c>
      <c r="G802" s="106">
        <v>7.0000000000000007E-2</v>
      </c>
      <c r="H802" s="106">
        <v>21</v>
      </c>
      <c r="I802" s="106">
        <v>578</v>
      </c>
      <c r="J802" s="106">
        <v>17.8</v>
      </c>
      <c r="K802" s="106"/>
      <c r="L802" s="106">
        <v>0</v>
      </c>
      <c r="M802" s="106">
        <v>18000</v>
      </c>
      <c r="N802" s="112">
        <v>56.64</v>
      </c>
      <c r="O802" s="112">
        <v>69.53</v>
      </c>
      <c r="P802" s="112">
        <v>0.88</v>
      </c>
      <c r="Q802" s="114" t="s">
        <v>498</v>
      </c>
    </row>
    <row r="803" spans="1:17">
      <c r="A803" s="111" t="s">
        <v>500</v>
      </c>
      <c r="B803" s="106">
        <v>0.5</v>
      </c>
      <c r="C803" s="106">
        <v>750</v>
      </c>
      <c r="D803" s="106">
        <v>4.99</v>
      </c>
      <c r="E803" s="106">
        <v>12</v>
      </c>
      <c r="F803" s="106">
        <v>26.8</v>
      </c>
      <c r="G803" s="106">
        <v>0.06</v>
      </c>
      <c r="H803" s="106">
        <v>22</v>
      </c>
      <c r="I803" s="106">
        <v>603</v>
      </c>
      <c r="J803" s="106">
        <v>15.1</v>
      </c>
      <c r="K803" s="106"/>
      <c r="L803" s="106">
        <v>0</v>
      </c>
      <c r="M803" s="106">
        <v>18000</v>
      </c>
      <c r="N803" s="112">
        <v>72.66</v>
      </c>
      <c r="O803" s="112">
        <v>76.95</v>
      </c>
      <c r="P803" s="112">
        <v>0.9</v>
      </c>
      <c r="Q803" s="114" t="s">
        <v>498</v>
      </c>
    </row>
    <row r="804" spans="1:17">
      <c r="A804" s="111" t="s">
        <v>499</v>
      </c>
      <c r="B804" s="106">
        <v>0.5</v>
      </c>
      <c r="C804" s="106">
        <v>750</v>
      </c>
      <c r="D804" s="106">
        <v>4.9800000000000004</v>
      </c>
      <c r="E804" s="106">
        <v>24</v>
      </c>
      <c r="F804" s="106">
        <v>18.899999999999999</v>
      </c>
      <c r="G804" s="106">
        <v>7.0000000000000007E-2</v>
      </c>
      <c r="H804" s="106">
        <v>21</v>
      </c>
      <c r="I804" s="106">
        <v>578</v>
      </c>
      <c r="J804" s="106">
        <v>17.8</v>
      </c>
      <c r="K804" s="106"/>
      <c r="L804" s="106">
        <v>0</v>
      </c>
      <c r="M804" s="106">
        <v>18000</v>
      </c>
      <c r="N804" s="112">
        <v>48.5</v>
      </c>
      <c r="O804" s="112">
        <v>59.77</v>
      </c>
      <c r="P804" s="112">
        <v>0.84</v>
      </c>
      <c r="Q804" s="114" t="s">
        <v>498</v>
      </c>
    </row>
    <row r="805" spans="1:17">
      <c r="A805" s="111" t="s">
        <v>500</v>
      </c>
      <c r="B805" s="106">
        <v>0.5</v>
      </c>
      <c r="C805" s="106">
        <v>750</v>
      </c>
      <c r="D805" s="106">
        <v>4.99</v>
      </c>
      <c r="E805" s="106">
        <v>24</v>
      </c>
      <c r="F805" s="106">
        <v>26.8</v>
      </c>
      <c r="G805" s="106">
        <v>0.06</v>
      </c>
      <c r="H805" s="106">
        <v>22</v>
      </c>
      <c r="I805" s="106">
        <v>603</v>
      </c>
      <c r="J805" s="106">
        <v>15.1</v>
      </c>
      <c r="K805" s="106"/>
      <c r="L805" s="106">
        <v>0</v>
      </c>
      <c r="M805" s="106">
        <v>18000</v>
      </c>
      <c r="N805" s="112">
        <v>69.14</v>
      </c>
      <c r="O805" s="112">
        <v>78.900000000000006</v>
      </c>
      <c r="P805" s="112">
        <v>0.9</v>
      </c>
      <c r="Q805" s="114" t="s">
        <v>498</v>
      </c>
    </row>
    <row r="806" spans="1:17">
      <c r="A806" s="111" t="s">
        <v>499</v>
      </c>
      <c r="B806" s="106">
        <v>0.5</v>
      </c>
      <c r="C806" s="106">
        <v>750</v>
      </c>
      <c r="D806" s="106">
        <v>4.9800000000000004</v>
      </c>
      <c r="E806" s="106">
        <v>36</v>
      </c>
      <c r="F806" s="106">
        <v>18.899999999999999</v>
      </c>
      <c r="G806" s="106">
        <v>7.0000000000000007E-2</v>
      </c>
      <c r="H806" s="106">
        <v>21</v>
      </c>
      <c r="I806" s="106">
        <v>578</v>
      </c>
      <c r="J806" s="106">
        <v>17.8</v>
      </c>
      <c r="K806" s="106"/>
      <c r="L806" s="106">
        <v>0</v>
      </c>
      <c r="M806" s="106">
        <v>18000</v>
      </c>
      <c r="N806" s="112">
        <v>45.31</v>
      </c>
      <c r="O806" s="112">
        <v>57.81</v>
      </c>
      <c r="P806" s="112">
        <v>0.64</v>
      </c>
      <c r="Q806" s="114" t="s">
        <v>498</v>
      </c>
    </row>
    <row r="807" spans="1:17">
      <c r="A807" s="111" t="s">
        <v>500</v>
      </c>
      <c r="B807" s="106">
        <v>0.5</v>
      </c>
      <c r="C807" s="106">
        <v>750</v>
      </c>
      <c r="D807" s="106">
        <v>4.99</v>
      </c>
      <c r="E807" s="106">
        <v>36</v>
      </c>
      <c r="F807" s="106">
        <v>26.8</v>
      </c>
      <c r="G807" s="106">
        <v>0.06</v>
      </c>
      <c r="H807" s="106">
        <v>22</v>
      </c>
      <c r="I807" s="106">
        <v>603</v>
      </c>
      <c r="J807" s="106">
        <v>15.1</v>
      </c>
      <c r="K807" s="106"/>
      <c r="L807" s="106">
        <v>0</v>
      </c>
      <c r="M807" s="106">
        <v>18000</v>
      </c>
      <c r="N807" s="112">
        <v>69.92</v>
      </c>
      <c r="O807" s="112">
        <v>75.78</v>
      </c>
      <c r="P807" s="112">
        <v>0.87</v>
      </c>
      <c r="Q807" s="114" t="s">
        <v>498</v>
      </c>
    </row>
    <row r="808" spans="1:17">
      <c r="A808" s="111" t="s">
        <v>499</v>
      </c>
      <c r="B808" s="106">
        <v>0.5</v>
      </c>
      <c r="C808" s="106">
        <v>750</v>
      </c>
      <c r="D808" s="106">
        <v>4.9800000000000004</v>
      </c>
      <c r="E808" s="106">
        <v>48</v>
      </c>
      <c r="F808" s="106">
        <v>18.899999999999999</v>
      </c>
      <c r="G808" s="106">
        <v>7.0000000000000007E-2</v>
      </c>
      <c r="H808" s="106">
        <v>21</v>
      </c>
      <c r="I808" s="106">
        <v>578</v>
      </c>
      <c r="J808" s="106">
        <v>17.8</v>
      </c>
      <c r="K808" s="106"/>
      <c r="L808" s="106">
        <v>0</v>
      </c>
      <c r="M808" s="106">
        <v>18000</v>
      </c>
      <c r="N808" s="112">
        <v>36.72</v>
      </c>
      <c r="O808" s="112">
        <v>41.8</v>
      </c>
      <c r="P808" s="112">
        <v>0.59</v>
      </c>
      <c r="Q808" s="114" t="s">
        <v>498</v>
      </c>
    </row>
    <row r="809" spans="1:17">
      <c r="A809" s="111" t="s">
        <v>500</v>
      </c>
      <c r="B809" s="106">
        <v>0.5</v>
      </c>
      <c r="C809" s="106">
        <v>750</v>
      </c>
      <c r="D809" s="106">
        <v>4.99</v>
      </c>
      <c r="E809" s="106">
        <v>48</v>
      </c>
      <c r="F809" s="106">
        <v>26.8</v>
      </c>
      <c r="G809" s="106">
        <v>0.06</v>
      </c>
      <c r="H809" s="106">
        <v>22</v>
      </c>
      <c r="I809" s="106">
        <v>603</v>
      </c>
      <c r="J809" s="106">
        <v>15.1</v>
      </c>
      <c r="K809" s="106"/>
      <c r="L809" s="106">
        <v>0</v>
      </c>
      <c r="M809" s="106">
        <v>18000</v>
      </c>
      <c r="N809" s="112">
        <v>69.14</v>
      </c>
      <c r="O809" s="112">
        <v>79.3</v>
      </c>
      <c r="P809" s="112">
        <v>0.83</v>
      </c>
      <c r="Q809" s="114" t="s">
        <v>498</v>
      </c>
    </row>
    <row r="810" spans="1:17">
      <c r="A810" s="111" t="s">
        <v>501</v>
      </c>
      <c r="B810" s="106">
        <v>0.1</v>
      </c>
      <c r="C810" s="106">
        <v>700</v>
      </c>
      <c r="D810" s="106">
        <v>5</v>
      </c>
      <c r="E810" s="106">
        <v>6</v>
      </c>
      <c r="F810" s="106">
        <v>9.6</v>
      </c>
      <c r="G810" s="106">
        <v>0.27</v>
      </c>
      <c r="H810" s="106">
        <v>121</v>
      </c>
      <c r="I810" s="106">
        <v>760</v>
      </c>
      <c r="J810" s="106">
        <v>3.4</v>
      </c>
      <c r="K810" s="106"/>
      <c r="L810" s="106">
        <v>0</v>
      </c>
      <c r="M810" s="106">
        <v>36000</v>
      </c>
      <c r="N810" s="112">
        <v>37.270000000000003</v>
      </c>
      <c r="O810" s="112">
        <v>66.73</v>
      </c>
      <c r="P810" s="112">
        <v>1.01</v>
      </c>
      <c r="Q810" s="114" t="s">
        <v>502</v>
      </c>
    </row>
    <row r="811" spans="1:17">
      <c r="A811" s="111" t="s">
        <v>501</v>
      </c>
      <c r="B811" s="106">
        <v>0.1</v>
      </c>
      <c r="C811" s="106">
        <v>700</v>
      </c>
      <c r="D811" s="106">
        <v>5</v>
      </c>
      <c r="E811" s="106">
        <v>12</v>
      </c>
      <c r="F811" s="106">
        <v>9.6</v>
      </c>
      <c r="G811" s="106">
        <v>0.27</v>
      </c>
      <c r="H811" s="106">
        <v>121</v>
      </c>
      <c r="I811" s="106">
        <v>760</v>
      </c>
      <c r="J811" s="106">
        <v>3.4</v>
      </c>
      <c r="K811" s="106"/>
      <c r="L811" s="106">
        <v>0</v>
      </c>
      <c r="M811" s="106">
        <v>36000</v>
      </c>
      <c r="N811" s="112">
        <v>37</v>
      </c>
      <c r="O811" s="112">
        <v>67.88</v>
      </c>
      <c r="P811" s="112">
        <v>1</v>
      </c>
      <c r="Q811" s="114" t="s">
        <v>502</v>
      </c>
    </row>
    <row r="812" spans="1:17">
      <c r="A812" s="111" t="s">
        <v>503</v>
      </c>
      <c r="B812" s="106">
        <v>0.5</v>
      </c>
      <c r="C812" s="106">
        <v>700</v>
      </c>
      <c r="D812" s="106">
        <v>3</v>
      </c>
      <c r="E812" s="106">
        <v>5</v>
      </c>
      <c r="F812" s="106">
        <v>36.81</v>
      </c>
      <c r="G812" s="106">
        <v>0.04</v>
      </c>
      <c r="H812" s="106">
        <v>14</v>
      </c>
      <c r="I812" s="106">
        <v>390</v>
      </c>
      <c r="J812" s="106">
        <v>12.6</v>
      </c>
      <c r="K812" s="106">
        <v>7.8</v>
      </c>
      <c r="L812" s="106">
        <v>0</v>
      </c>
      <c r="M812" s="106">
        <v>24000</v>
      </c>
      <c r="N812" s="112">
        <v>51.43</v>
      </c>
      <c r="O812" s="112">
        <v>57.24</v>
      </c>
      <c r="P812" s="112">
        <v>0.87</v>
      </c>
      <c r="Q812" s="114" t="s">
        <v>504</v>
      </c>
    </row>
    <row r="813" spans="1:17">
      <c r="A813" s="111" t="s">
        <v>505</v>
      </c>
      <c r="B813" s="106">
        <v>0.5</v>
      </c>
      <c r="C813" s="106">
        <v>700</v>
      </c>
      <c r="D813" s="106">
        <v>3</v>
      </c>
      <c r="E813" s="106">
        <v>5</v>
      </c>
      <c r="F813" s="106">
        <v>41.87</v>
      </c>
      <c r="G813" s="106">
        <v>0.03</v>
      </c>
      <c r="H813" s="106">
        <v>12</v>
      </c>
      <c r="I813" s="106">
        <v>400</v>
      </c>
      <c r="J813" s="106">
        <v>11.6</v>
      </c>
      <c r="K813" s="106">
        <v>9.5</v>
      </c>
      <c r="L813" s="106">
        <v>0</v>
      </c>
      <c r="M813" s="106">
        <v>24000</v>
      </c>
      <c r="N813" s="112">
        <v>44.19</v>
      </c>
      <c r="O813" s="112">
        <v>49.91</v>
      </c>
      <c r="P813" s="112">
        <v>0.8</v>
      </c>
      <c r="Q813" s="114" t="s">
        <v>504</v>
      </c>
    </row>
    <row r="814" spans="1:17">
      <c r="A814" s="111" t="s">
        <v>506</v>
      </c>
      <c r="B814" s="106">
        <v>0.5</v>
      </c>
      <c r="C814" s="106">
        <v>700</v>
      </c>
      <c r="D814" s="106">
        <v>3</v>
      </c>
      <c r="E814" s="106">
        <v>5</v>
      </c>
      <c r="F814" s="106">
        <v>46.13</v>
      </c>
      <c r="G814" s="106">
        <v>0.03</v>
      </c>
      <c r="H814" s="106">
        <v>10</v>
      </c>
      <c r="I814" s="106">
        <v>380</v>
      </c>
      <c r="J814" s="106">
        <v>12.3</v>
      </c>
      <c r="K814" s="106">
        <v>8.6</v>
      </c>
      <c r="L814" s="106">
        <v>0</v>
      </c>
      <c r="M814" s="106">
        <v>24000</v>
      </c>
      <c r="N814" s="112">
        <v>27.81</v>
      </c>
      <c r="O814" s="112">
        <v>33.909999999999997</v>
      </c>
      <c r="P814" s="112">
        <v>0.59</v>
      </c>
      <c r="Q814" s="114" t="s">
        <v>504</v>
      </c>
    </row>
    <row r="815" spans="1:17">
      <c r="A815" s="111" t="s">
        <v>220</v>
      </c>
      <c r="B815" s="106">
        <v>0.1</v>
      </c>
      <c r="C815" s="106">
        <v>700</v>
      </c>
      <c r="D815" s="106">
        <v>5</v>
      </c>
      <c r="E815" s="106">
        <v>20</v>
      </c>
      <c r="F815" s="106">
        <v>19</v>
      </c>
      <c r="G815" s="106">
        <v>0.6</v>
      </c>
      <c r="H815" s="106">
        <v>120</v>
      </c>
      <c r="I815" s="106">
        <v>829</v>
      </c>
      <c r="J815" s="106">
        <v>9.5</v>
      </c>
      <c r="K815" s="106">
        <v>8.9</v>
      </c>
      <c r="L815" s="106">
        <v>1.22</v>
      </c>
      <c r="M815" s="106">
        <v>20000</v>
      </c>
      <c r="N815" s="112">
        <v>72.400000000000006</v>
      </c>
      <c r="O815" s="112">
        <v>75</v>
      </c>
      <c r="P815" s="112">
        <v>0.9</v>
      </c>
      <c r="Q815" s="114" t="s">
        <v>507</v>
      </c>
    </row>
    <row r="816" spans="1:17">
      <c r="A816" s="111" t="s">
        <v>508</v>
      </c>
      <c r="B816" s="106">
        <v>0.1</v>
      </c>
      <c r="C816" s="106">
        <v>700</v>
      </c>
      <c r="D816" s="106">
        <v>5</v>
      </c>
      <c r="E816" s="106">
        <v>21</v>
      </c>
      <c r="F816" s="106">
        <v>15</v>
      </c>
      <c r="G816" s="106">
        <v>0.5</v>
      </c>
      <c r="H816" s="106">
        <v>120</v>
      </c>
      <c r="I816" s="106">
        <v>866</v>
      </c>
      <c r="J816" s="106">
        <v>7</v>
      </c>
      <c r="K816" s="106">
        <v>10.7</v>
      </c>
      <c r="L816" s="106">
        <v>1.22</v>
      </c>
      <c r="M816" s="106">
        <v>20000</v>
      </c>
      <c r="N816" s="112">
        <v>84.4</v>
      </c>
      <c r="O816" s="112">
        <v>87.7</v>
      </c>
      <c r="P816" s="112">
        <v>0.95</v>
      </c>
      <c r="Q816" s="114" t="s">
        <v>507</v>
      </c>
    </row>
    <row r="817" spans="1:17">
      <c r="A817" s="111" t="s">
        <v>509</v>
      </c>
      <c r="B817" s="106">
        <v>0.5</v>
      </c>
      <c r="C817" s="106">
        <v>750</v>
      </c>
      <c r="D817" s="106">
        <v>10.77</v>
      </c>
      <c r="E817" s="106">
        <v>7</v>
      </c>
      <c r="F817" s="106">
        <v>3.5</v>
      </c>
      <c r="G817" s="106">
        <v>0.37</v>
      </c>
      <c r="H817" s="106">
        <v>225</v>
      </c>
      <c r="I817" s="106">
        <v>584</v>
      </c>
      <c r="J817" s="106">
        <v>7.8</v>
      </c>
      <c r="K817" s="106"/>
      <c r="L817" s="106">
        <v>0</v>
      </c>
      <c r="M817" s="106">
        <v>14000</v>
      </c>
      <c r="N817" s="112">
        <v>51.16</v>
      </c>
      <c r="O817" s="112">
        <v>75.61</v>
      </c>
      <c r="P817" s="112">
        <v>0.81</v>
      </c>
      <c r="Q817" s="114" t="s">
        <v>510</v>
      </c>
    </row>
    <row r="818" spans="1:17">
      <c r="A818" s="111" t="s">
        <v>511</v>
      </c>
      <c r="B818" s="106">
        <v>0.5</v>
      </c>
      <c r="C818" s="106">
        <v>750</v>
      </c>
      <c r="D818" s="106">
        <v>10.77</v>
      </c>
      <c r="E818" s="106">
        <v>7</v>
      </c>
      <c r="F818" s="106">
        <v>4.05</v>
      </c>
      <c r="G818" s="106">
        <v>0.2</v>
      </c>
      <c r="H818" s="106">
        <v>60</v>
      </c>
      <c r="I818" s="106">
        <v>660</v>
      </c>
      <c r="J818" s="106">
        <v>29.4</v>
      </c>
      <c r="K818" s="106"/>
      <c r="L818" s="106">
        <v>0</v>
      </c>
      <c r="M818" s="106">
        <v>14000</v>
      </c>
      <c r="N818" s="112">
        <v>43.84</v>
      </c>
      <c r="O818" s="112">
        <v>70.040000000000006</v>
      </c>
      <c r="P818" s="112">
        <v>0.81</v>
      </c>
      <c r="Q818" s="114" t="s">
        <v>510</v>
      </c>
    </row>
    <row r="819" spans="1:17">
      <c r="A819" s="111" t="s">
        <v>512</v>
      </c>
      <c r="B819" s="106">
        <v>0.5</v>
      </c>
      <c r="C819" s="106">
        <v>750</v>
      </c>
      <c r="D819" s="106">
        <v>11</v>
      </c>
      <c r="E819" s="106">
        <v>7</v>
      </c>
      <c r="F819" s="106">
        <v>4.5999999999999996</v>
      </c>
      <c r="G819" s="106">
        <v>0.2</v>
      </c>
      <c r="H819" s="106">
        <v>60</v>
      </c>
      <c r="I819" s="106">
        <v>660</v>
      </c>
      <c r="J819" s="106">
        <v>29.4</v>
      </c>
      <c r="K819" s="106"/>
      <c r="L819" s="106">
        <v>0</v>
      </c>
      <c r="M819" s="106">
        <v>14000</v>
      </c>
      <c r="N819" s="112">
        <v>63.37</v>
      </c>
      <c r="O819" s="112">
        <v>71.89</v>
      </c>
      <c r="P819" s="112">
        <v>0.89</v>
      </c>
      <c r="Q819" s="114" t="s">
        <v>510</v>
      </c>
    </row>
    <row r="820" spans="1:17">
      <c r="A820" s="111" t="s">
        <v>513</v>
      </c>
      <c r="B820" s="106">
        <v>0.5</v>
      </c>
      <c r="C820" s="106">
        <v>750</v>
      </c>
      <c r="D820" s="106">
        <v>10.77</v>
      </c>
      <c r="E820" s="106">
        <v>7</v>
      </c>
      <c r="F820" s="106">
        <v>7.9</v>
      </c>
      <c r="G820" s="106">
        <v>0.32</v>
      </c>
      <c r="H820" s="106">
        <v>64</v>
      </c>
      <c r="I820" s="106">
        <v>670</v>
      </c>
      <c r="J820" s="106">
        <v>25.6</v>
      </c>
      <c r="K820" s="106"/>
      <c r="L820" s="106">
        <v>0</v>
      </c>
      <c r="M820" s="106">
        <v>14000</v>
      </c>
      <c r="N820" s="112">
        <v>70.97</v>
      </c>
      <c r="O820" s="112">
        <v>80.91</v>
      </c>
      <c r="P820" s="112">
        <v>0.87</v>
      </c>
      <c r="Q820" s="114" t="s">
        <v>510</v>
      </c>
    </row>
    <row r="821" spans="1:17">
      <c r="A821" s="111" t="s">
        <v>514</v>
      </c>
      <c r="B821" s="106">
        <v>0.5</v>
      </c>
      <c r="C821" s="106">
        <v>750</v>
      </c>
      <c r="D821" s="106">
        <v>10.5</v>
      </c>
      <c r="E821" s="106">
        <v>7</v>
      </c>
      <c r="F821" s="106">
        <v>25.7</v>
      </c>
      <c r="G821" s="106">
        <v>0.27</v>
      </c>
      <c r="H821" s="106">
        <v>55</v>
      </c>
      <c r="I821" s="106">
        <v>584</v>
      </c>
      <c r="J821" s="106">
        <v>32.1</v>
      </c>
      <c r="K821" s="106"/>
      <c r="L821" s="106">
        <v>0</v>
      </c>
      <c r="M821" s="106">
        <v>14000</v>
      </c>
      <c r="N821" s="112">
        <v>77.48</v>
      </c>
      <c r="O821" s="112">
        <v>90.99</v>
      </c>
      <c r="P821" s="112">
        <v>0.96</v>
      </c>
      <c r="Q821" s="114" t="s">
        <v>510</v>
      </c>
    </row>
    <row r="822" spans="1:17">
      <c r="A822" s="111" t="s">
        <v>515</v>
      </c>
      <c r="B822" s="106">
        <v>0.5</v>
      </c>
      <c r="C822" s="106">
        <v>750</v>
      </c>
      <c r="D822" s="106">
        <v>10.8</v>
      </c>
      <c r="E822" s="106">
        <v>4</v>
      </c>
      <c r="F822" s="106">
        <v>29.8</v>
      </c>
      <c r="G822" s="106">
        <v>0.28000000000000003</v>
      </c>
      <c r="H822" s="106">
        <v>37</v>
      </c>
      <c r="I822" s="106">
        <v>670</v>
      </c>
      <c r="J822" s="106">
        <v>47.7</v>
      </c>
      <c r="K822" s="106"/>
      <c r="L822" s="106">
        <v>0</v>
      </c>
      <c r="M822" s="106">
        <v>14000</v>
      </c>
      <c r="N822" s="112">
        <v>65.81</v>
      </c>
      <c r="O822" s="112">
        <v>88.86</v>
      </c>
      <c r="P822" s="112">
        <v>1</v>
      </c>
      <c r="Q822" s="114" t="s">
        <v>510</v>
      </c>
    </row>
    <row r="823" spans="1:17">
      <c r="A823" s="111" t="s">
        <v>516</v>
      </c>
      <c r="B823" s="106">
        <v>0.4</v>
      </c>
      <c r="C823" s="106">
        <v>800</v>
      </c>
      <c r="D823" s="106">
        <v>4.4000000000000004</v>
      </c>
      <c r="E823" s="106">
        <v>5</v>
      </c>
      <c r="F823" s="106">
        <v>11.1</v>
      </c>
      <c r="G823" s="106">
        <v>7.0000000000000007E-2</v>
      </c>
      <c r="H823" s="106">
        <v>22</v>
      </c>
      <c r="I823" s="106">
        <v>410</v>
      </c>
      <c r="J823" s="106">
        <v>15.5</v>
      </c>
      <c r="K823" s="106"/>
      <c r="L823" s="106">
        <v>0</v>
      </c>
      <c r="M823" s="106">
        <v>150000</v>
      </c>
      <c r="N823" s="112">
        <v>53</v>
      </c>
      <c r="O823" s="112">
        <v>75</v>
      </c>
      <c r="P823" s="112">
        <v>0.72</v>
      </c>
      <c r="Q823" s="114" t="s">
        <v>517</v>
      </c>
    </row>
    <row r="824" spans="1:17">
      <c r="A824" s="111" t="s">
        <v>518</v>
      </c>
      <c r="B824" s="106">
        <v>0.4</v>
      </c>
      <c r="C824" s="106">
        <v>800</v>
      </c>
      <c r="D824" s="106">
        <v>4.4000000000000004</v>
      </c>
      <c r="E824" s="106">
        <v>5</v>
      </c>
      <c r="F824" s="106">
        <v>10.5</v>
      </c>
      <c r="G824" s="106">
        <v>0.08</v>
      </c>
      <c r="H824" s="106">
        <v>25</v>
      </c>
      <c r="I824" s="106">
        <v>570</v>
      </c>
      <c r="J824" s="106">
        <v>10.9</v>
      </c>
      <c r="K824" s="106"/>
      <c r="L824" s="106">
        <v>0</v>
      </c>
      <c r="M824" s="106">
        <v>150000</v>
      </c>
      <c r="N824" s="112">
        <v>53</v>
      </c>
      <c r="O824" s="112">
        <v>66</v>
      </c>
      <c r="P824" s="112">
        <v>0.79</v>
      </c>
      <c r="Q824" s="114" t="s">
        <v>517</v>
      </c>
    </row>
    <row r="825" spans="1:17">
      <c r="A825" s="111" t="s">
        <v>519</v>
      </c>
      <c r="B825" s="106">
        <v>0.4</v>
      </c>
      <c r="C825" s="106">
        <v>800</v>
      </c>
      <c r="D825" s="106">
        <v>4.5999999999999996</v>
      </c>
      <c r="E825" s="106">
        <v>5</v>
      </c>
      <c r="F825" s="106">
        <v>13.8</v>
      </c>
      <c r="G825" s="106">
        <v>0.08</v>
      </c>
      <c r="H825" s="106">
        <v>19</v>
      </c>
      <c r="I825" s="106">
        <v>441</v>
      </c>
      <c r="J825" s="106">
        <v>18.7</v>
      </c>
      <c r="K825" s="106"/>
      <c r="L825" s="106">
        <v>0</v>
      </c>
      <c r="M825" s="106">
        <v>150000</v>
      </c>
      <c r="N825" s="112">
        <v>42</v>
      </c>
      <c r="O825" s="112">
        <v>61</v>
      </c>
      <c r="P825" s="112">
        <v>0.69</v>
      </c>
      <c r="Q825" s="114" t="s">
        <v>517</v>
      </c>
    </row>
    <row r="826" spans="1:17">
      <c r="A826" s="111" t="s">
        <v>520</v>
      </c>
      <c r="B826" s="106">
        <v>0.4</v>
      </c>
      <c r="C826" s="106">
        <v>800</v>
      </c>
      <c r="D826" s="106">
        <v>4.8</v>
      </c>
      <c r="E826" s="106">
        <v>5</v>
      </c>
      <c r="F826" s="106">
        <v>14.7</v>
      </c>
      <c r="G826" s="106">
        <v>0.09</v>
      </c>
      <c r="H826" s="106">
        <v>22</v>
      </c>
      <c r="I826" s="106">
        <v>479</v>
      </c>
      <c r="J826" s="106">
        <v>12.4</v>
      </c>
      <c r="K826" s="106"/>
      <c r="L826" s="106">
        <v>0</v>
      </c>
      <c r="M826" s="106">
        <v>150000</v>
      </c>
      <c r="N826" s="112">
        <v>48</v>
      </c>
      <c r="O826" s="112">
        <v>69</v>
      </c>
      <c r="P826" s="112">
        <v>0.71</v>
      </c>
      <c r="Q826" s="114" t="s">
        <v>517</v>
      </c>
    </row>
    <row r="827" spans="1:17">
      <c r="A827" s="111" t="s">
        <v>516</v>
      </c>
      <c r="B827" s="106">
        <v>0.4</v>
      </c>
      <c r="C827" s="106">
        <v>800</v>
      </c>
      <c r="D827" s="106">
        <v>4.4000000000000004</v>
      </c>
      <c r="E827" s="106">
        <v>50</v>
      </c>
      <c r="F827" s="106">
        <v>11.1</v>
      </c>
      <c r="G827" s="106">
        <v>7.0000000000000007E-2</v>
      </c>
      <c r="H827" s="106">
        <v>22</v>
      </c>
      <c r="I827" s="106">
        <v>410</v>
      </c>
      <c r="J827" s="106">
        <v>15.5</v>
      </c>
      <c r="K827" s="106"/>
      <c r="L827" s="106">
        <v>0</v>
      </c>
      <c r="M827" s="106">
        <v>150000</v>
      </c>
      <c r="N827" s="112">
        <v>49</v>
      </c>
      <c r="O827" s="112">
        <v>67</v>
      </c>
      <c r="P827" s="112">
        <v>0.75</v>
      </c>
      <c r="Q827" s="114" t="s">
        <v>517</v>
      </c>
    </row>
    <row r="828" spans="1:17">
      <c r="A828" s="111" t="s">
        <v>518</v>
      </c>
      <c r="B828" s="106">
        <v>0.4</v>
      </c>
      <c r="C828" s="106">
        <v>800</v>
      </c>
      <c r="D828" s="106">
        <v>4.4000000000000004</v>
      </c>
      <c r="E828" s="106">
        <v>50</v>
      </c>
      <c r="F828" s="106">
        <v>10.5</v>
      </c>
      <c r="G828" s="106">
        <v>0.08</v>
      </c>
      <c r="H828" s="106">
        <v>25</v>
      </c>
      <c r="I828" s="106">
        <v>570</v>
      </c>
      <c r="J828" s="106">
        <v>10.9</v>
      </c>
      <c r="K828" s="106"/>
      <c r="L828" s="106">
        <v>0</v>
      </c>
      <c r="M828" s="106">
        <v>150000</v>
      </c>
      <c r="N828" s="112">
        <v>42</v>
      </c>
      <c r="O828" s="112">
        <v>55</v>
      </c>
      <c r="P828" s="112">
        <v>0.74</v>
      </c>
      <c r="Q828" s="114" t="s">
        <v>517</v>
      </c>
    </row>
    <row r="829" spans="1:17">
      <c r="A829" s="111" t="s">
        <v>519</v>
      </c>
      <c r="B829" s="106">
        <v>0.4</v>
      </c>
      <c r="C829" s="106">
        <v>800</v>
      </c>
      <c r="D829" s="106">
        <v>4.5999999999999996</v>
      </c>
      <c r="E829" s="106">
        <v>50</v>
      </c>
      <c r="F829" s="106">
        <v>13.8</v>
      </c>
      <c r="G829" s="106">
        <v>0.08</v>
      </c>
      <c r="H829" s="106">
        <v>19</v>
      </c>
      <c r="I829" s="106">
        <v>441</v>
      </c>
      <c r="J829" s="106">
        <v>18.7</v>
      </c>
      <c r="K829" s="106"/>
      <c r="L829" s="106">
        <v>0</v>
      </c>
      <c r="M829" s="106">
        <v>150000</v>
      </c>
      <c r="N829" s="112">
        <v>39</v>
      </c>
      <c r="O829" s="112">
        <v>58</v>
      </c>
      <c r="P829" s="112">
        <v>0.68</v>
      </c>
      <c r="Q829" s="114" t="s">
        <v>517</v>
      </c>
    </row>
    <row r="830" spans="1:17">
      <c r="A830" s="111" t="s">
        <v>520</v>
      </c>
      <c r="B830" s="106">
        <v>0.4</v>
      </c>
      <c r="C830" s="106">
        <v>800</v>
      </c>
      <c r="D830" s="106">
        <v>4.8</v>
      </c>
      <c r="E830" s="106">
        <v>50</v>
      </c>
      <c r="F830" s="106">
        <v>14.7</v>
      </c>
      <c r="G830" s="106">
        <v>0.09</v>
      </c>
      <c r="H830" s="106">
        <v>22</v>
      </c>
      <c r="I830" s="106">
        <v>479</v>
      </c>
      <c r="J830" s="106">
        <v>12.4</v>
      </c>
      <c r="K830" s="106"/>
      <c r="L830" s="106">
        <v>0</v>
      </c>
      <c r="M830" s="106">
        <v>150000</v>
      </c>
      <c r="N830" s="112">
        <v>45</v>
      </c>
      <c r="O830" s="112">
        <v>66</v>
      </c>
      <c r="P830" s="112">
        <v>0.67</v>
      </c>
      <c r="Q830" s="114" t="s">
        <v>517</v>
      </c>
    </row>
    <row r="831" spans="1:17">
      <c r="A831" s="111" t="s">
        <v>521</v>
      </c>
      <c r="B831" s="106">
        <v>0.5</v>
      </c>
      <c r="C831" s="106">
        <v>700</v>
      </c>
      <c r="D831" s="106">
        <v>15</v>
      </c>
      <c r="E831" s="106">
        <v>15</v>
      </c>
      <c r="F831" s="106">
        <v>3.9</v>
      </c>
      <c r="G831" s="106">
        <v>0.26</v>
      </c>
      <c r="H831" s="106">
        <v>363</v>
      </c>
      <c r="I831" s="106">
        <v>400</v>
      </c>
      <c r="J831" s="106">
        <v>8.5</v>
      </c>
      <c r="K831" s="106"/>
      <c r="L831" s="106">
        <v>0</v>
      </c>
      <c r="M831" s="106">
        <v>72000</v>
      </c>
      <c r="N831" s="112">
        <v>65.739999999999995</v>
      </c>
      <c r="O831" s="112">
        <v>64.319999999999993</v>
      </c>
      <c r="P831" s="112">
        <v>0.99</v>
      </c>
      <c r="Q831" s="114" t="s">
        <v>522</v>
      </c>
    </row>
    <row r="832" spans="1:17">
      <c r="A832" s="111" t="s">
        <v>523</v>
      </c>
      <c r="B832" s="106">
        <v>0.5</v>
      </c>
      <c r="C832" s="106">
        <v>700</v>
      </c>
      <c r="D832" s="106">
        <v>15</v>
      </c>
      <c r="E832" s="106">
        <v>15</v>
      </c>
      <c r="F832" s="106">
        <v>3.9</v>
      </c>
      <c r="G832" s="106">
        <v>0.25</v>
      </c>
      <c r="H832" s="106">
        <v>321</v>
      </c>
      <c r="I832" s="106">
        <v>425</v>
      </c>
      <c r="J832" s="106">
        <v>7.9</v>
      </c>
      <c r="K832" s="106"/>
      <c r="L832" s="106">
        <v>0</v>
      </c>
      <c r="M832" s="106">
        <v>72000</v>
      </c>
      <c r="N832" s="112">
        <v>78.53</v>
      </c>
      <c r="O832" s="112">
        <v>76.95</v>
      </c>
      <c r="P832" s="112">
        <v>0.99</v>
      </c>
      <c r="Q832" s="114" t="s">
        <v>522</v>
      </c>
    </row>
    <row r="833" spans="1:17">
      <c r="A833" s="111" t="s">
        <v>524</v>
      </c>
      <c r="B833" s="106">
        <v>0.5</v>
      </c>
      <c r="C833" s="106">
        <v>700</v>
      </c>
      <c r="D833" s="106">
        <v>15</v>
      </c>
      <c r="E833" s="106">
        <v>15</v>
      </c>
      <c r="F833" s="106">
        <v>3.9</v>
      </c>
      <c r="G833" s="106">
        <v>0.25</v>
      </c>
      <c r="H833" s="106">
        <v>320</v>
      </c>
      <c r="I833" s="106">
        <v>447</v>
      </c>
      <c r="J833" s="106">
        <v>7.1</v>
      </c>
      <c r="K833" s="106"/>
      <c r="L833" s="106">
        <v>0</v>
      </c>
      <c r="M833" s="106">
        <v>72000</v>
      </c>
      <c r="N833" s="112">
        <v>80.42</v>
      </c>
      <c r="O833" s="112">
        <v>79.63</v>
      </c>
      <c r="P833" s="112">
        <v>1</v>
      </c>
      <c r="Q833" s="114" t="s">
        <v>522</v>
      </c>
    </row>
    <row r="834" spans="1:17">
      <c r="A834" s="111" t="s">
        <v>525</v>
      </c>
      <c r="B834" s="106">
        <v>0.5</v>
      </c>
      <c r="C834" s="106">
        <v>700</v>
      </c>
      <c r="D834" s="106">
        <v>15</v>
      </c>
      <c r="E834" s="106">
        <v>15</v>
      </c>
      <c r="F834" s="106">
        <v>3.9</v>
      </c>
      <c r="G834" s="106">
        <v>0.25</v>
      </c>
      <c r="H834" s="106">
        <v>319</v>
      </c>
      <c r="I834" s="106">
        <v>553</v>
      </c>
      <c r="J834" s="106">
        <v>5.8</v>
      </c>
      <c r="K834" s="106"/>
      <c r="L834" s="106">
        <v>0</v>
      </c>
      <c r="M834" s="106">
        <v>72000</v>
      </c>
      <c r="N834" s="112">
        <v>81.680000000000007</v>
      </c>
      <c r="O834" s="112">
        <v>81.209999999999994</v>
      </c>
      <c r="P834" s="112">
        <v>1</v>
      </c>
      <c r="Q834" s="114" t="s">
        <v>522</v>
      </c>
    </row>
    <row r="835" spans="1:17">
      <c r="A835" s="111" t="s">
        <v>526</v>
      </c>
      <c r="B835" s="106">
        <v>0.5</v>
      </c>
      <c r="C835" s="106">
        <v>700</v>
      </c>
      <c r="D835" s="106">
        <v>15</v>
      </c>
      <c r="E835" s="106">
        <v>15</v>
      </c>
      <c r="F835" s="106">
        <v>3.9</v>
      </c>
      <c r="G835" s="106">
        <v>0.24</v>
      </c>
      <c r="H835" s="106">
        <v>312</v>
      </c>
      <c r="I835" s="106">
        <v>548</v>
      </c>
      <c r="J835" s="106">
        <v>6.6</v>
      </c>
      <c r="K835" s="106"/>
      <c r="L835" s="106">
        <v>0</v>
      </c>
      <c r="M835" s="106">
        <v>72000</v>
      </c>
      <c r="N835" s="112">
        <v>81.37</v>
      </c>
      <c r="O835" s="112">
        <v>79.63</v>
      </c>
      <c r="P835" s="112">
        <v>1.01</v>
      </c>
      <c r="Q835" s="114" t="s">
        <v>522</v>
      </c>
    </row>
    <row r="836" spans="1:17">
      <c r="A836" s="111" t="s">
        <v>527</v>
      </c>
      <c r="B836" s="106">
        <v>0.5</v>
      </c>
      <c r="C836" s="106">
        <v>700</v>
      </c>
      <c r="D836" s="106">
        <v>15</v>
      </c>
      <c r="E836" s="106">
        <v>15</v>
      </c>
      <c r="F836" s="106">
        <v>3.9</v>
      </c>
      <c r="G836" s="106">
        <v>0.22</v>
      </c>
      <c r="H836" s="106">
        <v>299</v>
      </c>
      <c r="I836" s="106">
        <v>448</v>
      </c>
      <c r="J836" s="106">
        <v>7.4</v>
      </c>
      <c r="K836" s="106"/>
      <c r="L836" s="106">
        <v>0</v>
      </c>
      <c r="M836" s="106">
        <v>72000</v>
      </c>
      <c r="N836" s="112">
        <v>80.260000000000005</v>
      </c>
      <c r="O836" s="112">
        <v>77.58</v>
      </c>
      <c r="P836" s="112">
        <v>1</v>
      </c>
      <c r="Q836" s="114" t="s">
        <v>522</v>
      </c>
    </row>
    <row r="837" spans="1:17">
      <c r="A837" s="111" t="s">
        <v>528</v>
      </c>
      <c r="B837" s="106">
        <v>0.5</v>
      </c>
      <c r="C837" s="106">
        <v>700</v>
      </c>
      <c r="D837" s="106">
        <v>15</v>
      </c>
      <c r="E837" s="106">
        <v>15</v>
      </c>
      <c r="F837" s="106">
        <v>3.9</v>
      </c>
      <c r="G837" s="106">
        <v>0.2</v>
      </c>
      <c r="H837" s="106">
        <v>212</v>
      </c>
      <c r="I837" s="106">
        <v>416</v>
      </c>
      <c r="J837" s="106">
        <v>16.899999999999999</v>
      </c>
      <c r="K837" s="106"/>
      <c r="L837" s="106">
        <v>0</v>
      </c>
      <c r="M837" s="106">
        <v>72000</v>
      </c>
      <c r="N837" s="112">
        <v>75.53</v>
      </c>
      <c r="O837" s="112">
        <v>70.319999999999993</v>
      </c>
      <c r="P837" s="112">
        <v>0.98</v>
      </c>
      <c r="Q837" s="114" t="s">
        <v>522</v>
      </c>
    </row>
    <row r="838" spans="1:17">
      <c r="A838" s="111" t="s">
        <v>529</v>
      </c>
      <c r="B838" s="106">
        <v>0.5</v>
      </c>
      <c r="C838" s="106">
        <v>700</v>
      </c>
      <c r="D838" s="106">
        <v>15</v>
      </c>
      <c r="E838" s="106">
        <v>15</v>
      </c>
      <c r="F838" s="106">
        <v>4</v>
      </c>
      <c r="G838" s="106">
        <v>0.23</v>
      </c>
      <c r="H838" s="106">
        <v>241</v>
      </c>
      <c r="I838" s="106">
        <v>394</v>
      </c>
      <c r="J838" s="106">
        <v>14.9</v>
      </c>
      <c r="K838" s="106"/>
      <c r="L838" s="106">
        <v>0</v>
      </c>
      <c r="M838" s="106">
        <v>72000</v>
      </c>
      <c r="N838" s="112">
        <v>72.84</v>
      </c>
      <c r="O838" s="112">
        <v>68.260000000000005</v>
      </c>
      <c r="P838" s="112">
        <v>0.97</v>
      </c>
      <c r="Q838" s="114" t="s">
        <v>522</v>
      </c>
    </row>
    <row r="839" spans="1:17">
      <c r="A839" s="111" t="s">
        <v>521</v>
      </c>
      <c r="B839" s="106">
        <v>0.5</v>
      </c>
      <c r="C839" s="106">
        <v>700</v>
      </c>
      <c r="D839" s="106">
        <v>15</v>
      </c>
      <c r="E839" s="106">
        <v>30</v>
      </c>
      <c r="F839" s="106">
        <v>3.9</v>
      </c>
      <c r="G839" s="106">
        <v>0.26</v>
      </c>
      <c r="H839" s="106">
        <v>363</v>
      </c>
      <c r="I839" s="106">
        <v>400</v>
      </c>
      <c r="J839" s="106">
        <v>8.5</v>
      </c>
      <c r="K839" s="106"/>
      <c r="L839" s="106">
        <v>0</v>
      </c>
      <c r="M839" s="106">
        <v>72000</v>
      </c>
      <c r="N839" s="112">
        <v>62.9</v>
      </c>
      <c r="O839" s="112">
        <v>59.9</v>
      </c>
      <c r="P839" s="112">
        <v>0.96</v>
      </c>
      <c r="Q839" s="114" t="s">
        <v>522</v>
      </c>
    </row>
    <row r="840" spans="1:17">
      <c r="A840" s="111" t="s">
        <v>523</v>
      </c>
      <c r="B840" s="106">
        <v>0.5</v>
      </c>
      <c r="C840" s="106">
        <v>700</v>
      </c>
      <c r="D840" s="106">
        <v>15</v>
      </c>
      <c r="E840" s="106">
        <v>30</v>
      </c>
      <c r="F840" s="106">
        <v>3.9</v>
      </c>
      <c r="G840" s="106">
        <v>0.25</v>
      </c>
      <c r="H840" s="106">
        <v>321</v>
      </c>
      <c r="I840" s="106">
        <v>425</v>
      </c>
      <c r="J840" s="106">
        <v>7.9</v>
      </c>
      <c r="K840" s="106"/>
      <c r="L840" s="106">
        <v>0</v>
      </c>
      <c r="M840" s="106">
        <v>72000</v>
      </c>
      <c r="N840" s="112">
        <v>76.16</v>
      </c>
      <c r="O840" s="112">
        <v>74.739999999999995</v>
      </c>
      <c r="P840" s="112">
        <v>0.96</v>
      </c>
      <c r="Q840" s="114" t="s">
        <v>522</v>
      </c>
    </row>
    <row r="841" spans="1:17">
      <c r="A841" s="111" t="s">
        <v>524</v>
      </c>
      <c r="B841" s="106">
        <v>0.5</v>
      </c>
      <c r="C841" s="106">
        <v>700</v>
      </c>
      <c r="D841" s="106">
        <v>15</v>
      </c>
      <c r="E841" s="106">
        <v>30</v>
      </c>
      <c r="F841" s="106">
        <v>3.9</v>
      </c>
      <c r="G841" s="106">
        <v>0.25</v>
      </c>
      <c r="H841" s="106">
        <v>320</v>
      </c>
      <c r="I841" s="106">
        <v>447</v>
      </c>
      <c r="J841" s="106">
        <v>7.1</v>
      </c>
      <c r="K841" s="106"/>
      <c r="L841" s="106">
        <v>0</v>
      </c>
      <c r="M841" s="106">
        <v>72000</v>
      </c>
      <c r="N841" s="112">
        <v>78.209999999999994</v>
      </c>
      <c r="O841" s="112">
        <v>76.47</v>
      </c>
      <c r="P841" s="112">
        <v>0.99</v>
      </c>
      <c r="Q841" s="114" t="s">
        <v>522</v>
      </c>
    </row>
    <row r="842" spans="1:17">
      <c r="A842" s="111" t="s">
        <v>525</v>
      </c>
      <c r="B842" s="106">
        <v>0.5</v>
      </c>
      <c r="C842" s="106">
        <v>700</v>
      </c>
      <c r="D842" s="106">
        <v>15</v>
      </c>
      <c r="E842" s="106">
        <v>30</v>
      </c>
      <c r="F842" s="106">
        <v>3.9</v>
      </c>
      <c r="G842" s="106">
        <v>0.25</v>
      </c>
      <c r="H842" s="106">
        <v>319</v>
      </c>
      <c r="I842" s="106">
        <v>553</v>
      </c>
      <c r="J842" s="106">
        <v>5.8</v>
      </c>
      <c r="K842" s="106"/>
      <c r="L842" s="106">
        <v>0</v>
      </c>
      <c r="M842" s="106">
        <v>72000</v>
      </c>
      <c r="N842" s="112">
        <v>79</v>
      </c>
      <c r="O842" s="112">
        <v>79.790000000000006</v>
      </c>
      <c r="P842" s="112">
        <v>1</v>
      </c>
      <c r="Q842" s="114" t="s">
        <v>522</v>
      </c>
    </row>
    <row r="843" spans="1:17">
      <c r="A843" s="111" t="s">
        <v>526</v>
      </c>
      <c r="B843" s="106">
        <v>0.5</v>
      </c>
      <c r="C843" s="106">
        <v>700</v>
      </c>
      <c r="D843" s="106">
        <v>15</v>
      </c>
      <c r="E843" s="106">
        <v>30</v>
      </c>
      <c r="F843" s="106">
        <v>3.9</v>
      </c>
      <c r="G843" s="106">
        <v>0.24</v>
      </c>
      <c r="H843" s="106">
        <v>312</v>
      </c>
      <c r="I843" s="106">
        <v>548</v>
      </c>
      <c r="J843" s="106">
        <v>6.6</v>
      </c>
      <c r="K843" s="106"/>
      <c r="L843" s="106">
        <v>0</v>
      </c>
      <c r="M843" s="106">
        <v>72000</v>
      </c>
      <c r="N843" s="112">
        <v>80</v>
      </c>
      <c r="O843" s="112">
        <v>77.260000000000005</v>
      </c>
      <c r="P843" s="112">
        <v>0.99</v>
      </c>
      <c r="Q843" s="114" t="s">
        <v>522</v>
      </c>
    </row>
    <row r="844" spans="1:17">
      <c r="A844" s="111" t="s">
        <v>527</v>
      </c>
      <c r="B844" s="106">
        <v>0.5</v>
      </c>
      <c r="C844" s="106">
        <v>700</v>
      </c>
      <c r="D844" s="106">
        <v>15</v>
      </c>
      <c r="E844" s="106">
        <v>30</v>
      </c>
      <c r="F844" s="106">
        <v>3.9</v>
      </c>
      <c r="G844" s="106">
        <v>0.22</v>
      </c>
      <c r="H844" s="106">
        <v>299</v>
      </c>
      <c r="I844" s="106">
        <v>448</v>
      </c>
      <c r="J844" s="106">
        <v>7.4</v>
      </c>
      <c r="K844" s="106"/>
      <c r="L844" s="106">
        <v>0</v>
      </c>
      <c r="M844" s="106">
        <v>72000</v>
      </c>
      <c r="N844" s="112">
        <v>78.209999999999994</v>
      </c>
      <c r="O844" s="112">
        <v>75.84</v>
      </c>
      <c r="P844" s="112">
        <v>0.98</v>
      </c>
      <c r="Q844" s="114" t="s">
        <v>522</v>
      </c>
    </row>
    <row r="845" spans="1:17">
      <c r="A845" s="111" t="s">
        <v>528</v>
      </c>
      <c r="B845" s="106">
        <v>0.5</v>
      </c>
      <c r="C845" s="106">
        <v>700</v>
      </c>
      <c r="D845" s="106">
        <v>15</v>
      </c>
      <c r="E845" s="106">
        <v>30</v>
      </c>
      <c r="F845" s="106">
        <v>3.9</v>
      </c>
      <c r="G845" s="106">
        <v>0.2</v>
      </c>
      <c r="H845" s="106">
        <v>212</v>
      </c>
      <c r="I845" s="106">
        <v>416</v>
      </c>
      <c r="J845" s="106">
        <v>16.899999999999999</v>
      </c>
      <c r="K845" s="106"/>
      <c r="L845" s="106">
        <v>0</v>
      </c>
      <c r="M845" s="106">
        <v>72000</v>
      </c>
      <c r="N845" s="112">
        <v>68.11</v>
      </c>
      <c r="O845" s="112">
        <v>63.05</v>
      </c>
      <c r="P845" s="112">
        <v>0.95</v>
      </c>
      <c r="Q845" s="114" t="s">
        <v>522</v>
      </c>
    </row>
    <row r="846" spans="1:17">
      <c r="A846" s="111" t="s">
        <v>529</v>
      </c>
      <c r="B846" s="106">
        <v>0.5</v>
      </c>
      <c r="C846" s="106">
        <v>700</v>
      </c>
      <c r="D846" s="106">
        <v>15</v>
      </c>
      <c r="E846" s="106">
        <v>30</v>
      </c>
      <c r="F846" s="106">
        <v>4</v>
      </c>
      <c r="G846" s="106">
        <v>0.23</v>
      </c>
      <c r="H846" s="106">
        <v>241</v>
      </c>
      <c r="I846" s="106">
        <v>394</v>
      </c>
      <c r="J846" s="106">
        <v>14.9</v>
      </c>
      <c r="K846" s="106"/>
      <c r="L846" s="106">
        <v>0</v>
      </c>
      <c r="M846" s="106">
        <v>72000</v>
      </c>
      <c r="N846" s="112">
        <v>59.11</v>
      </c>
      <c r="O846" s="112">
        <v>57.21</v>
      </c>
      <c r="P846" s="112">
        <v>0.92</v>
      </c>
      <c r="Q846" s="114" t="s">
        <v>522</v>
      </c>
    </row>
    <row r="847" spans="1:17">
      <c r="A847" s="111" t="s">
        <v>79</v>
      </c>
      <c r="B847" s="106">
        <v>0.45</v>
      </c>
      <c r="C847" s="106">
        <v>800</v>
      </c>
      <c r="D847" s="106">
        <v>10</v>
      </c>
      <c r="E847" s="106">
        <v>25</v>
      </c>
      <c r="F847" s="106">
        <v>15.5</v>
      </c>
      <c r="G847" s="106">
        <v>0.99</v>
      </c>
      <c r="H847" s="106">
        <v>163</v>
      </c>
      <c r="I847" s="106">
        <v>390</v>
      </c>
      <c r="J847" s="106">
        <v>31.3</v>
      </c>
      <c r="K847" s="106"/>
      <c r="L847" s="106">
        <v>0</v>
      </c>
      <c r="M847" s="106">
        <v>48000</v>
      </c>
      <c r="N847" s="112">
        <v>50.23</v>
      </c>
      <c r="O847" s="112">
        <v>64.790000000000006</v>
      </c>
      <c r="P847" s="112">
        <v>0.81</v>
      </c>
      <c r="Q847" s="114" t="s">
        <v>530</v>
      </c>
    </row>
    <row r="848" spans="1:17">
      <c r="A848" s="111" t="s">
        <v>115</v>
      </c>
      <c r="B848" s="106">
        <v>0.45</v>
      </c>
      <c r="C848" s="106">
        <v>800</v>
      </c>
      <c r="D848" s="106">
        <v>10</v>
      </c>
      <c r="E848" s="106">
        <v>25</v>
      </c>
      <c r="F848" s="106">
        <v>6.2</v>
      </c>
      <c r="G848" s="106">
        <v>0.34</v>
      </c>
      <c r="H848" s="106">
        <v>159</v>
      </c>
      <c r="I848" s="106">
        <v>640</v>
      </c>
      <c r="J848" s="106">
        <v>4.0999999999999996</v>
      </c>
      <c r="K848" s="106"/>
      <c r="L848" s="106">
        <v>0</v>
      </c>
      <c r="M848" s="106">
        <v>48000</v>
      </c>
      <c r="N848" s="112">
        <v>58.98</v>
      </c>
      <c r="O848" s="112">
        <v>71.36</v>
      </c>
      <c r="P848" s="112">
        <v>0.89</v>
      </c>
      <c r="Q848" s="114" t="s">
        <v>530</v>
      </c>
    </row>
    <row r="849" spans="1:17">
      <c r="A849" s="111" t="s">
        <v>79</v>
      </c>
      <c r="B849" s="106">
        <v>0.45</v>
      </c>
      <c r="C849" s="106">
        <v>800</v>
      </c>
      <c r="D849" s="106">
        <v>10</v>
      </c>
      <c r="E849" s="106">
        <v>50</v>
      </c>
      <c r="F849" s="106">
        <v>15.5</v>
      </c>
      <c r="G849" s="106">
        <v>0.99</v>
      </c>
      <c r="H849" s="106">
        <v>163</v>
      </c>
      <c r="I849" s="106">
        <v>390</v>
      </c>
      <c r="J849" s="106">
        <v>31.3</v>
      </c>
      <c r="K849" s="106"/>
      <c r="L849" s="106">
        <v>0</v>
      </c>
      <c r="M849" s="106">
        <v>48000</v>
      </c>
      <c r="N849" s="112">
        <v>48.36</v>
      </c>
      <c r="O849" s="112">
        <v>61.97</v>
      </c>
      <c r="P849" s="112">
        <v>0.79</v>
      </c>
      <c r="Q849" s="114" t="s">
        <v>530</v>
      </c>
    </row>
    <row r="850" spans="1:17">
      <c r="A850" s="111" t="s">
        <v>115</v>
      </c>
      <c r="B850" s="106">
        <v>0.45</v>
      </c>
      <c r="C850" s="106">
        <v>800</v>
      </c>
      <c r="D850" s="106">
        <v>10</v>
      </c>
      <c r="E850" s="106">
        <v>50</v>
      </c>
      <c r="F850" s="106">
        <v>6.2</v>
      </c>
      <c r="G850" s="106">
        <v>0.34</v>
      </c>
      <c r="H850" s="106">
        <v>159</v>
      </c>
      <c r="I850" s="106">
        <v>640</v>
      </c>
      <c r="J850" s="106">
        <v>4.0999999999999996</v>
      </c>
      <c r="K850" s="106"/>
      <c r="L850" s="106">
        <v>0</v>
      </c>
      <c r="M850" s="106">
        <v>48000</v>
      </c>
      <c r="N850" s="112">
        <v>57.93</v>
      </c>
      <c r="O850" s="112">
        <v>69.010000000000005</v>
      </c>
      <c r="P850" s="112">
        <v>0.88</v>
      </c>
      <c r="Q850" s="114" t="s">
        <v>530</v>
      </c>
    </row>
    <row r="851" spans="1:17">
      <c r="A851" s="111" t="s">
        <v>531</v>
      </c>
      <c r="B851" s="106">
        <v>0.33</v>
      </c>
      <c r="C851" s="106">
        <v>800</v>
      </c>
      <c r="D851" s="106">
        <v>10</v>
      </c>
      <c r="E851" s="106">
        <v>6</v>
      </c>
      <c r="F851" s="106">
        <v>12.5</v>
      </c>
      <c r="G851" s="106">
        <v>0.05</v>
      </c>
      <c r="H851" s="106">
        <v>20</v>
      </c>
      <c r="I851" s="106">
        <v>419</v>
      </c>
      <c r="J851" s="106">
        <v>31.5</v>
      </c>
      <c r="K851" s="106"/>
      <c r="L851" s="106">
        <v>0</v>
      </c>
      <c r="M851" s="106">
        <v>36000</v>
      </c>
      <c r="N851" s="112">
        <v>58.46</v>
      </c>
      <c r="O851" s="112">
        <v>63.76</v>
      </c>
      <c r="P851" s="112">
        <v>0.94</v>
      </c>
      <c r="Q851" s="114" t="s">
        <v>532</v>
      </c>
    </row>
    <row r="852" spans="1:17">
      <c r="A852" s="111" t="s">
        <v>533</v>
      </c>
      <c r="B852" s="106">
        <v>0.33</v>
      </c>
      <c r="C852" s="106">
        <v>800</v>
      </c>
      <c r="D852" s="106">
        <v>10</v>
      </c>
      <c r="E852" s="106">
        <v>6</v>
      </c>
      <c r="F852" s="106">
        <v>22.5</v>
      </c>
      <c r="G852" s="106">
        <v>0.21</v>
      </c>
      <c r="H852" s="106">
        <v>54</v>
      </c>
      <c r="I852" s="106">
        <v>356</v>
      </c>
      <c r="J852" s="106">
        <v>22.9</v>
      </c>
      <c r="K852" s="106"/>
      <c r="L852" s="106">
        <v>0</v>
      </c>
      <c r="M852" s="106">
        <v>36000</v>
      </c>
      <c r="N852" s="112">
        <v>67</v>
      </c>
      <c r="O852" s="112">
        <v>71.900000000000006</v>
      </c>
      <c r="P852" s="112">
        <v>0.9</v>
      </c>
      <c r="Q852" s="114" t="s">
        <v>532</v>
      </c>
    </row>
    <row r="853" spans="1:17">
      <c r="A853" s="111" t="s">
        <v>534</v>
      </c>
      <c r="B853" s="106">
        <v>0.33</v>
      </c>
      <c r="C853" s="106">
        <v>800</v>
      </c>
      <c r="D853" s="106">
        <v>10</v>
      </c>
      <c r="E853" s="106">
        <v>6</v>
      </c>
      <c r="F853" s="106">
        <v>25.1</v>
      </c>
      <c r="G853" s="106">
        <v>0.24</v>
      </c>
      <c r="H853" s="106">
        <v>41</v>
      </c>
      <c r="I853" s="106">
        <v>340</v>
      </c>
      <c r="J853" s="106">
        <v>20.6</v>
      </c>
      <c r="K853" s="106"/>
      <c r="L853" s="106">
        <v>0</v>
      </c>
      <c r="M853" s="106">
        <v>36000</v>
      </c>
      <c r="N853" s="112">
        <v>78.42</v>
      </c>
      <c r="O853" s="112">
        <v>80.45</v>
      </c>
      <c r="P853" s="112">
        <v>0.91</v>
      </c>
      <c r="Q853" s="114" t="s">
        <v>532</v>
      </c>
    </row>
    <row r="854" spans="1:17">
      <c r="A854" s="111" t="s">
        <v>535</v>
      </c>
      <c r="B854" s="106">
        <v>0.33</v>
      </c>
      <c r="C854" s="106">
        <v>800</v>
      </c>
      <c r="D854" s="106">
        <v>10</v>
      </c>
      <c r="E854" s="106">
        <v>6</v>
      </c>
      <c r="F854" s="106">
        <v>26.7</v>
      </c>
      <c r="G854" s="106">
        <v>0.26</v>
      </c>
      <c r="H854" s="106">
        <v>48</v>
      </c>
      <c r="I854" s="106">
        <v>302</v>
      </c>
      <c r="J854" s="106">
        <v>20.3</v>
      </c>
      <c r="K854" s="106"/>
      <c r="L854" s="106">
        <v>0</v>
      </c>
      <c r="M854" s="106">
        <v>36000</v>
      </c>
      <c r="N854" s="112">
        <v>95.11</v>
      </c>
      <c r="O854" s="112">
        <v>93.08</v>
      </c>
      <c r="P854" s="112">
        <v>0.99</v>
      </c>
      <c r="Q854" s="114" t="s">
        <v>532</v>
      </c>
    </row>
    <row r="855" spans="1:17">
      <c r="A855" s="111" t="s">
        <v>536</v>
      </c>
      <c r="B855" s="106">
        <v>0.33</v>
      </c>
      <c r="C855" s="106">
        <v>800</v>
      </c>
      <c r="D855" s="106">
        <v>10</v>
      </c>
      <c r="E855" s="106">
        <v>6</v>
      </c>
      <c r="F855" s="106">
        <v>22.6</v>
      </c>
      <c r="G855" s="106">
        <v>0.23</v>
      </c>
      <c r="H855" s="106">
        <v>39</v>
      </c>
      <c r="I855" s="106">
        <v>325</v>
      </c>
      <c r="J855" s="106">
        <v>20.5</v>
      </c>
      <c r="K855" s="106"/>
      <c r="L855" s="106">
        <v>0</v>
      </c>
      <c r="M855" s="106">
        <v>36000</v>
      </c>
      <c r="N855" s="112">
        <v>86.15</v>
      </c>
      <c r="O855" s="112">
        <v>87.38</v>
      </c>
      <c r="P855" s="112">
        <v>1.05</v>
      </c>
      <c r="Q855" s="114" t="s">
        <v>532</v>
      </c>
    </row>
    <row r="856" spans="1:17">
      <c r="A856" s="111" t="s">
        <v>535</v>
      </c>
      <c r="B856" s="106">
        <v>0.33</v>
      </c>
      <c r="C856" s="106">
        <v>800</v>
      </c>
      <c r="D856" s="106">
        <v>10</v>
      </c>
      <c r="E856" s="106">
        <v>15</v>
      </c>
      <c r="F856" s="106">
        <v>26.7</v>
      </c>
      <c r="G856" s="106">
        <v>0.26</v>
      </c>
      <c r="H856" s="106">
        <v>48</v>
      </c>
      <c r="I856" s="106">
        <v>302</v>
      </c>
      <c r="J856" s="106">
        <v>20.3</v>
      </c>
      <c r="K856" s="106"/>
      <c r="L856" s="106">
        <v>0</v>
      </c>
      <c r="M856" s="106">
        <v>36000</v>
      </c>
      <c r="N856" s="112">
        <v>91.56</v>
      </c>
      <c r="O856" s="112">
        <v>92.66</v>
      </c>
      <c r="P856" s="112">
        <v>1</v>
      </c>
      <c r="Q856" s="114" t="s">
        <v>532</v>
      </c>
    </row>
    <row r="857" spans="1:17">
      <c r="A857" s="111" t="s">
        <v>535</v>
      </c>
      <c r="B857" s="106">
        <v>0.33</v>
      </c>
      <c r="C857" s="106">
        <v>800</v>
      </c>
      <c r="D857" s="106">
        <v>10</v>
      </c>
      <c r="E857" s="106">
        <v>30</v>
      </c>
      <c r="F857" s="106">
        <v>26.7</v>
      </c>
      <c r="G857" s="106">
        <v>0.26</v>
      </c>
      <c r="H857" s="106">
        <v>48</v>
      </c>
      <c r="I857" s="106">
        <v>302</v>
      </c>
      <c r="J857" s="106">
        <v>20.3</v>
      </c>
      <c r="K857" s="106"/>
      <c r="L857" s="106">
        <v>0</v>
      </c>
      <c r="M857" s="106">
        <v>36000</v>
      </c>
      <c r="N857" s="112">
        <v>88.62</v>
      </c>
      <c r="O857" s="112">
        <v>91.19</v>
      </c>
      <c r="P857" s="112">
        <v>0.96</v>
      </c>
      <c r="Q857" s="114" t="s">
        <v>532</v>
      </c>
    </row>
    <row r="858" spans="1:17">
      <c r="A858" s="111" t="s">
        <v>115</v>
      </c>
      <c r="B858" s="106">
        <v>0.5</v>
      </c>
      <c r="C858" s="106">
        <v>700</v>
      </c>
      <c r="D858" s="106">
        <v>4.4000000000000004</v>
      </c>
      <c r="E858" s="106">
        <v>20</v>
      </c>
      <c r="F858" s="106">
        <v>5.9</v>
      </c>
      <c r="G858" s="106">
        <v>0.48</v>
      </c>
      <c r="H858" s="106">
        <v>245</v>
      </c>
      <c r="I858" s="106">
        <v>813</v>
      </c>
      <c r="J858" s="106">
        <v>9.6999999999999993</v>
      </c>
      <c r="K858" s="106">
        <v>3.7</v>
      </c>
      <c r="L858" s="106">
        <v>0</v>
      </c>
      <c r="M858" s="106">
        <v>48000</v>
      </c>
      <c r="N858" s="112">
        <v>62.67</v>
      </c>
      <c r="O858" s="112">
        <v>68.849999999999994</v>
      </c>
      <c r="P858" s="112">
        <v>0.84</v>
      </c>
      <c r="Q858" s="114" t="s">
        <v>537</v>
      </c>
    </row>
    <row r="859" spans="1:17">
      <c r="A859" s="111" t="s">
        <v>538</v>
      </c>
      <c r="B859" s="106">
        <v>0.5</v>
      </c>
      <c r="C859" s="106">
        <v>700</v>
      </c>
      <c r="D859" s="106">
        <v>4.5</v>
      </c>
      <c r="E859" s="106">
        <v>20</v>
      </c>
      <c r="F859" s="106">
        <v>6.7</v>
      </c>
      <c r="G859" s="106">
        <v>0.45</v>
      </c>
      <c r="H859" s="106">
        <v>225</v>
      </c>
      <c r="I859" s="106">
        <v>838</v>
      </c>
      <c r="J859" s="106">
        <v>8.9</v>
      </c>
      <c r="K859" s="106">
        <v>5.2</v>
      </c>
      <c r="L859" s="106">
        <v>0.82</v>
      </c>
      <c r="M859" s="106">
        <v>48000</v>
      </c>
      <c r="N859" s="112">
        <v>45.58</v>
      </c>
      <c r="O859" s="112">
        <v>54.51</v>
      </c>
      <c r="P859" s="112">
        <v>0.76</v>
      </c>
      <c r="Q859" s="114" t="s">
        <v>537</v>
      </c>
    </row>
    <row r="860" spans="1:17">
      <c r="A860" s="111" t="s">
        <v>539</v>
      </c>
      <c r="B860" s="106">
        <v>0.5</v>
      </c>
      <c r="C860" s="106">
        <v>700</v>
      </c>
      <c r="D860" s="106">
        <v>4.5</v>
      </c>
      <c r="E860" s="106">
        <v>20</v>
      </c>
      <c r="F860" s="106">
        <v>6.7</v>
      </c>
      <c r="G860" s="106">
        <v>0.49</v>
      </c>
      <c r="H860" s="106">
        <v>239</v>
      </c>
      <c r="I860" s="106">
        <v>857</v>
      </c>
      <c r="J860" s="106">
        <v>9</v>
      </c>
      <c r="K860" s="106">
        <v>3.6</v>
      </c>
      <c r="L860" s="106">
        <v>1.31</v>
      </c>
      <c r="M860" s="106">
        <v>48000</v>
      </c>
      <c r="N860" s="112">
        <v>57.59</v>
      </c>
      <c r="O860" s="112">
        <v>61.06</v>
      </c>
      <c r="P860" s="112">
        <v>0.82</v>
      </c>
      <c r="Q860" s="114" t="s">
        <v>537</v>
      </c>
    </row>
    <row r="861" spans="1:17">
      <c r="A861" s="111" t="s">
        <v>540</v>
      </c>
      <c r="B861" s="106">
        <v>0.5</v>
      </c>
      <c r="C861" s="106">
        <v>700</v>
      </c>
      <c r="D861" s="106">
        <v>4.4000000000000004</v>
      </c>
      <c r="E861" s="106">
        <v>20</v>
      </c>
      <c r="F861" s="106">
        <v>6.4</v>
      </c>
      <c r="G861" s="106">
        <v>0.53</v>
      </c>
      <c r="H861" s="106">
        <v>266</v>
      </c>
      <c r="I861" s="106">
        <v>824</v>
      </c>
      <c r="J861" s="106">
        <v>5.4</v>
      </c>
      <c r="K861" s="106">
        <v>8.5</v>
      </c>
      <c r="L861" s="106">
        <v>1.22</v>
      </c>
      <c r="M861" s="106">
        <v>48000</v>
      </c>
      <c r="N861" s="112">
        <v>66.510000000000005</v>
      </c>
      <c r="O861" s="112">
        <v>72.569999999999993</v>
      </c>
      <c r="P861" s="112">
        <v>0.85</v>
      </c>
      <c r="Q861" s="114" t="s">
        <v>537</v>
      </c>
    </row>
    <row r="862" spans="1:17">
      <c r="A862" s="111" t="s">
        <v>541</v>
      </c>
      <c r="B862" s="106">
        <v>0.5</v>
      </c>
      <c r="C862" s="106">
        <v>700</v>
      </c>
      <c r="D862" s="106">
        <v>4.5</v>
      </c>
      <c r="E862" s="106">
        <v>20</v>
      </c>
      <c r="F862" s="106">
        <v>6.7</v>
      </c>
      <c r="G862" s="106">
        <v>0.46</v>
      </c>
      <c r="H862" s="106">
        <v>220</v>
      </c>
      <c r="I862" s="106">
        <v>837</v>
      </c>
      <c r="J862" s="106">
        <v>7.4</v>
      </c>
      <c r="K862" s="106">
        <v>4.3</v>
      </c>
      <c r="L862" s="106">
        <v>1.1200000000000001</v>
      </c>
      <c r="M862" s="106">
        <v>48000</v>
      </c>
      <c r="N862" s="112">
        <v>66.510000000000005</v>
      </c>
      <c r="O862" s="112">
        <v>73.099999999999994</v>
      </c>
      <c r="P862" s="112">
        <v>0.85</v>
      </c>
      <c r="Q862" s="114" t="s">
        <v>537</v>
      </c>
    </row>
    <row r="863" spans="1:17">
      <c r="A863" s="111" t="s">
        <v>115</v>
      </c>
      <c r="B863" s="106">
        <v>0.5</v>
      </c>
      <c r="C863" s="106">
        <v>700</v>
      </c>
      <c r="D863" s="106">
        <v>4.4000000000000004</v>
      </c>
      <c r="E863" s="106">
        <v>40</v>
      </c>
      <c r="F863" s="106">
        <v>5.9</v>
      </c>
      <c r="G863" s="106">
        <v>0.48</v>
      </c>
      <c r="H863" s="106">
        <v>245</v>
      </c>
      <c r="I863" s="106">
        <v>813</v>
      </c>
      <c r="J863" s="106">
        <v>9.6999999999999993</v>
      </c>
      <c r="K863" s="106">
        <v>3.7</v>
      </c>
      <c r="L863" s="106">
        <v>0</v>
      </c>
      <c r="M863" s="106">
        <v>48000</v>
      </c>
      <c r="N863" s="112">
        <v>61.45</v>
      </c>
      <c r="O863" s="112">
        <v>67.790000000000006</v>
      </c>
      <c r="P863" s="112">
        <v>0.85</v>
      </c>
      <c r="Q863" s="114" t="s">
        <v>537</v>
      </c>
    </row>
    <row r="864" spans="1:17">
      <c r="A864" s="111" t="s">
        <v>538</v>
      </c>
      <c r="B864" s="106">
        <v>0.5</v>
      </c>
      <c r="C864" s="106">
        <v>700</v>
      </c>
      <c r="D864" s="106">
        <v>4.5</v>
      </c>
      <c r="E864" s="106">
        <v>40</v>
      </c>
      <c r="F864" s="106">
        <v>6.7</v>
      </c>
      <c r="G864" s="106">
        <v>0.45</v>
      </c>
      <c r="H864" s="106">
        <v>225</v>
      </c>
      <c r="I864" s="106">
        <v>838</v>
      </c>
      <c r="J864" s="106">
        <v>8.9</v>
      </c>
      <c r="K864" s="106">
        <v>5.2</v>
      </c>
      <c r="L864" s="106">
        <v>0.82</v>
      </c>
      <c r="M864" s="106">
        <v>48000</v>
      </c>
      <c r="N864" s="112">
        <v>44.19</v>
      </c>
      <c r="O864" s="112">
        <v>53.98</v>
      </c>
      <c r="P864" s="112">
        <v>0.75</v>
      </c>
      <c r="Q864" s="114" t="s">
        <v>537</v>
      </c>
    </row>
    <row r="865" spans="1:17">
      <c r="A865" s="111" t="s">
        <v>539</v>
      </c>
      <c r="B865" s="106">
        <v>0.5</v>
      </c>
      <c r="C865" s="106">
        <v>700</v>
      </c>
      <c r="D865" s="106">
        <v>4.5</v>
      </c>
      <c r="E865" s="106">
        <v>40</v>
      </c>
      <c r="F865" s="106">
        <v>6.7</v>
      </c>
      <c r="G865" s="106">
        <v>0.49</v>
      </c>
      <c r="H865" s="106">
        <v>239</v>
      </c>
      <c r="I865" s="106">
        <v>857</v>
      </c>
      <c r="J865" s="106">
        <v>9</v>
      </c>
      <c r="K865" s="106">
        <v>3.6</v>
      </c>
      <c r="L865" s="106">
        <v>1.31</v>
      </c>
      <c r="M865" s="106">
        <v>48000</v>
      </c>
      <c r="N865" s="112">
        <v>56.92</v>
      </c>
      <c r="O865" s="112">
        <v>59.82</v>
      </c>
      <c r="P865" s="112">
        <v>0.82</v>
      </c>
      <c r="Q865" s="114" t="s">
        <v>537</v>
      </c>
    </row>
    <row r="866" spans="1:17">
      <c r="A866" s="111" t="s">
        <v>540</v>
      </c>
      <c r="B866" s="106">
        <v>0.5</v>
      </c>
      <c r="C866" s="106">
        <v>700</v>
      </c>
      <c r="D866" s="106">
        <v>4.4000000000000004</v>
      </c>
      <c r="E866" s="106">
        <v>40</v>
      </c>
      <c r="F866" s="106">
        <v>6.4</v>
      </c>
      <c r="G866" s="106">
        <v>0.53</v>
      </c>
      <c r="H866" s="106">
        <v>266</v>
      </c>
      <c r="I866" s="106">
        <v>824</v>
      </c>
      <c r="J866" s="106">
        <v>5.4</v>
      </c>
      <c r="K866" s="106">
        <v>8.5</v>
      </c>
      <c r="L866" s="106">
        <v>1.22</v>
      </c>
      <c r="M866" s="106">
        <v>48000</v>
      </c>
      <c r="N866" s="112">
        <v>65.81</v>
      </c>
      <c r="O866" s="112">
        <v>71.86</v>
      </c>
      <c r="P866" s="112">
        <v>0.85</v>
      </c>
      <c r="Q866" s="114" t="s">
        <v>537</v>
      </c>
    </row>
    <row r="867" spans="1:17">
      <c r="A867" s="111" t="s">
        <v>541</v>
      </c>
      <c r="B867" s="106">
        <v>0.5</v>
      </c>
      <c r="C867" s="106">
        <v>700</v>
      </c>
      <c r="D867" s="106">
        <v>4.5</v>
      </c>
      <c r="E867" s="106">
        <v>40</v>
      </c>
      <c r="F867" s="106">
        <v>6.7</v>
      </c>
      <c r="G867" s="106">
        <v>0.46</v>
      </c>
      <c r="H867" s="106">
        <v>220</v>
      </c>
      <c r="I867" s="106">
        <v>837</v>
      </c>
      <c r="J867" s="106">
        <v>7.4</v>
      </c>
      <c r="K867" s="106">
        <v>4.3</v>
      </c>
      <c r="L867" s="106">
        <v>1.1200000000000001</v>
      </c>
      <c r="M867" s="106">
        <v>48000</v>
      </c>
      <c r="N867" s="112">
        <v>65.81</v>
      </c>
      <c r="O867" s="112">
        <v>72.39</v>
      </c>
      <c r="P867" s="112">
        <v>0.85</v>
      </c>
      <c r="Q867" s="114" t="s">
        <v>537</v>
      </c>
    </row>
    <row r="868" spans="1:17">
      <c r="A868" s="111" t="s">
        <v>115</v>
      </c>
      <c r="B868" s="106">
        <v>0.5</v>
      </c>
      <c r="C868" s="106">
        <v>700</v>
      </c>
      <c r="D868" s="106">
        <v>4.4000000000000004</v>
      </c>
      <c r="E868" s="106">
        <v>60</v>
      </c>
      <c r="F868" s="106">
        <v>5.9</v>
      </c>
      <c r="G868" s="106">
        <v>0.48</v>
      </c>
      <c r="H868" s="106">
        <v>245</v>
      </c>
      <c r="I868" s="106">
        <v>813</v>
      </c>
      <c r="J868" s="106">
        <v>9.6999999999999993</v>
      </c>
      <c r="K868" s="106">
        <v>3.7</v>
      </c>
      <c r="L868" s="106">
        <v>0</v>
      </c>
      <c r="M868" s="106">
        <v>48000</v>
      </c>
      <c r="N868" s="112">
        <v>59.88</v>
      </c>
      <c r="O868" s="112">
        <v>67.97</v>
      </c>
      <c r="P868" s="112">
        <v>0.84</v>
      </c>
      <c r="Q868" s="114" t="s">
        <v>537</v>
      </c>
    </row>
    <row r="869" spans="1:17">
      <c r="A869" s="111" t="s">
        <v>538</v>
      </c>
      <c r="B869" s="106">
        <v>0.5</v>
      </c>
      <c r="C869" s="106">
        <v>700</v>
      </c>
      <c r="D869" s="106">
        <v>4.5</v>
      </c>
      <c r="E869" s="106">
        <v>60</v>
      </c>
      <c r="F869" s="106">
        <v>6.7</v>
      </c>
      <c r="G869" s="106">
        <v>0.45</v>
      </c>
      <c r="H869" s="106">
        <v>225</v>
      </c>
      <c r="I869" s="106">
        <v>838</v>
      </c>
      <c r="J869" s="106">
        <v>8.9</v>
      </c>
      <c r="K869" s="106">
        <v>5.2</v>
      </c>
      <c r="L869" s="106">
        <v>0.82</v>
      </c>
      <c r="M869" s="106">
        <v>48000</v>
      </c>
      <c r="N869" s="112">
        <v>44.88</v>
      </c>
      <c r="O869" s="112">
        <v>53.27</v>
      </c>
      <c r="P869" s="112">
        <v>0.75</v>
      </c>
      <c r="Q869" s="114" t="s">
        <v>537</v>
      </c>
    </row>
    <row r="870" spans="1:17">
      <c r="A870" s="111" t="s">
        <v>539</v>
      </c>
      <c r="B870" s="106">
        <v>0.5</v>
      </c>
      <c r="C870" s="106">
        <v>700</v>
      </c>
      <c r="D870" s="106">
        <v>4.5</v>
      </c>
      <c r="E870" s="106">
        <v>60</v>
      </c>
      <c r="F870" s="106">
        <v>6.7</v>
      </c>
      <c r="G870" s="106">
        <v>0.49</v>
      </c>
      <c r="H870" s="106">
        <v>239</v>
      </c>
      <c r="I870" s="106">
        <v>857</v>
      </c>
      <c r="J870" s="106">
        <v>9</v>
      </c>
      <c r="K870" s="106">
        <v>3.6</v>
      </c>
      <c r="L870" s="106">
        <v>1.31</v>
      </c>
      <c r="M870" s="106">
        <v>48000</v>
      </c>
      <c r="N870" s="112">
        <v>56.57</v>
      </c>
      <c r="O870" s="112">
        <v>59.12</v>
      </c>
      <c r="P870" s="112">
        <v>0.82</v>
      </c>
      <c r="Q870" s="114" t="s">
        <v>537</v>
      </c>
    </row>
    <row r="871" spans="1:17">
      <c r="A871" s="111" t="s">
        <v>540</v>
      </c>
      <c r="B871" s="106">
        <v>0.5</v>
      </c>
      <c r="C871" s="106">
        <v>700</v>
      </c>
      <c r="D871" s="106">
        <v>4.4000000000000004</v>
      </c>
      <c r="E871" s="106">
        <v>60</v>
      </c>
      <c r="F871" s="106">
        <v>6.4</v>
      </c>
      <c r="G871" s="106">
        <v>0.53</v>
      </c>
      <c r="H871" s="106">
        <v>266</v>
      </c>
      <c r="I871" s="106">
        <v>824</v>
      </c>
      <c r="J871" s="106">
        <v>5.4</v>
      </c>
      <c r="K871" s="106">
        <v>8.5</v>
      </c>
      <c r="L871" s="106">
        <v>1.22</v>
      </c>
      <c r="M871" s="106">
        <v>48000</v>
      </c>
      <c r="N871" s="112">
        <v>65.989999999999995</v>
      </c>
      <c r="O871" s="112">
        <v>71.680000000000007</v>
      </c>
      <c r="P871" s="112">
        <v>0.85</v>
      </c>
      <c r="Q871" s="114" t="s">
        <v>537</v>
      </c>
    </row>
    <row r="872" spans="1:17">
      <c r="A872" s="111" t="s">
        <v>541</v>
      </c>
      <c r="B872" s="106">
        <v>0.5</v>
      </c>
      <c r="C872" s="106">
        <v>700</v>
      </c>
      <c r="D872" s="106">
        <v>4.5</v>
      </c>
      <c r="E872" s="106">
        <v>60</v>
      </c>
      <c r="F872" s="106">
        <v>6.7</v>
      </c>
      <c r="G872" s="106">
        <v>0.46</v>
      </c>
      <c r="H872" s="106">
        <v>220</v>
      </c>
      <c r="I872" s="106">
        <v>837</v>
      </c>
      <c r="J872" s="106">
        <v>7.4</v>
      </c>
      <c r="K872" s="106">
        <v>4.3</v>
      </c>
      <c r="L872" s="106">
        <v>1.1200000000000001</v>
      </c>
      <c r="M872" s="106">
        <v>48000</v>
      </c>
      <c r="N872" s="112">
        <v>65.989999999999995</v>
      </c>
      <c r="O872" s="112">
        <v>72.209999999999994</v>
      </c>
      <c r="P872" s="112">
        <v>0.85</v>
      </c>
      <c r="Q872" s="114" t="s">
        <v>537</v>
      </c>
    </row>
    <row r="873" spans="1:17">
      <c r="A873" s="111" t="s">
        <v>115</v>
      </c>
      <c r="B873" s="106">
        <v>0.5</v>
      </c>
      <c r="C873" s="106">
        <v>700</v>
      </c>
      <c r="D873" s="106">
        <v>4.4000000000000004</v>
      </c>
      <c r="E873" s="106">
        <v>80</v>
      </c>
      <c r="F873" s="106">
        <v>5.9</v>
      </c>
      <c r="G873" s="106">
        <v>0.48</v>
      </c>
      <c r="H873" s="106">
        <v>245</v>
      </c>
      <c r="I873" s="106">
        <v>813</v>
      </c>
      <c r="J873" s="106">
        <v>9.6999999999999993</v>
      </c>
      <c r="K873" s="106">
        <v>3.7</v>
      </c>
      <c r="L873" s="106">
        <v>0</v>
      </c>
      <c r="M873" s="106">
        <v>48000</v>
      </c>
      <c r="N873" s="112">
        <v>59.54</v>
      </c>
      <c r="O873" s="112">
        <v>66.73</v>
      </c>
      <c r="P873" s="112">
        <v>0.85</v>
      </c>
      <c r="Q873" s="114" t="s">
        <v>537</v>
      </c>
    </row>
    <row r="874" spans="1:17">
      <c r="A874" s="111" t="s">
        <v>538</v>
      </c>
      <c r="B874" s="106">
        <v>0.5</v>
      </c>
      <c r="C874" s="106">
        <v>700</v>
      </c>
      <c r="D874" s="106">
        <v>4.5</v>
      </c>
      <c r="E874" s="106">
        <v>80</v>
      </c>
      <c r="F874" s="106">
        <v>6.7</v>
      </c>
      <c r="G874" s="106">
        <v>0.45</v>
      </c>
      <c r="H874" s="106">
        <v>225</v>
      </c>
      <c r="I874" s="106">
        <v>838</v>
      </c>
      <c r="J874" s="106">
        <v>8.9</v>
      </c>
      <c r="K874" s="106">
        <v>5.2</v>
      </c>
      <c r="L874" s="106">
        <v>0.82</v>
      </c>
      <c r="M874" s="106">
        <v>48000</v>
      </c>
      <c r="N874" s="112">
        <v>44.19</v>
      </c>
      <c r="O874" s="112">
        <v>53.1</v>
      </c>
      <c r="P874" s="112">
        <v>0.74</v>
      </c>
      <c r="Q874" s="114" t="s">
        <v>537</v>
      </c>
    </row>
    <row r="875" spans="1:17">
      <c r="A875" s="111" t="s">
        <v>539</v>
      </c>
      <c r="B875" s="106">
        <v>0.5</v>
      </c>
      <c r="C875" s="106">
        <v>700</v>
      </c>
      <c r="D875" s="106">
        <v>4.5</v>
      </c>
      <c r="E875" s="106">
        <v>80</v>
      </c>
      <c r="F875" s="106">
        <v>6.7</v>
      </c>
      <c r="G875" s="106">
        <v>0.49</v>
      </c>
      <c r="H875" s="106">
        <v>239</v>
      </c>
      <c r="I875" s="106">
        <v>857</v>
      </c>
      <c r="J875" s="106">
        <v>9</v>
      </c>
      <c r="K875" s="106">
        <v>3.6</v>
      </c>
      <c r="L875" s="106">
        <v>1.31</v>
      </c>
      <c r="M875" s="106">
        <v>48000</v>
      </c>
      <c r="N875" s="112">
        <v>56.22</v>
      </c>
      <c r="O875" s="112">
        <v>58.76</v>
      </c>
      <c r="P875" s="112">
        <v>0.81</v>
      </c>
      <c r="Q875" s="114" t="s">
        <v>537</v>
      </c>
    </row>
    <row r="876" spans="1:17">
      <c r="A876" s="111" t="s">
        <v>540</v>
      </c>
      <c r="B876" s="106">
        <v>0.5</v>
      </c>
      <c r="C876" s="106">
        <v>700</v>
      </c>
      <c r="D876" s="106">
        <v>4.4000000000000004</v>
      </c>
      <c r="E876" s="106">
        <v>80</v>
      </c>
      <c r="F876" s="106">
        <v>6.4</v>
      </c>
      <c r="G876" s="106">
        <v>0.53</v>
      </c>
      <c r="H876" s="106">
        <v>266</v>
      </c>
      <c r="I876" s="106">
        <v>824</v>
      </c>
      <c r="J876" s="106">
        <v>5.4</v>
      </c>
      <c r="K876" s="106">
        <v>8.5</v>
      </c>
      <c r="L876" s="106">
        <v>1.22</v>
      </c>
      <c r="M876" s="106">
        <v>48000</v>
      </c>
      <c r="N876" s="112">
        <v>65.81</v>
      </c>
      <c r="O876" s="112">
        <v>70.62</v>
      </c>
      <c r="P876" s="112">
        <v>0.85</v>
      </c>
      <c r="Q876" s="114" t="s">
        <v>537</v>
      </c>
    </row>
    <row r="877" spans="1:17">
      <c r="A877" s="111" t="s">
        <v>541</v>
      </c>
      <c r="B877" s="106">
        <v>0.5</v>
      </c>
      <c r="C877" s="106">
        <v>700</v>
      </c>
      <c r="D877" s="106">
        <v>4.5</v>
      </c>
      <c r="E877" s="106">
        <v>80</v>
      </c>
      <c r="F877" s="106">
        <v>6.7</v>
      </c>
      <c r="G877" s="106">
        <v>0.46</v>
      </c>
      <c r="H877" s="106">
        <v>220</v>
      </c>
      <c r="I877" s="106">
        <v>837</v>
      </c>
      <c r="J877" s="106">
        <v>7.4</v>
      </c>
      <c r="K877" s="106">
        <v>4.3</v>
      </c>
      <c r="L877" s="106">
        <v>1.1200000000000001</v>
      </c>
      <c r="M877" s="106">
        <v>48000</v>
      </c>
      <c r="N877" s="112">
        <v>65.81</v>
      </c>
      <c r="O877" s="112">
        <v>72.209999999999994</v>
      </c>
      <c r="P877" s="112">
        <v>0.85</v>
      </c>
      <c r="Q877" s="114" t="s">
        <v>537</v>
      </c>
    </row>
    <row r="878" spans="1:17">
      <c r="A878" s="111" t="s">
        <v>115</v>
      </c>
      <c r="B878" s="106">
        <v>0.5</v>
      </c>
      <c r="C878" s="106">
        <v>700</v>
      </c>
      <c r="D878" s="106">
        <v>4.4000000000000004</v>
      </c>
      <c r="E878" s="106">
        <v>100</v>
      </c>
      <c r="F878" s="106">
        <v>5.9</v>
      </c>
      <c r="G878" s="106">
        <v>0.48</v>
      </c>
      <c r="H878" s="106">
        <v>245</v>
      </c>
      <c r="I878" s="106">
        <v>813</v>
      </c>
      <c r="J878" s="106">
        <v>9.6999999999999993</v>
      </c>
      <c r="K878" s="106">
        <v>3.7</v>
      </c>
      <c r="L878" s="106">
        <v>0</v>
      </c>
      <c r="M878" s="106">
        <v>48000</v>
      </c>
      <c r="N878" s="112">
        <v>57.27</v>
      </c>
      <c r="O878" s="112">
        <v>66.55</v>
      </c>
      <c r="P878" s="112">
        <v>0.84</v>
      </c>
      <c r="Q878" s="114" t="s">
        <v>537</v>
      </c>
    </row>
    <row r="879" spans="1:17">
      <c r="A879" s="111" t="s">
        <v>538</v>
      </c>
      <c r="B879" s="106">
        <v>0.5</v>
      </c>
      <c r="C879" s="106">
        <v>700</v>
      </c>
      <c r="D879" s="106">
        <v>4.5</v>
      </c>
      <c r="E879" s="106">
        <v>100</v>
      </c>
      <c r="F879" s="106">
        <v>6.7</v>
      </c>
      <c r="G879" s="106">
        <v>0.45</v>
      </c>
      <c r="H879" s="106">
        <v>225</v>
      </c>
      <c r="I879" s="106">
        <v>838</v>
      </c>
      <c r="J879" s="106">
        <v>8.9</v>
      </c>
      <c r="K879" s="106">
        <v>5.2</v>
      </c>
      <c r="L879" s="106">
        <v>0.82</v>
      </c>
      <c r="M879" s="106">
        <v>48000</v>
      </c>
      <c r="N879" s="112">
        <v>43.49</v>
      </c>
      <c r="O879" s="112">
        <v>52.39</v>
      </c>
      <c r="P879" s="112">
        <v>0.74</v>
      </c>
      <c r="Q879" s="114" t="s">
        <v>537</v>
      </c>
    </row>
    <row r="880" spans="1:17">
      <c r="A880" s="111" t="s">
        <v>539</v>
      </c>
      <c r="B880" s="106">
        <v>0.5</v>
      </c>
      <c r="C880" s="106">
        <v>700</v>
      </c>
      <c r="D880" s="106">
        <v>4.5</v>
      </c>
      <c r="E880" s="106">
        <v>100</v>
      </c>
      <c r="F880" s="106">
        <v>6.7</v>
      </c>
      <c r="G880" s="106">
        <v>0.49</v>
      </c>
      <c r="H880" s="106">
        <v>239</v>
      </c>
      <c r="I880" s="106">
        <v>857</v>
      </c>
      <c r="J880" s="106">
        <v>9</v>
      </c>
      <c r="K880" s="106">
        <v>3.6</v>
      </c>
      <c r="L880" s="106">
        <v>1.31</v>
      </c>
      <c r="M880" s="106">
        <v>48000</v>
      </c>
      <c r="N880" s="112">
        <v>55.52</v>
      </c>
      <c r="O880" s="112">
        <v>58.23</v>
      </c>
      <c r="P880" s="112">
        <v>0.81</v>
      </c>
      <c r="Q880" s="114" t="s">
        <v>537</v>
      </c>
    </row>
    <row r="881" spans="1:17">
      <c r="A881" s="111" t="s">
        <v>540</v>
      </c>
      <c r="B881" s="106">
        <v>0.5</v>
      </c>
      <c r="C881" s="106">
        <v>700</v>
      </c>
      <c r="D881" s="106">
        <v>4.4000000000000004</v>
      </c>
      <c r="E881" s="106">
        <v>100</v>
      </c>
      <c r="F881" s="106">
        <v>6.4</v>
      </c>
      <c r="G881" s="106">
        <v>0.53</v>
      </c>
      <c r="H881" s="106">
        <v>266</v>
      </c>
      <c r="I881" s="106">
        <v>824</v>
      </c>
      <c r="J881" s="106">
        <v>5.4</v>
      </c>
      <c r="K881" s="106">
        <v>8.5</v>
      </c>
      <c r="L881" s="106">
        <v>1.22</v>
      </c>
      <c r="M881" s="106">
        <v>48000</v>
      </c>
      <c r="N881" s="112">
        <v>65.12</v>
      </c>
      <c r="O881" s="112">
        <v>70.44</v>
      </c>
      <c r="P881" s="112">
        <v>0.85</v>
      </c>
      <c r="Q881" s="114" t="s">
        <v>537</v>
      </c>
    </row>
    <row r="882" spans="1:17">
      <c r="A882" s="111" t="s">
        <v>541</v>
      </c>
      <c r="B882" s="106">
        <v>0.5</v>
      </c>
      <c r="C882" s="106">
        <v>700</v>
      </c>
      <c r="D882" s="106">
        <v>4.5</v>
      </c>
      <c r="E882" s="106">
        <v>100</v>
      </c>
      <c r="F882" s="106">
        <v>6.7</v>
      </c>
      <c r="G882" s="106">
        <v>0.46</v>
      </c>
      <c r="H882" s="106">
        <v>220</v>
      </c>
      <c r="I882" s="106">
        <v>837</v>
      </c>
      <c r="J882" s="106">
        <v>7.4</v>
      </c>
      <c r="K882" s="106">
        <v>4.3</v>
      </c>
      <c r="L882" s="106">
        <v>1.1200000000000001</v>
      </c>
      <c r="M882" s="106">
        <v>48000</v>
      </c>
      <c r="N882" s="112">
        <v>65.099999999999994</v>
      </c>
      <c r="O882" s="112">
        <v>72.040000000000006</v>
      </c>
      <c r="P882" s="112">
        <v>0.85</v>
      </c>
      <c r="Q882" s="114" t="s">
        <v>537</v>
      </c>
    </row>
    <row r="883" spans="1:17">
      <c r="A883" s="111" t="s">
        <v>542</v>
      </c>
      <c r="B883" s="106">
        <v>0.1</v>
      </c>
      <c r="C883" s="106">
        <v>700</v>
      </c>
      <c r="D883" s="106">
        <v>2.8</v>
      </c>
      <c r="E883" s="106">
        <v>6</v>
      </c>
      <c r="F883" s="106">
        <v>20.2</v>
      </c>
      <c r="G883" s="106">
        <v>1.9</v>
      </c>
      <c r="H883" s="106">
        <v>304</v>
      </c>
      <c r="I883" s="106">
        <v>755</v>
      </c>
      <c r="J883" s="106">
        <v>4.5</v>
      </c>
      <c r="K883" s="106"/>
      <c r="L883" s="106">
        <v>0</v>
      </c>
      <c r="M883" s="106">
        <v>275000</v>
      </c>
      <c r="N883" s="112">
        <v>41.08</v>
      </c>
      <c r="O883" s="112">
        <v>51.11</v>
      </c>
      <c r="P883" s="112">
        <v>0.77</v>
      </c>
      <c r="Q883" s="114" t="s">
        <v>543</v>
      </c>
    </row>
    <row r="884" spans="1:17">
      <c r="A884" s="111" t="s">
        <v>544</v>
      </c>
      <c r="B884" s="106">
        <v>0.1</v>
      </c>
      <c r="C884" s="106">
        <v>700</v>
      </c>
      <c r="D884" s="106">
        <v>3</v>
      </c>
      <c r="E884" s="106">
        <v>6</v>
      </c>
      <c r="F884" s="106">
        <v>13.4</v>
      </c>
      <c r="G884" s="106">
        <v>1.6</v>
      </c>
      <c r="H884" s="106">
        <v>276</v>
      </c>
      <c r="I884" s="106">
        <v>673</v>
      </c>
      <c r="J884" s="106">
        <v>4.3</v>
      </c>
      <c r="K884" s="106"/>
      <c r="L884" s="106">
        <v>0</v>
      </c>
      <c r="M884" s="106">
        <v>275000</v>
      </c>
      <c r="N884" s="112">
        <v>77.84</v>
      </c>
      <c r="O884" s="112">
        <v>85.56</v>
      </c>
      <c r="P884" s="112">
        <v>0.78</v>
      </c>
      <c r="Q884" s="114" t="s">
        <v>543</v>
      </c>
    </row>
    <row r="885" spans="1:17">
      <c r="A885" s="111" t="s">
        <v>545</v>
      </c>
      <c r="B885" s="106">
        <v>0.1</v>
      </c>
      <c r="C885" s="106">
        <v>700</v>
      </c>
      <c r="D885" s="106">
        <v>2.9</v>
      </c>
      <c r="E885" s="106">
        <v>6</v>
      </c>
      <c r="F885" s="106">
        <v>16.100000000000001</v>
      </c>
      <c r="G885" s="106">
        <v>2.9</v>
      </c>
      <c r="H885" s="106">
        <v>362</v>
      </c>
      <c r="I885" s="106">
        <v>674</v>
      </c>
      <c r="J885" s="106">
        <v>5.0999999999999996</v>
      </c>
      <c r="K885" s="106"/>
      <c r="L885" s="106">
        <v>0</v>
      </c>
      <c r="M885" s="106">
        <v>275000</v>
      </c>
      <c r="N885" s="112">
        <v>68.11</v>
      </c>
      <c r="O885" s="112">
        <v>76.11</v>
      </c>
      <c r="P885" s="112">
        <v>0.78</v>
      </c>
      <c r="Q885" s="114" t="s">
        <v>543</v>
      </c>
    </row>
    <row r="886" spans="1:17">
      <c r="A886" s="111" t="s">
        <v>546</v>
      </c>
      <c r="B886" s="106">
        <v>0.1</v>
      </c>
      <c r="C886" s="106">
        <v>600</v>
      </c>
      <c r="D886" s="106">
        <v>20</v>
      </c>
      <c r="E886" s="106">
        <v>0.5</v>
      </c>
      <c r="F886" s="106">
        <v>21</v>
      </c>
      <c r="G886" s="106">
        <v>0.4</v>
      </c>
      <c r="H886" s="106">
        <v>68</v>
      </c>
      <c r="I886" s="106">
        <v>829</v>
      </c>
      <c r="J886" s="106">
        <v>9</v>
      </c>
      <c r="K886" s="106">
        <v>8.9</v>
      </c>
      <c r="L886" s="106">
        <v>0</v>
      </c>
      <c r="M886" s="106">
        <v>20000</v>
      </c>
      <c r="N886" s="112">
        <v>28.9</v>
      </c>
      <c r="O886" s="112">
        <v>40.200000000000003</v>
      </c>
      <c r="P886" s="112">
        <v>0.75</v>
      </c>
      <c r="Q886" s="114" t="s">
        <v>547</v>
      </c>
    </row>
    <row r="887" spans="1:17">
      <c r="A887" s="111" t="s">
        <v>548</v>
      </c>
      <c r="B887" s="106">
        <v>0.1</v>
      </c>
      <c r="C887" s="106">
        <v>600</v>
      </c>
      <c r="D887" s="106">
        <v>25</v>
      </c>
      <c r="E887" s="106">
        <v>0.5</v>
      </c>
      <c r="F887" s="106">
        <v>14</v>
      </c>
      <c r="G887" s="106">
        <v>0.2</v>
      </c>
      <c r="H887" s="106">
        <v>45</v>
      </c>
      <c r="I887" s="106">
        <v>876</v>
      </c>
      <c r="J887" s="106">
        <v>7</v>
      </c>
      <c r="K887" s="106">
        <v>11.5</v>
      </c>
      <c r="L887" s="106">
        <v>1.1200000000000001</v>
      </c>
      <c r="M887" s="106">
        <v>20000</v>
      </c>
      <c r="N887" s="112">
        <v>42.2</v>
      </c>
      <c r="O887" s="112">
        <v>48.4</v>
      </c>
      <c r="P887" s="112">
        <v>0.78</v>
      </c>
      <c r="Q887" s="114" t="s">
        <v>547</v>
      </c>
    </row>
    <row r="888" spans="1:17">
      <c r="A888" s="111" t="s">
        <v>549</v>
      </c>
      <c r="B888" s="106">
        <v>0.1</v>
      </c>
      <c r="C888" s="106">
        <v>600</v>
      </c>
      <c r="D888" s="106">
        <v>23</v>
      </c>
      <c r="E888" s="106">
        <v>0.5</v>
      </c>
      <c r="F888" s="106">
        <v>28</v>
      </c>
      <c r="G888" s="106">
        <v>0.7</v>
      </c>
      <c r="H888" s="106">
        <v>99</v>
      </c>
      <c r="I888" s="106">
        <v>873</v>
      </c>
      <c r="J888" s="106">
        <v>7</v>
      </c>
      <c r="K888" s="106">
        <v>10.199999999999999</v>
      </c>
      <c r="L888" s="106">
        <v>1.1399999999999999</v>
      </c>
      <c r="M888" s="106">
        <v>20000</v>
      </c>
      <c r="N888" s="112">
        <v>44.7</v>
      </c>
      <c r="O888" s="112">
        <v>52</v>
      </c>
      <c r="P888" s="112">
        <v>0.78</v>
      </c>
      <c r="Q888" s="114" t="s">
        <v>547</v>
      </c>
    </row>
    <row r="889" spans="1:17">
      <c r="A889" s="111" t="s">
        <v>550</v>
      </c>
      <c r="B889" s="106">
        <v>0.1</v>
      </c>
      <c r="C889" s="106">
        <v>600</v>
      </c>
      <c r="D889" s="106">
        <v>23</v>
      </c>
      <c r="E889" s="106">
        <v>0.5</v>
      </c>
      <c r="F889" s="106">
        <v>27</v>
      </c>
      <c r="G889" s="106">
        <v>0.6</v>
      </c>
      <c r="H889" s="106">
        <v>91</v>
      </c>
      <c r="I889" s="106">
        <v>864</v>
      </c>
      <c r="J889" s="106">
        <v>7</v>
      </c>
      <c r="K889" s="106">
        <v>11.6</v>
      </c>
      <c r="L889" s="106">
        <v>1.1499999999999999</v>
      </c>
      <c r="M889" s="106">
        <v>20000</v>
      </c>
      <c r="N889" s="112">
        <v>45.2</v>
      </c>
      <c r="O889" s="112">
        <v>52.2</v>
      </c>
      <c r="P889" s="112">
        <v>0.79</v>
      </c>
      <c r="Q889" s="114" t="s">
        <v>547</v>
      </c>
    </row>
    <row r="890" spans="1:17">
      <c r="A890" s="111" t="s">
        <v>551</v>
      </c>
      <c r="B890" s="106">
        <v>0.1</v>
      </c>
      <c r="C890" s="106">
        <v>600</v>
      </c>
      <c r="D890" s="106">
        <v>20</v>
      </c>
      <c r="E890" s="106">
        <v>0.5</v>
      </c>
      <c r="F890" s="106">
        <v>26</v>
      </c>
      <c r="G890" s="106">
        <v>0.7</v>
      </c>
      <c r="H890" s="106">
        <v>99</v>
      </c>
      <c r="I890" s="106">
        <v>895</v>
      </c>
      <c r="J890" s="106">
        <v>8</v>
      </c>
      <c r="K890" s="106">
        <v>11.5</v>
      </c>
      <c r="L890" s="106">
        <v>1.1599999999999999</v>
      </c>
      <c r="M890" s="106">
        <v>20000</v>
      </c>
      <c r="N890" s="112">
        <v>35.299999999999997</v>
      </c>
      <c r="O890" s="112">
        <v>38</v>
      </c>
      <c r="P890" s="112">
        <v>0.74</v>
      </c>
      <c r="Q890" s="114" t="s">
        <v>547</v>
      </c>
    </row>
    <row r="891" spans="1:17">
      <c r="A891" s="111" t="s">
        <v>546</v>
      </c>
      <c r="B891" s="106">
        <v>0.1</v>
      </c>
      <c r="C891" s="106">
        <v>650</v>
      </c>
      <c r="D891" s="106">
        <v>20</v>
      </c>
      <c r="E891" s="106">
        <v>0.5</v>
      </c>
      <c r="F891" s="106">
        <v>21</v>
      </c>
      <c r="G891" s="106">
        <v>0.4</v>
      </c>
      <c r="H891" s="106">
        <v>68</v>
      </c>
      <c r="I891" s="106">
        <v>829</v>
      </c>
      <c r="J891" s="106">
        <v>9</v>
      </c>
      <c r="K891" s="106">
        <v>8.9</v>
      </c>
      <c r="L891" s="106">
        <v>0</v>
      </c>
      <c r="M891" s="106">
        <v>20000</v>
      </c>
      <c r="N891" s="112">
        <v>45.4</v>
      </c>
      <c r="O891" s="112">
        <v>56.6</v>
      </c>
      <c r="P891" s="112">
        <v>0.8</v>
      </c>
      <c r="Q891" s="114" t="s">
        <v>547</v>
      </c>
    </row>
    <row r="892" spans="1:17">
      <c r="A892" s="111" t="s">
        <v>548</v>
      </c>
      <c r="B892" s="106">
        <v>0.1</v>
      </c>
      <c r="C892" s="106">
        <v>650</v>
      </c>
      <c r="D892" s="106">
        <v>25</v>
      </c>
      <c r="E892" s="106">
        <v>0.5</v>
      </c>
      <c r="F892" s="106">
        <v>14</v>
      </c>
      <c r="G892" s="106">
        <v>0.2</v>
      </c>
      <c r="H892" s="106">
        <v>45</v>
      </c>
      <c r="I892" s="106">
        <v>876</v>
      </c>
      <c r="J892" s="106">
        <v>7</v>
      </c>
      <c r="K892" s="106">
        <v>11.5</v>
      </c>
      <c r="L892" s="106">
        <v>1.1200000000000001</v>
      </c>
      <c r="M892" s="106">
        <v>20000</v>
      </c>
      <c r="N892" s="112">
        <v>60</v>
      </c>
      <c r="O892" s="112">
        <v>66.099999999999994</v>
      </c>
      <c r="P892" s="112">
        <v>0.83</v>
      </c>
      <c r="Q892" s="114" t="s">
        <v>547</v>
      </c>
    </row>
    <row r="893" spans="1:17">
      <c r="A893" s="111" t="s">
        <v>549</v>
      </c>
      <c r="B893" s="106">
        <v>0.1</v>
      </c>
      <c r="C893" s="106">
        <v>650</v>
      </c>
      <c r="D893" s="106">
        <v>23</v>
      </c>
      <c r="E893" s="106">
        <v>0.5</v>
      </c>
      <c r="F893" s="106">
        <v>28</v>
      </c>
      <c r="G893" s="106">
        <v>0.7</v>
      </c>
      <c r="H893" s="106">
        <v>99</v>
      </c>
      <c r="I893" s="106">
        <v>873</v>
      </c>
      <c r="J893" s="106">
        <v>7</v>
      </c>
      <c r="K893" s="106">
        <v>10.199999999999999</v>
      </c>
      <c r="L893" s="106">
        <v>1.1399999999999999</v>
      </c>
      <c r="M893" s="106">
        <v>20000</v>
      </c>
      <c r="N893" s="112">
        <v>61.2</v>
      </c>
      <c r="O893" s="112">
        <v>67.900000000000006</v>
      </c>
      <c r="P893" s="112">
        <v>0.84</v>
      </c>
      <c r="Q893" s="114" t="s">
        <v>547</v>
      </c>
    </row>
    <row r="894" spans="1:17">
      <c r="A894" s="111" t="s">
        <v>550</v>
      </c>
      <c r="B894" s="106">
        <v>0.1</v>
      </c>
      <c r="C894" s="106">
        <v>650</v>
      </c>
      <c r="D894" s="106">
        <v>23</v>
      </c>
      <c r="E894" s="106">
        <v>0.5</v>
      </c>
      <c r="F894" s="106">
        <v>27</v>
      </c>
      <c r="G894" s="106">
        <v>0.6</v>
      </c>
      <c r="H894" s="106">
        <v>91</v>
      </c>
      <c r="I894" s="106">
        <v>864</v>
      </c>
      <c r="J894" s="106">
        <v>7</v>
      </c>
      <c r="K894" s="106">
        <v>11.6</v>
      </c>
      <c r="L894" s="106">
        <v>1.1499999999999999</v>
      </c>
      <c r="M894" s="106">
        <v>20000</v>
      </c>
      <c r="N894" s="112">
        <v>61.7</v>
      </c>
      <c r="O894" s="112">
        <v>68.400000000000006</v>
      </c>
      <c r="P894" s="112">
        <v>0.85</v>
      </c>
      <c r="Q894" s="114" t="s">
        <v>547</v>
      </c>
    </row>
    <row r="895" spans="1:17">
      <c r="A895" s="111" t="s">
        <v>551</v>
      </c>
      <c r="B895" s="106">
        <v>0.1</v>
      </c>
      <c r="C895" s="106">
        <v>650</v>
      </c>
      <c r="D895" s="106">
        <v>20</v>
      </c>
      <c r="E895" s="106">
        <v>0.5</v>
      </c>
      <c r="F895" s="106">
        <v>26</v>
      </c>
      <c r="G895" s="106">
        <v>0.7</v>
      </c>
      <c r="H895" s="106">
        <v>99</v>
      </c>
      <c r="I895" s="106">
        <v>895</v>
      </c>
      <c r="J895" s="106">
        <v>8</v>
      </c>
      <c r="K895" s="106">
        <v>11.5</v>
      </c>
      <c r="L895" s="106">
        <v>1.1599999999999999</v>
      </c>
      <c r="M895" s="106">
        <v>20000</v>
      </c>
      <c r="N895" s="112">
        <v>49.9</v>
      </c>
      <c r="O895" s="112">
        <v>54.2</v>
      </c>
      <c r="P895" s="112">
        <v>0.79</v>
      </c>
      <c r="Q895" s="114" t="s">
        <v>547</v>
      </c>
    </row>
    <row r="896" spans="1:17">
      <c r="A896" s="111" t="s">
        <v>546</v>
      </c>
      <c r="B896" s="106">
        <v>0.1</v>
      </c>
      <c r="C896" s="106">
        <v>700</v>
      </c>
      <c r="D896" s="106">
        <v>20</v>
      </c>
      <c r="E896" s="106">
        <v>0.5</v>
      </c>
      <c r="F896" s="106">
        <v>21</v>
      </c>
      <c r="G896" s="106">
        <v>0.4</v>
      </c>
      <c r="H896" s="106">
        <v>68</v>
      </c>
      <c r="I896" s="106">
        <v>829</v>
      </c>
      <c r="J896" s="106">
        <v>9</v>
      </c>
      <c r="K896" s="106">
        <v>8.9</v>
      </c>
      <c r="L896" s="106">
        <v>0</v>
      </c>
      <c r="M896" s="106">
        <v>20000</v>
      </c>
      <c r="N896" s="112">
        <v>66</v>
      </c>
      <c r="O896" s="112">
        <v>76</v>
      </c>
      <c r="P896" s="112">
        <v>0.87</v>
      </c>
      <c r="Q896" s="114" t="s">
        <v>547</v>
      </c>
    </row>
    <row r="897" spans="1:17">
      <c r="A897" s="111" t="s">
        <v>548</v>
      </c>
      <c r="B897" s="106">
        <v>0.1</v>
      </c>
      <c r="C897" s="106">
        <v>700</v>
      </c>
      <c r="D897" s="106">
        <v>25</v>
      </c>
      <c r="E897" s="106">
        <v>0.5</v>
      </c>
      <c r="F897" s="106">
        <v>14</v>
      </c>
      <c r="G897" s="106">
        <v>0.2</v>
      </c>
      <c r="H897" s="106">
        <v>45</v>
      </c>
      <c r="I897" s="106">
        <v>876</v>
      </c>
      <c r="J897" s="106">
        <v>7</v>
      </c>
      <c r="K897" s="106">
        <v>11.5</v>
      </c>
      <c r="L897" s="106">
        <v>1.1200000000000001</v>
      </c>
      <c r="M897" s="106">
        <v>20000</v>
      </c>
      <c r="N897" s="112">
        <v>75.7</v>
      </c>
      <c r="O897" s="112">
        <v>81</v>
      </c>
      <c r="P897" s="112">
        <v>0.89</v>
      </c>
      <c r="Q897" s="114" t="s">
        <v>547</v>
      </c>
    </row>
    <row r="898" spans="1:17">
      <c r="A898" s="111" t="s">
        <v>549</v>
      </c>
      <c r="B898" s="106">
        <v>0.1</v>
      </c>
      <c r="C898" s="106">
        <v>700</v>
      </c>
      <c r="D898" s="106">
        <v>23</v>
      </c>
      <c r="E898" s="106">
        <v>0.5</v>
      </c>
      <c r="F898" s="106">
        <v>28</v>
      </c>
      <c r="G898" s="106">
        <v>0.7</v>
      </c>
      <c r="H898" s="106">
        <v>99</v>
      </c>
      <c r="I898" s="106">
        <v>873</v>
      </c>
      <c r="J898" s="106">
        <v>7</v>
      </c>
      <c r="K898" s="106">
        <v>10.199999999999999</v>
      </c>
      <c r="L898" s="106">
        <v>1.1399999999999999</v>
      </c>
      <c r="M898" s="106">
        <v>20000</v>
      </c>
      <c r="N898" s="112">
        <v>76.099999999999994</v>
      </c>
      <c r="O898" s="112">
        <v>81.400000000000006</v>
      </c>
      <c r="P898" s="112">
        <v>0.89</v>
      </c>
      <c r="Q898" s="114" t="s">
        <v>547</v>
      </c>
    </row>
    <row r="899" spans="1:17">
      <c r="A899" s="111" t="s">
        <v>550</v>
      </c>
      <c r="B899" s="106">
        <v>0.1</v>
      </c>
      <c r="C899" s="106">
        <v>700</v>
      </c>
      <c r="D899" s="106">
        <v>23</v>
      </c>
      <c r="E899" s="106">
        <v>0.5</v>
      </c>
      <c r="F899" s="106">
        <v>27</v>
      </c>
      <c r="G899" s="106">
        <v>0.6</v>
      </c>
      <c r="H899" s="106">
        <v>91</v>
      </c>
      <c r="I899" s="106">
        <v>864</v>
      </c>
      <c r="J899" s="106">
        <v>7</v>
      </c>
      <c r="K899" s="106">
        <v>11.6</v>
      </c>
      <c r="L899" s="106">
        <v>1.1499999999999999</v>
      </c>
      <c r="M899" s="106">
        <v>20000</v>
      </c>
      <c r="N899" s="112">
        <v>76.099999999999994</v>
      </c>
      <c r="O899" s="112">
        <v>81.5</v>
      </c>
      <c r="P899" s="112">
        <v>0.89</v>
      </c>
      <c r="Q899" s="114" t="s">
        <v>547</v>
      </c>
    </row>
    <row r="900" spans="1:17">
      <c r="A900" s="111" t="s">
        <v>551</v>
      </c>
      <c r="B900" s="106">
        <v>0.1</v>
      </c>
      <c r="C900" s="106">
        <v>700</v>
      </c>
      <c r="D900" s="106">
        <v>20</v>
      </c>
      <c r="E900" s="106">
        <v>0.5</v>
      </c>
      <c r="F900" s="106">
        <v>26</v>
      </c>
      <c r="G900" s="106">
        <v>0.7</v>
      </c>
      <c r="H900" s="106">
        <v>99</v>
      </c>
      <c r="I900" s="106">
        <v>895</v>
      </c>
      <c r="J900" s="106">
        <v>8</v>
      </c>
      <c r="K900" s="106">
        <v>11.5</v>
      </c>
      <c r="L900" s="106">
        <v>1.1599999999999999</v>
      </c>
      <c r="M900" s="106">
        <v>20000</v>
      </c>
      <c r="N900" s="112">
        <v>65</v>
      </c>
      <c r="O900" s="112">
        <v>76.099999999999994</v>
      </c>
      <c r="P900" s="112">
        <v>0.84</v>
      </c>
      <c r="Q900" s="114" t="s">
        <v>547</v>
      </c>
    </row>
    <row r="901" spans="1:17">
      <c r="A901" s="111" t="s">
        <v>546</v>
      </c>
      <c r="B901" s="106">
        <v>0.1</v>
      </c>
      <c r="C901" s="106">
        <v>750</v>
      </c>
      <c r="D901" s="106">
        <v>20</v>
      </c>
      <c r="E901" s="106">
        <v>0.5</v>
      </c>
      <c r="F901" s="106">
        <v>21</v>
      </c>
      <c r="G901" s="106">
        <v>0.4</v>
      </c>
      <c r="H901" s="106">
        <v>68</v>
      </c>
      <c r="I901" s="106">
        <v>829</v>
      </c>
      <c r="J901" s="106">
        <v>9</v>
      </c>
      <c r="K901" s="106">
        <v>8.9</v>
      </c>
      <c r="L901" s="106">
        <v>0</v>
      </c>
      <c r="M901" s="106">
        <v>20000</v>
      </c>
      <c r="N901" s="112">
        <v>82.5</v>
      </c>
      <c r="O901" s="112">
        <v>86.5</v>
      </c>
      <c r="P901" s="112">
        <v>0.93</v>
      </c>
      <c r="Q901" s="114" t="s">
        <v>547</v>
      </c>
    </row>
    <row r="902" spans="1:17">
      <c r="A902" s="111" t="s">
        <v>548</v>
      </c>
      <c r="B902" s="106">
        <v>0.1</v>
      </c>
      <c r="C902" s="106">
        <v>750</v>
      </c>
      <c r="D902" s="106">
        <v>25</v>
      </c>
      <c r="E902" s="106">
        <v>0.5</v>
      </c>
      <c r="F902" s="106">
        <v>14</v>
      </c>
      <c r="G902" s="106">
        <v>0.2</v>
      </c>
      <c r="H902" s="106">
        <v>45</v>
      </c>
      <c r="I902" s="106">
        <v>876</v>
      </c>
      <c r="J902" s="106">
        <v>7</v>
      </c>
      <c r="K902" s="106">
        <v>11.5</v>
      </c>
      <c r="L902" s="106">
        <v>1.1200000000000001</v>
      </c>
      <c r="M902" s="106">
        <v>20000</v>
      </c>
      <c r="N902" s="112">
        <v>86.9</v>
      </c>
      <c r="O902" s="112">
        <v>91.9</v>
      </c>
      <c r="P902" s="112">
        <v>0.92</v>
      </c>
      <c r="Q902" s="114" t="s">
        <v>547</v>
      </c>
    </row>
    <row r="903" spans="1:17">
      <c r="A903" s="111" t="s">
        <v>549</v>
      </c>
      <c r="B903" s="106">
        <v>0.1</v>
      </c>
      <c r="C903" s="106">
        <v>750</v>
      </c>
      <c r="D903" s="106">
        <v>23</v>
      </c>
      <c r="E903" s="106">
        <v>0.5</v>
      </c>
      <c r="F903" s="106">
        <v>28</v>
      </c>
      <c r="G903" s="106">
        <v>0.7</v>
      </c>
      <c r="H903" s="106">
        <v>99</v>
      </c>
      <c r="I903" s="106">
        <v>873</v>
      </c>
      <c r="J903" s="106">
        <v>7</v>
      </c>
      <c r="K903" s="106">
        <v>10.199999999999999</v>
      </c>
      <c r="L903" s="106">
        <v>1.1399999999999999</v>
      </c>
      <c r="M903" s="106">
        <v>20000</v>
      </c>
      <c r="N903" s="112">
        <v>86.8</v>
      </c>
      <c r="O903" s="112">
        <v>90.1</v>
      </c>
      <c r="P903" s="112">
        <v>0.92</v>
      </c>
      <c r="Q903" s="114" t="s">
        <v>547</v>
      </c>
    </row>
    <row r="904" spans="1:17">
      <c r="A904" s="111" t="s">
        <v>550</v>
      </c>
      <c r="B904" s="106">
        <v>0.1</v>
      </c>
      <c r="C904" s="106">
        <v>750</v>
      </c>
      <c r="D904" s="106">
        <v>23</v>
      </c>
      <c r="E904" s="106">
        <v>0.5</v>
      </c>
      <c r="F904" s="106">
        <v>27</v>
      </c>
      <c r="G904" s="106">
        <v>0.6</v>
      </c>
      <c r="H904" s="106">
        <v>91</v>
      </c>
      <c r="I904" s="106">
        <v>864</v>
      </c>
      <c r="J904" s="106">
        <v>7</v>
      </c>
      <c r="K904" s="106">
        <v>11.6</v>
      </c>
      <c r="L904" s="106">
        <v>1.1499999999999999</v>
      </c>
      <c r="M904" s="106">
        <v>20000</v>
      </c>
      <c r="N904" s="112">
        <v>86.8</v>
      </c>
      <c r="O904" s="112">
        <v>91.8</v>
      </c>
      <c r="P904" s="112">
        <v>0.93</v>
      </c>
      <c r="Q904" s="114" t="s">
        <v>547</v>
      </c>
    </row>
    <row r="905" spans="1:17">
      <c r="A905" s="111" t="s">
        <v>551</v>
      </c>
      <c r="B905" s="106">
        <v>0.1</v>
      </c>
      <c r="C905" s="106">
        <v>750</v>
      </c>
      <c r="D905" s="106">
        <v>20</v>
      </c>
      <c r="E905" s="106">
        <v>0.5</v>
      </c>
      <c r="F905" s="106">
        <v>26</v>
      </c>
      <c r="G905" s="106">
        <v>0.7</v>
      </c>
      <c r="H905" s="106">
        <v>99</v>
      </c>
      <c r="I905" s="106">
        <v>895</v>
      </c>
      <c r="J905" s="106">
        <v>8</v>
      </c>
      <c r="K905" s="106">
        <v>11.5</v>
      </c>
      <c r="L905" s="106">
        <v>1.1599999999999999</v>
      </c>
      <c r="M905" s="106">
        <v>20000</v>
      </c>
      <c r="N905" s="112">
        <v>78.400000000000006</v>
      </c>
      <c r="O905" s="112">
        <v>82.3</v>
      </c>
      <c r="P905" s="112">
        <v>0.89</v>
      </c>
      <c r="Q905" s="114" t="s">
        <v>547</v>
      </c>
    </row>
    <row r="906" spans="1:17">
      <c r="A906" s="111" t="s">
        <v>546</v>
      </c>
      <c r="B906" s="106">
        <v>0.1</v>
      </c>
      <c r="C906" s="106">
        <v>800</v>
      </c>
      <c r="D906" s="106">
        <v>20</v>
      </c>
      <c r="E906" s="106">
        <v>0.5</v>
      </c>
      <c r="F906" s="106">
        <v>21</v>
      </c>
      <c r="G906" s="106">
        <v>0.4</v>
      </c>
      <c r="H906" s="106">
        <v>68</v>
      </c>
      <c r="I906" s="106">
        <v>829</v>
      </c>
      <c r="J906" s="106">
        <v>9</v>
      </c>
      <c r="K906" s="106">
        <v>8.9</v>
      </c>
      <c r="L906" s="106">
        <v>0</v>
      </c>
      <c r="M906" s="106">
        <v>20000</v>
      </c>
      <c r="N906" s="112">
        <v>93.93</v>
      </c>
      <c r="O906" s="112">
        <v>93</v>
      </c>
      <c r="P906" s="112">
        <v>0.97</v>
      </c>
      <c r="Q906" s="114" t="s">
        <v>547</v>
      </c>
    </row>
    <row r="907" spans="1:17">
      <c r="A907" s="111" t="s">
        <v>548</v>
      </c>
      <c r="B907" s="106">
        <v>0.1</v>
      </c>
      <c r="C907" s="106">
        <v>800</v>
      </c>
      <c r="D907" s="106">
        <v>25</v>
      </c>
      <c r="E907" s="106">
        <v>0.5</v>
      </c>
      <c r="F907" s="106">
        <v>14</v>
      </c>
      <c r="G907" s="106">
        <v>0.2</v>
      </c>
      <c r="H907" s="106">
        <v>45</v>
      </c>
      <c r="I907" s="106">
        <v>876</v>
      </c>
      <c r="J907" s="106">
        <v>7</v>
      </c>
      <c r="K907" s="106">
        <v>11.5</v>
      </c>
      <c r="L907" s="106">
        <v>1.1200000000000001</v>
      </c>
      <c r="M907" s="106">
        <v>20000</v>
      </c>
      <c r="N907" s="112">
        <v>93.2</v>
      </c>
      <c r="O907" s="112">
        <v>94.8</v>
      </c>
      <c r="P907" s="112">
        <v>0.94</v>
      </c>
      <c r="Q907" s="114" t="s">
        <v>547</v>
      </c>
    </row>
    <row r="908" spans="1:17">
      <c r="A908" s="111" t="s">
        <v>549</v>
      </c>
      <c r="B908" s="106">
        <v>0.1</v>
      </c>
      <c r="C908" s="106">
        <v>800</v>
      </c>
      <c r="D908" s="106">
        <v>23</v>
      </c>
      <c r="E908" s="106">
        <v>0.5</v>
      </c>
      <c r="F908" s="106">
        <v>28</v>
      </c>
      <c r="G908" s="106">
        <v>0.7</v>
      </c>
      <c r="H908" s="106">
        <v>99</v>
      </c>
      <c r="I908" s="106">
        <v>873</v>
      </c>
      <c r="J908" s="106">
        <v>7</v>
      </c>
      <c r="K908" s="106">
        <v>10.199999999999999</v>
      </c>
      <c r="L908" s="106">
        <v>1.1399999999999999</v>
      </c>
      <c r="M908" s="106">
        <v>20000</v>
      </c>
      <c r="N908" s="112">
        <v>92.9</v>
      </c>
      <c r="O908" s="112">
        <v>94.7</v>
      </c>
      <c r="P908" s="112">
        <v>0.95</v>
      </c>
      <c r="Q908" s="114" t="s">
        <v>547</v>
      </c>
    </row>
    <row r="909" spans="1:17">
      <c r="A909" s="111" t="s">
        <v>550</v>
      </c>
      <c r="B909" s="106">
        <v>0.1</v>
      </c>
      <c r="C909" s="106">
        <v>800</v>
      </c>
      <c r="D909" s="106">
        <v>23</v>
      </c>
      <c r="E909" s="106">
        <v>0.5</v>
      </c>
      <c r="F909" s="106">
        <v>27</v>
      </c>
      <c r="G909" s="106">
        <v>0.6</v>
      </c>
      <c r="H909" s="106">
        <v>91</v>
      </c>
      <c r="I909" s="106">
        <v>864</v>
      </c>
      <c r="J909" s="106">
        <v>7</v>
      </c>
      <c r="K909" s="106">
        <v>11.6</v>
      </c>
      <c r="L909" s="106">
        <v>1.1499999999999999</v>
      </c>
      <c r="M909" s="106">
        <v>20000</v>
      </c>
      <c r="N909" s="112">
        <v>93.1</v>
      </c>
      <c r="O909" s="112">
        <v>95.1</v>
      </c>
      <c r="P909" s="112">
        <v>0.95</v>
      </c>
      <c r="Q909" s="114" t="s">
        <v>547</v>
      </c>
    </row>
    <row r="910" spans="1:17">
      <c r="A910" s="111" t="s">
        <v>551</v>
      </c>
      <c r="B910" s="106">
        <v>0.1</v>
      </c>
      <c r="C910" s="106">
        <v>800</v>
      </c>
      <c r="D910" s="106">
        <v>20</v>
      </c>
      <c r="E910" s="106">
        <v>0.5</v>
      </c>
      <c r="F910" s="106">
        <v>26</v>
      </c>
      <c r="G910" s="106">
        <v>0.7</v>
      </c>
      <c r="H910" s="106">
        <v>99</v>
      </c>
      <c r="I910" s="106">
        <v>895</v>
      </c>
      <c r="J910" s="106">
        <v>8</v>
      </c>
      <c r="K910" s="106">
        <v>11.5</v>
      </c>
      <c r="L910" s="106">
        <v>1.1599999999999999</v>
      </c>
      <c r="M910" s="106">
        <v>20000</v>
      </c>
      <c r="N910" s="112">
        <v>87.9</v>
      </c>
      <c r="O910" s="112">
        <v>90.1</v>
      </c>
      <c r="P910" s="112">
        <v>0.92</v>
      </c>
      <c r="Q910" s="114" t="s">
        <v>552</v>
      </c>
    </row>
    <row r="911" spans="1:17">
      <c r="A911" s="111" t="s">
        <v>546</v>
      </c>
      <c r="B911" s="106">
        <v>0.1</v>
      </c>
      <c r="C911" s="106">
        <v>850</v>
      </c>
      <c r="D911" s="106">
        <v>20</v>
      </c>
      <c r="E911" s="106">
        <v>0.5</v>
      </c>
      <c r="F911" s="106">
        <v>21</v>
      </c>
      <c r="G911" s="106">
        <v>0.4</v>
      </c>
      <c r="H911" s="106">
        <v>68</v>
      </c>
      <c r="I911" s="106">
        <v>829</v>
      </c>
      <c r="J911" s="106">
        <v>9</v>
      </c>
      <c r="K911" s="106">
        <v>8.9</v>
      </c>
      <c r="L911" s="106">
        <v>0</v>
      </c>
      <c r="M911" s="106">
        <v>20000</v>
      </c>
      <c r="N911" s="112">
        <v>98.2</v>
      </c>
      <c r="O911" s="112">
        <v>96.8</v>
      </c>
      <c r="P911" s="112">
        <v>0.99</v>
      </c>
      <c r="Q911" s="114" t="s">
        <v>547</v>
      </c>
    </row>
    <row r="912" spans="1:17">
      <c r="A912" s="111" t="s">
        <v>548</v>
      </c>
      <c r="B912" s="106">
        <v>0.1</v>
      </c>
      <c r="C912" s="106">
        <v>850</v>
      </c>
      <c r="D912" s="106">
        <v>25</v>
      </c>
      <c r="E912" s="106">
        <v>0.5</v>
      </c>
      <c r="F912" s="106">
        <v>14</v>
      </c>
      <c r="G912" s="106">
        <v>0.2</v>
      </c>
      <c r="H912" s="106">
        <v>45</v>
      </c>
      <c r="I912" s="106">
        <v>876</v>
      </c>
      <c r="J912" s="106">
        <v>7</v>
      </c>
      <c r="K912" s="106">
        <v>11.5</v>
      </c>
      <c r="L912" s="106">
        <v>1.1200000000000001</v>
      </c>
      <c r="M912" s="106">
        <v>20000</v>
      </c>
      <c r="N912" s="112">
        <v>96.5</v>
      </c>
      <c r="O912" s="112">
        <v>97.5</v>
      </c>
      <c r="P912" s="112">
        <v>0.96</v>
      </c>
      <c r="Q912" s="114" t="s">
        <v>547</v>
      </c>
    </row>
    <row r="913" spans="1:17">
      <c r="A913" s="111" t="s">
        <v>549</v>
      </c>
      <c r="B913" s="106">
        <v>0.1</v>
      </c>
      <c r="C913" s="106">
        <v>850</v>
      </c>
      <c r="D913" s="106">
        <v>23</v>
      </c>
      <c r="E913" s="106">
        <v>0.5</v>
      </c>
      <c r="F913" s="106">
        <v>28</v>
      </c>
      <c r="G913" s="106">
        <v>0.7</v>
      </c>
      <c r="H913" s="106">
        <v>99</v>
      </c>
      <c r="I913" s="106">
        <v>873</v>
      </c>
      <c r="J913" s="106">
        <v>7</v>
      </c>
      <c r="K913" s="106">
        <v>10.199999999999999</v>
      </c>
      <c r="L913" s="106">
        <v>1.1399999999999999</v>
      </c>
      <c r="M913" s="106">
        <v>20000</v>
      </c>
      <c r="N913" s="112">
        <v>96.2</v>
      </c>
      <c r="O913" s="112">
        <v>97.4</v>
      </c>
      <c r="P913" s="112">
        <v>0.96</v>
      </c>
      <c r="Q913" s="114" t="s">
        <v>547</v>
      </c>
    </row>
    <row r="914" spans="1:17">
      <c r="A914" s="111" t="s">
        <v>550</v>
      </c>
      <c r="B914" s="106">
        <v>0.1</v>
      </c>
      <c r="C914" s="106">
        <v>850</v>
      </c>
      <c r="D914" s="106">
        <v>23</v>
      </c>
      <c r="E914" s="106">
        <v>0.5</v>
      </c>
      <c r="F914" s="106">
        <v>27</v>
      </c>
      <c r="G914" s="106">
        <v>0.6</v>
      </c>
      <c r="H914" s="106">
        <v>91</v>
      </c>
      <c r="I914" s="106">
        <v>864</v>
      </c>
      <c r="J914" s="106">
        <v>7</v>
      </c>
      <c r="K914" s="106">
        <v>11.6</v>
      </c>
      <c r="L914" s="106">
        <v>1.1499999999999999</v>
      </c>
      <c r="M914" s="106">
        <v>20000</v>
      </c>
      <c r="N914" s="112">
        <v>96.2</v>
      </c>
      <c r="O914" s="112">
        <v>98.4</v>
      </c>
      <c r="P914" s="112">
        <v>0.97</v>
      </c>
      <c r="Q914" s="114" t="s">
        <v>547</v>
      </c>
    </row>
    <row r="915" spans="1:17">
      <c r="A915" s="111" t="s">
        <v>551</v>
      </c>
      <c r="B915" s="106">
        <v>0.1</v>
      </c>
      <c r="C915" s="106">
        <v>850</v>
      </c>
      <c r="D915" s="106">
        <v>20</v>
      </c>
      <c r="E915" s="106">
        <v>0.5</v>
      </c>
      <c r="F915" s="106">
        <v>26</v>
      </c>
      <c r="G915" s="106">
        <v>0.7</v>
      </c>
      <c r="H915" s="106">
        <v>99</v>
      </c>
      <c r="I915" s="106">
        <v>895</v>
      </c>
      <c r="J915" s="106">
        <v>8</v>
      </c>
      <c r="K915" s="106">
        <v>11.5</v>
      </c>
      <c r="L915" s="106">
        <v>1.1599999999999999</v>
      </c>
      <c r="M915" s="106">
        <v>20000</v>
      </c>
      <c r="N915" s="112">
        <v>93.2</v>
      </c>
      <c r="O915" s="112">
        <v>95.4</v>
      </c>
      <c r="P915" s="112">
        <v>0.95</v>
      </c>
      <c r="Q915" s="114" t="s">
        <v>547</v>
      </c>
    </row>
    <row r="916" spans="1:17">
      <c r="A916" s="111" t="s">
        <v>546</v>
      </c>
      <c r="B916" s="106">
        <v>0.1</v>
      </c>
      <c r="C916" s="106">
        <v>700</v>
      </c>
      <c r="D916" s="106">
        <v>20</v>
      </c>
      <c r="E916" s="106">
        <v>5</v>
      </c>
      <c r="F916" s="106">
        <v>21</v>
      </c>
      <c r="G916" s="106">
        <v>0.4</v>
      </c>
      <c r="H916" s="106">
        <v>68</v>
      </c>
      <c r="I916" s="106">
        <v>829</v>
      </c>
      <c r="J916" s="106">
        <v>9</v>
      </c>
      <c r="K916" s="106">
        <v>8.9</v>
      </c>
      <c r="L916" s="106">
        <v>0</v>
      </c>
      <c r="M916" s="106">
        <v>20000</v>
      </c>
      <c r="N916" s="112">
        <v>72.38</v>
      </c>
      <c r="O916" s="112">
        <v>75.14</v>
      </c>
      <c r="P916" s="112">
        <v>0.9</v>
      </c>
      <c r="Q916" s="114" t="s">
        <v>547</v>
      </c>
    </row>
    <row r="917" spans="1:17">
      <c r="A917" s="111" t="s">
        <v>548</v>
      </c>
      <c r="B917" s="106">
        <v>0.1</v>
      </c>
      <c r="C917" s="106">
        <v>700</v>
      </c>
      <c r="D917" s="106">
        <v>25</v>
      </c>
      <c r="E917" s="106">
        <v>5</v>
      </c>
      <c r="F917" s="106">
        <v>14</v>
      </c>
      <c r="G917" s="106">
        <v>0.2</v>
      </c>
      <c r="H917" s="106">
        <v>45</v>
      </c>
      <c r="I917" s="106">
        <v>876</v>
      </c>
      <c r="J917" s="106">
        <v>7</v>
      </c>
      <c r="K917" s="106">
        <v>11.5</v>
      </c>
      <c r="L917" s="106">
        <v>1.1200000000000001</v>
      </c>
      <c r="M917" s="106">
        <v>20000</v>
      </c>
      <c r="N917" s="112">
        <v>86.08</v>
      </c>
      <c r="O917" s="112">
        <v>88.54</v>
      </c>
      <c r="P917" s="112">
        <v>0.96</v>
      </c>
      <c r="Q917" s="114" t="s">
        <v>547</v>
      </c>
    </row>
    <row r="918" spans="1:17">
      <c r="A918" s="111" t="s">
        <v>549</v>
      </c>
      <c r="B918" s="106">
        <v>0.1</v>
      </c>
      <c r="C918" s="106">
        <v>700</v>
      </c>
      <c r="D918" s="106">
        <v>23</v>
      </c>
      <c r="E918" s="106">
        <v>5</v>
      </c>
      <c r="F918" s="106">
        <v>28</v>
      </c>
      <c r="G918" s="106">
        <v>0.7</v>
      </c>
      <c r="H918" s="106">
        <v>99</v>
      </c>
      <c r="I918" s="106">
        <v>873</v>
      </c>
      <c r="J918" s="106">
        <v>7</v>
      </c>
      <c r="K918" s="106">
        <v>10.199999999999999</v>
      </c>
      <c r="L918" s="106">
        <v>1.1399999999999999</v>
      </c>
      <c r="M918" s="106">
        <v>20000</v>
      </c>
      <c r="N918" s="112">
        <v>84.75</v>
      </c>
      <c r="O918" s="112">
        <v>86.81</v>
      </c>
      <c r="P918" s="112">
        <v>0.96</v>
      </c>
      <c r="Q918" s="114" t="s">
        <v>547</v>
      </c>
    </row>
    <row r="919" spans="1:17">
      <c r="A919" s="111" t="s">
        <v>550</v>
      </c>
      <c r="B919" s="106">
        <v>0.1</v>
      </c>
      <c r="C919" s="106">
        <v>700</v>
      </c>
      <c r="D919" s="106">
        <v>23</v>
      </c>
      <c r="E919" s="106">
        <v>5</v>
      </c>
      <c r="F919" s="106">
        <v>27</v>
      </c>
      <c r="G919" s="106">
        <v>0.6</v>
      </c>
      <c r="H919" s="106">
        <v>91</v>
      </c>
      <c r="I919" s="106">
        <v>864</v>
      </c>
      <c r="J919" s="106">
        <v>7</v>
      </c>
      <c r="K919" s="106">
        <v>11.6</v>
      </c>
      <c r="L919" s="106">
        <v>1.1499999999999999</v>
      </c>
      <c r="M919" s="106">
        <v>20000</v>
      </c>
      <c r="N919" s="112">
        <v>81.44</v>
      </c>
      <c r="O919" s="112">
        <v>84</v>
      </c>
      <c r="P919" s="112">
        <v>0.94</v>
      </c>
      <c r="Q919" s="114" t="s">
        <v>547</v>
      </c>
    </row>
    <row r="920" spans="1:17">
      <c r="A920" s="111" t="s">
        <v>553</v>
      </c>
      <c r="B920" s="106">
        <v>0.1</v>
      </c>
      <c r="C920" s="106">
        <v>750</v>
      </c>
      <c r="D920" s="106">
        <v>15</v>
      </c>
      <c r="E920" s="106">
        <v>5</v>
      </c>
      <c r="F920" s="106">
        <v>28</v>
      </c>
      <c r="G920" s="106">
        <v>0.1</v>
      </c>
      <c r="H920" s="106">
        <v>13</v>
      </c>
      <c r="I920" s="106">
        <v>432</v>
      </c>
      <c r="J920" s="106">
        <v>9.8000000000000007</v>
      </c>
      <c r="K920" s="106"/>
      <c r="L920" s="106">
        <v>1.1000000000000001</v>
      </c>
      <c r="M920" s="106">
        <v>20000</v>
      </c>
      <c r="N920" s="112">
        <v>46.29</v>
      </c>
      <c r="O920" s="112">
        <v>55.6</v>
      </c>
      <c r="P920" s="112">
        <v>0.69</v>
      </c>
      <c r="Q920" s="114" t="s">
        <v>552</v>
      </c>
    </row>
    <row r="921" spans="1:17">
      <c r="A921" s="111" t="s">
        <v>554</v>
      </c>
      <c r="B921" s="106">
        <v>0.1</v>
      </c>
      <c r="C921" s="106">
        <v>750</v>
      </c>
      <c r="D921" s="106">
        <v>15</v>
      </c>
      <c r="E921" s="106">
        <v>5</v>
      </c>
      <c r="F921" s="106">
        <v>7</v>
      </c>
      <c r="G921" s="106">
        <v>0.11</v>
      </c>
      <c r="H921" s="106">
        <v>63</v>
      </c>
      <c r="I921" s="106">
        <v>381</v>
      </c>
      <c r="J921" s="106">
        <v>9.1999999999999993</v>
      </c>
      <c r="K921" s="106"/>
      <c r="L921" s="106">
        <v>1.61</v>
      </c>
      <c r="M921" s="106">
        <v>20000</v>
      </c>
      <c r="N921" s="112">
        <v>52.84</v>
      </c>
      <c r="O921" s="112">
        <v>61.21</v>
      </c>
      <c r="P921" s="112">
        <v>0.76</v>
      </c>
      <c r="Q921" s="114" t="s">
        <v>552</v>
      </c>
    </row>
    <row r="922" spans="1:17">
      <c r="A922" s="111" t="s">
        <v>555</v>
      </c>
      <c r="B922" s="106">
        <v>0.25</v>
      </c>
      <c r="C922" s="106">
        <v>750</v>
      </c>
      <c r="D922" s="106">
        <v>4.5</v>
      </c>
      <c r="E922" s="106">
        <v>15</v>
      </c>
      <c r="F922" s="106">
        <v>10.3</v>
      </c>
      <c r="G922" s="106">
        <v>0.29399999999999998</v>
      </c>
      <c r="H922" s="106">
        <v>113</v>
      </c>
      <c r="I922" s="106">
        <v>545</v>
      </c>
      <c r="J922" s="106">
        <v>20.5</v>
      </c>
      <c r="K922" s="106"/>
      <c r="L922" s="106">
        <v>1.88</v>
      </c>
      <c r="M922" s="106">
        <v>52000</v>
      </c>
      <c r="N922" s="112">
        <v>27.5</v>
      </c>
      <c r="O922" s="112">
        <v>41</v>
      </c>
      <c r="P922" s="112">
        <v>0.87</v>
      </c>
      <c r="Q922" s="114" t="s">
        <v>556</v>
      </c>
    </row>
    <row r="923" spans="1:17">
      <c r="A923" s="111" t="s">
        <v>557</v>
      </c>
      <c r="B923" s="106">
        <v>0.25</v>
      </c>
      <c r="C923" s="106">
        <v>750</v>
      </c>
      <c r="D923" s="106">
        <v>4.5</v>
      </c>
      <c r="E923" s="106">
        <v>15</v>
      </c>
      <c r="F923" s="106">
        <v>14.9</v>
      </c>
      <c r="G923" s="106">
        <v>0.315</v>
      </c>
      <c r="H923" s="106">
        <v>72</v>
      </c>
      <c r="I923" s="106">
        <v>402</v>
      </c>
      <c r="J923" s="106">
        <v>36.700000000000003</v>
      </c>
      <c r="K923" s="106"/>
      <c r="L923" s="106">
        <v>2.2799999999999998</v>
      </c>
      <c r="M923" s="106">
        <v>52000</v>
      </c>
      <c r="N923" s="112">
        <v>54</v>
      </c>
      <c r="O923" s="112">
        <v>71.7</v>
      </c>
      <c r="P923" s="112">
        <v>0.97</v>
      </c>
      <c r="Q923" s="114" t="s">
        <v>556</v>
      </c>
    </row>
    <row r="924" spans="1:17">
      <c r="A924" s="111" t="s">
        <v>558</v>
      </c>
      <c r="B924" s="106">
        <v>0.5</v>
      </c>
      <c r="C924" s="106">
        <v>650</v>
      </c>
      <c r="D924" s="106">
        <v>4.78</v>
      </c>
      <c r="E924" s="106">
        <v>3</v>
      </c>
      <c r="F924" s="106">
        <v>6.08</v>
      </c>
      <c r="G924" s="106">
        <v>0.27300000000000002</v>
      </c>
      <c r="H924" s="106">
        <v>232.6</v>
      </c>
      <c r="I924" s="106">
        <v>370</v>
      </c>
      <c r="J924" s="106">
        <v>18.3</v>
      </c>
      <c r="K924" s="106"/>
      <c r="L924" s="106">
        <v>0</v>
      </c>
      <c r="M924" s="106">
        <v>30000</v>
      </c>
      <c r="N924" s="112">
        <v>88.2</v>
      </c>
      <c r="O924" s="112">
        <v>76.3</v>
      </c>
      <c r="P924" s="112">
        <v>1.03</v>
      </c>
      <c r="Q924" s="114" t="s">
        <v>559</v>
      </c>
    </row>
    <row r="925" spans="1:17">
      <c r="A925" s="111" t="s">
        <v>558</v>
      </c>
      <c r="B925" s="106">
        <v>0.5</v>
      </c>
      <c r="C925" s="106">
        <v>750</v>
      </c>
      <c r="D925" s="106">
        <v>5</v>
      </c>
      <c r="E925" s="106">
        <v>50</v>
      </c>
      <c r="F925" s="106">
        <v>5.2</v>
      </c>
      <c r="G925" s="106">
        <v>0.23</v>
      </c>
      <c r="H925" s="106">
        <v>117</v>
      </c>
      <c r="I925" s="106">
        <v>510</v>
      </c>
      <c r="J925" s="106">
        <v>18.2</v>
      </c>
      <c r="K925" s="106"/>
      <c r="L925" s="106">
        <v>0</v>
      </c>
      <c r="M925" s="106">
        <v>22500</v>
      </c>
      <c r="N925" s="112">
        <v>84.8</v>
      </c>
      <c r="O925" s="112">
        <v>90.2</v>
      </c>
      <c r="P925" s="112">
        <v>0.94</v>
      </c>
      <c r="Q925" s="114" t="s">
        <v>559</v>
      </c>
    </row>
    <row r="926" spans="1:17">
      <c r="A926" s="111" t="s">
        <v>560</v>
      </c>
      <c r="B926" s="106">
        <v>0.4</v>
      </c>
      <c r="C926" s="106">
        <v>750</v>
      </c>
      <c r="D926" s="106">
        <v>20</v>
      </c>
      <c r="E926" s="106">
        <v>30</v>
      </c>
      <c r="F926" s="106">
        <v>24.6</v>
      </c>
      <c r="G926" s="106">
        <v>0.44600000000000001</v>
      </c>
      <c r="H926" s="106">
        <v>65</v>
      </c>
      <c r="I926" s="106">
        <v>700</v>
      </c>
      <c r="J926" s="106">
        <v>5.7</v>
      </c>
      <c r="K926" s="106"/>
      <c r="L926" s="106">
        <v>0</v>
      </c>
      <c r="M926" s="106">
        <v>60000</v>
      </c>
      <c r="N926" s="112">
        <v>81</v>
      </c>
      <c r="O926" s="112">
        <v>56</v>
      </c>
      <c r="P926" s="112">
        <v>0.98</v>
      </c>
      <c r="Q926" s="114" t="s">
        <v>561</v>
      </c>
    </row>
    <row r="927" spans="1:17">
      <c r="A927" s="111" t="s">
        <v>562</v>
      </c>
      <c r="B927" s="106">
        <v>0.4</v>
      </c>
      <c r="C927" s="106">
        <v>750</v>
      </c>
      <c r="D927" s="106">
        <v>20</v>
      </c>
      <c r="E927" s="106">
        <v>30</v>
      </c>
      <c r="F927" s="106">
        <v>9.3000000000000007</v>
      </c>
      <c r="G927" s="106">
        <v>0.26300000000000001</v>
      </c>
      <c r="H927" s="106">
        <v>104</v>
      </c>
      <c r="I927" s="106">
        <v>700</v>
      </c>
      <c r="J927" s="106">
        <v>2.2999999999999998</v>
      </c>
      <c r="K927" s="106"/>
      <c r="L927" s="106">
        <v>0</v>
      </c>
      <c r="M927" s="106">
        <v>60000</v>
      </c>
      <c r="N927" s="112">
        <v>83</v>
      </c>
      <c r="O927" s="112">
        <v>66</v>
      </c>
      <c r="P927" s="112">
        <v>1</v>
      </c>
      <c r="Q927" s="114" t="s">
        <v>561</v>
      </c>
    </row>
    <row r="928" spans="1:17">
      <c r="A928" s="111" t="s">
        <v>563</v>
      </c>
      <c r="B928" s="106">
        <v>0.35</v>
      </c>
      <c r="C928" s="106">
        <v>700</v>
      </c>
      <c r="D928" s="106">
        <v>2.08</v>
      </c>
      <c r="E928" s="106">
        <v>13.333</v>
      </c>
      <c r="F928" s="106">
        <v>8.2899999999999991</v>
      </c>
      <c r="G928" s="106">
        <v>0.109</v>
      </c>
      <c r="H928" s="106">
        <v>66.2</v>
      </c>
      <c r="I928" s="106">
        <v>233</v>
      </c>
      <c r="J928" s="106">
        <v>0.54</v>
      </c>
      <c r="K928" s="106">
        <v>9.3000000000000007</v>
      </c>
      <c r="L928" s="106">
        <v>0</v>
      </c>
      <c r="M928" s="106">
        <v>19700</v>
      </c>
      <c r="N928" s="112">
        <v>4</v>
      </c>
      <c r="O928" s="112">
        <v>5</v>
      </c>
      <c r="P928" s="112">
        <v>0.43</v>
      </c>
      <c r="Q928" s="114" t="s">
        <v>564</v>
      </c>
    </row>
    <row r="929" spans="1:17">
      <c r="A929" s="111" t="s">
        <v>563</v>
      </c>
      <c r="B929" s="106">
        <v>0.35</v>
      </c>
      <c r="C929" s="106">
        <v>700</v>
      </c>
      <c r="D929" s="106">
        <v>2.11</v>
      </c>
      <c r="E929" s="106">
        <v>13.333</v>
      </c>
      <c r="F929" s="106">
        <v>7.88</v>
      </c>
      <c r="G929" s="106">
        <v>0.108</v>
      </c>
      <c r="H929" s="106">
        <v>67.400000000000006</v>
      </c>
      <c r="I929" s="106">
        <v>230</v>
      </c>
      <c r="J929" s="106">
        <v>0.65</v>
      </c>
      <c r="K929" s="106">
        <v>16.2</v>
      </c>
      <c r="L929" s="106">
        <v>0</v>
      </c>
      <c r="M929" s="106">
        <v>19700</v>
      </c>
      <c r="N929" s="112">
        <v>8</v>
      </c>
      <c r="O929" s="112">
        <v>18</v>
      </c>
      <c r="P929" s="112">
        <v>0.49</v>
      </c>
      <c r="Q929" s="114" t="s">
        <v>564</v>
      </c>
    </row>
    <row r="930" spans="1:17">
      <c r="A930" s="111" t="s">
        <v>563</v>
      </c>
      <c r="B930" s="106">
        <v>0.35</v>
      </c>
      <c r="C930" s="106">
        <v>700</v>
      </c>
      <c r="D930" s="106">
        <v>2.23</v>
      </c>
      <c r="E930" s="106">
        <v>13.333</v>
      </c>
      <c r="F930" s="106">
        <v>4.07</v>
      </c>
      <c r="G930" s="106">
        <v>4.9000000000000002E-2</v>
      </c>
      <c r="H930" s="106">
        <v>73.5</v>
      </c>
      <c r="I930" s="106">
        <v>315</v>
      </c>
      <c r="J930" s="106">
        <v>0.4</v>
      </c>
      <c r="K930" s="106">
        <v>4.37</v>
      </c>
      <c r="L930" s="106">
        <v>0</v>
      </c>
      <c r="M930" s="106">
        <v>19700</v>
      </c>
      <c r="N930" s="112">
        <v>6</v>
      </c>
      <c r="O930" s="112">
        <v>8</v>
      </c>
      <c r="P930" s="112">
        <v>0.38</v>
      </c>
      <c r="Q930" s="114" t="s">
        <v>564</v>
      </c>
    </row>
    <row r="931" spans="1:17">
      <c r="A931" s="111" t="s">
        <v>563</v>
      </c>
      <c r="B931" s="106">
        <v>0.35</v>
      </c>
      <c r="C931" s="106">
        <v>700</v>
      </c>
      <c r="D931" s="106">
        <v>3.62</v>
      </c>
      <c r="E931" s="106">
        <v>13.333</v>
      </c>
      <c r="F931" s="106">
        <v>3.72</v>
      </c>
      <c r="G931" s="106">
        <v>5.1999999999999998E-2</v>
      </c>
      <c r="H931" s="106">
        <v>77.3</v>
      </c>
      <c r="I931" s="106">
        <v>264</v>
      </c>
      <c r="J931" s="106">
        <v>0.54</v>
      </c>
      <c r="K931" s="106">
        <v>8.32</v>
      </c>
      <c r="L931" s="106">
        <v>0</v>
      </c>
      <c r="M931" s="106">
        <v>19700</v>
      </c>
      <c r="N931" s="112">
        <v>12.5</v>
      </c>
      <c r="O931" s="112">
        <v>20</v>
      </c>
      <c r="P931" s="112">
        <v>0.6</v>
      </c>
      <c r="Q931" s="114" t="s">
        <v>564</v>
      </c>
    </row>
    <row r="932" spans="1:17">
      <c r="A932" s="111" t="s">
        <v>563</v>
      </c>
      <c r="B932" s="106">
        <v>0.35</v>
      </c>
      <c r="C932" s="106">
        <v>700</v>
      </c>
      <c r="D932" s="106">
        <v>5.95</v>
      </c>
      <c r="E932" s="106">
        <v>13.333</v>
      </c>
      <c r="F932" s="106">
        <v>3.43</v>
      </c>
      <c r="G932" s="106">
        <v>4.7E-2</v>
      </c>
      <c r="H932" s="106">
        <v>83.3</v>
      </c>
      <c r="I932" s="106">
        <v>251</v>
      </c>
      <c r="J932" s="106">
        <v>7</v>
      </c>
      <c r="K932" s="106">
        <v>6.85</v>
      </c>
      <c r="L932" s="106">
        <v>0</v>
      </c>
      <c r="M932" s="106">
        <v>19700</v>
      </c>
      <c r="N932" s="112">
        <v>10</v>
      </c>
      <c r="O932" s="112">
        <v>16</v>
      </c>
      <c r="P932" s="112">
        <v>0.59</v>
      </c>
      <c r="Q932" s="114" t="s">
        <v>564</v>
      </c>
    </row>
    <row r="933" spans="1:17">
      <c r="A933" s="111" t="s">
        <v>563</v>
      </c>
      <c r="B933" s="106">
        <v>0.35</v>
      </c>
      <c r="C933" s="106">
        <v>700</v>
      </c>
      <c r="D933" s="106">
        <v>9.77</v>
      </c>
      <c r="E933" s="106">
        <v>13.333</v>
      </c>
      <c r="F933" s="106">
        <v>4.5199999999999996</v>
      </c>
      <c r="G933" s="106">
        <v>3.6999999999999998E-2</v>
      </c>
      <c r="H933" s="106">
        <v>28.2</v>
      </c>
      <c r="I933" s="106">
        <v>273</v>
      </c>
      <c r="J933" s="106">
        <v>7</v>
      </c>
      <c r="K933" s="106">
        <v>0.77</v>
      </c>
      <c r="L933" s="106">
        <v>0</v>
      </c>
      <c r="M933" s="106">
        <v>19700</v>
      </c>
      <c r="N933" s="112">
        <v>15</v>
      </c>
      <c r="O933" s="112">
        <v>24</v>
      </c>
      <c r="P933" s="112">
        <v>0.49</v>
      </c>
      <c r="Q933" s="114" t="s">
        <v>564</v>
      </c>
    </row>
    <row r="934" spans="1:17">
      <c r="A934" s="111" t="s">
        <v>563</v>
      </c>
      <c r="B934" s="106">
        <v>0.35</v>
      </c>
      <c r="C934" s="106">
        <v>700</v>
      </c>
      <c r="D934" s="106">
        <v>2.06</v>
      </c>
      <c r="E934" s="106">
        <v>13.333</v>
      </c>
      <c r="F934" s="106">
        <v>5.17</v>
      </c>
      <c r="G934" s="106">
        <v>0.108</v>
      </c>
      <c r="H934" s="106">
        <v>54.7</v>
      </c>
      <c r="I934" s="106">
        <v>217</v>
      </c>
      <c r="J934" s="106">
        <v>0.4</v>
      </c>
      <c r="K934" s="106">
        <v>15.3</v>
      </c>
      <c r="L934" s="106">
        <v>0</v>
      </c>
      <c r="M934" s="106">
        <v>19700</v>
      </c>
      <c r="N934" s="112">
        <v>2</v>
      </c>
      <c r="O934" s="112">
        <v>4</v>
      </c>
      <c r="P934" s="112">
        <v>0.39</v>
      </c>
      <c r="Q934" s="114" t="s">
        <v>564</v>
      </c>
    </row>
    <row r="935" spans="1:17">
      <c r="A935" s="111" t="s">
        <v>563</v>
      </c>
      <c r="B935" s="106">
        <v>0.35</v>
      </c>
      <c r="C935" s="106">
        <v>700</v>
      </c>
      <c r="D935" s="106">
        <v>4.3</v>
      </c>
      <c r="E935" s="106">
        <v>13.333</v>
      </c>
      <c r="F935" s="106">
        <v>5.45</v>
      </c>
      <c r="G935" s="106">
        <v>8.1000000000000003E-2</v>
      </c>
      <c r="H935" s="106">
        <v>37.799999999999997</v>
      </c>
      <c r="I935" s="106">
        <v>274</v>
      </c>
      <c r="J935" s="106">
        <v>0.4</v>
      </c>
      <c r="K935" s="106">
        <v>7.55</v>
      </c>
      <c r="L935" s="106">
        <v>0</v>
      </c>
      <c r="M935" s="106">
        <v>19700</v>
      </c>
      <c r="N935" s="112">
        <v>2</v>
      </c>
      <c r="O935" s="112">
        <v>2</v>
      </c>
      <c r="P935" s="112">
        <v>0.64</v>
      </c>
      <c r="Q935" s="114" t="s">
        <v>564</v>
      </c>
    </row>
    <row r="936" spans="1:17">
      <c r="A936" s="111" t="s">
        <v>563</v>
      </c>
      <c r="B936" s="106">
        <v>0.35</v>
      </c>
      <c r="C936" s="106">
        <v>700</v>
      </c>
      <c r="D936" s="106">
        <v>6.55</v>
      </c>
      <c r="E936" s="106">
        <v>13.333</v>
      </c>
      <c r="F936" s="106">
        <v>5.36</v>
      </c>
      <c r="G936" s="106">
        <v>8.6999999999999994E-2</v>
      </c>
      <c r="H936" s="106">
        <v>43.5</v>
      </c>
      <c r="I936" s="106">
        <v>253</v>
      </c>
      <c r="J936" s="106">
        <v>0.46</v>
      </c>
      <c r="K936" s="106">
        <v>5.84</v>
      </c>
      <c r="L936" s="106">
        <v>0</v>
      </c>
      <c r="M936" s="106">
        <v>19700</v>
      </c>
      <c r="N936" s="112">
        <v>4</v>
      </c>
      <c r="O936" s="112">
        <v>4</v>
      </c>
      <c r="P936" s="112">
        <v>0.56999999999999995</v>
      </c>
      <c r="Q936" s="114" t="s">
        <v>564</v>
      </c>
    </row>
    <row r="937" spans="1:17">
      <c r="A937" s="111" t="s">
        <v>563</v>
      </c>
      <c r="B937" s="106">
        <v>0.35</v>
      </c>
      <c r="C937" s="106">
        <v>700</v>
      </c>
      <c r="D937" s="106">
        <v>9.74</v>
      </c>
      <c r="E937" s="106">
        <v>13.333</v>
      </c>
      <c r="F937" s="106">
        <v>5.33</v>
      </c>
      <c r="G937" s="106">
        <v>0.06</v>
      </c>
      <c r="H937" s="106">
        <v>38.700000000000003</v>
      </c>
      <c r="I937" s="106">
        <v>252</v>
      </c>
      <c r="J937" s="106">
        <v>0.68</v>
      </c>
      <c r="K937" s="106">
        <v>2.12</v>
      </c>
      <c r="L937" s="106">
        <v>0</v>
      </c>
      <c r="M937" s="106">
        <v>19700</v>
      </c>
      <c r="N937" s="112">
        <v>4</v>
      </c>
      <c r="O937" s="112">
        <v>5</v>
      </c>
      <c r="P937" s="112">
        <v>0.6</v>
      </c>
      <c r="Q937" s="114" t="s">
        <v>564</v>
      </c>
    </row>
    <row r="938" spans="1:17">
      <c r="A938" s="111" t="s">
        <v>565</v>
      </c>
      <c r="B938" s="2">
        <v>0.5</v>
      </c>
      <c r="C938" s="4">
        <v>500</v>
      </c>
      <c r="D938" s="3">
        <v>10</v>
      </c>
      <c r="E938" s="4">
        <v>1</v>
      </c>
      <c r="F938" s="2">
        <v>11.14</v>
      </c>
      <c r="G938" s="2">
        <v>0.21</v>
      </c>
      <c r="H938" s="2">
        <v>76.08</v>
      </c>
      <c r="I938" s="3">
        <v>337.8</v>
      </c>
      <c r="J938" s="3">
        <v>11.5</v>
      </c>
      <c r="K938" s="3">
        <v>8.4</v>
      </c>
      <c r="L938" s="4">
        <v>0</v>
      </c>
      <c r="M938" s="3">
        <v>9000</v>
      </c>
      <c r="N938" s="113">
        <v>21</v>
      </c>
      <c r="O938" s="113">
        <v>20</v>
      </c>
      <c r="P938" s="113"/>
      <c r="Q938" s="114" t="s">
        <v>566</v>
      </c>
    </row>
    <row r="939" spans="1:17">
      <c r="A939" s="111" t="s">
        <v>565</v>
      </c>
      <c r="B939" s="2">
        <v>0.5</v>
      </c>
      <c r="C939" s="4">
        <v>550</v>
      </c>
      <c r="D939" s="3">
        <v>10</v>
      </c>
      <c r="E939" s="4">
        <v>1</v>
      </c>
      <c r="F939" s="2">
        <v>11.14</v>
      </c>
      <c r="G939" s="2">
        <v>0.21</v>
      </c>
      <c r="H939" s="2">
        <v>76.08</v>
      </c>
      <c r="I939" s="3">
        <v>337.8</v>
      </c>
      <c r="J939" s="3">
        <v>11.5</v>
      </c>
      <c r="K939" s="3">
        <v>8.4</v>
      </c>
      <c r="L939" s="4">
        <v>0</v>
      </c>
      <c r="M939" s="3">
        <v>9000</v>
      </c>
      <c r="N939" s="113">
        <v>29</v>
      </c>
      <c r="O939" s="113">
        <v>30</v>
      </c>
      <c r="P939" s="113"/>
      <c r="Q939" s="114" t="s">
        <v>566</v>
      </c>
    </row>
    <row r="940" spans="1:17">
      <c r="A940" s="111" t="s">
        <v>565</v>
      </c>
      <c r="B940" s="2">
        <v>0.5</v>
      </c>
      <c r="C940" s="4">
        <v>600</v>
      </c>
      <c r="D940" s="3">
        <v>10</v>
      </c>
      <c r="E940" s="4">
        <v>1</v>
      </c>
      <c r="F940" s="2">
        <v>11.14</v>
      </c>
      <c r="G940" s="2">
        <v>0.21</v>
      </c>
      <c r="H940" s="2">
        <v>76.08</v>
      </c>
      <c r="I940" s="3">
        <v>337.8</v>
      </c>
      <c r="J940" s="3">
        <v>11.5</v>
      </c>
      <c r="K940" s="3">
        <v>8.4</v>
      </c>
      <c r="L940" s="4">
        <v>0</v>
      </c>
      <c r="M940" s="3">
        <v>9000</v>
      </c>
      <c r="N940" s="113">
        <v>43</v>
      </c>
      <c r="O940" s="113">
        <v>42</v>
      </c>
      <c r="P940" s="113"/>
      <c r="Q940" s="114" t="s">
        <v>566</v>
      </c>
    </row>
    <row r="941" spans="1:17">
      <c r="A941" s="111" t="s">
        <v>565</v>
      </c>
      <c r="B941" s="2">
        <v>0.5</v>
      </c>
      <c r="C941" s="4">
        <v>650</v>
      </c>
      <c r="D941" s="3">
        <v>10</v>
      </c>
      <c r="E941" s="4">
        <v>1</v>
      </c>
      <c r="F941" s="2">
        <v>11.14</v>
      </c>
      <c r="G941" s="2">
        <v>0.21</v>
      </c>
      <c r="H941" s="2">
        <v>76.08</v>
      </c>
      <c r="I941" s="3">
        <v>337.8</v>
      </c>
      <c r="J941" s="3">
        <v>11.5</v>
      </c>
      <c r="K941" s="3">
        <v>8.4</v>
      </c>
      <c r="L941" s="4">
        <v>0</v>
      </c>
      <c r="M941" s="3">
        <v>9000</v>
      </c>
      <c r="N941" s="113">
        <v>56</v>
      </c>
      <c r="O941" s="113">
        <v>60</v>
      </c>
      <c r="P941" s="113"/>
      <c r="Q941" s="114" t="s">
        <v>566</v>
      </c>
    </row>
    <row r="942" spans="1:17">
      <c r="A942" s="111" t="s">
        <v>565</v>
      </c>
      <c r="B942" s="2">
        <v>0.5</v>
      </c>
      <c r="C942" s="4">
        <v>700</v>
      </c>
      <c r="D942" s="3">
        <v>10</v>
      </c>
      <c r="E942" s="4">
        <v>1</v>
      </c>
      <c r="F942" s="2">
        <v>11.14</v>
      </c>
      <c r="G942" s="2">
        <v>0.21</v>
      </c>
      <c r="H942" s="2">
        <v>76.08</v>
      </c>
      <c r="I942" s="3">
        <v>337.8</v>
      </c>
      <c r="J942" s="3">
        <v>11.5</v>
      </c>
      <c r="K942" s="3">
        <v>8.4</v>
      </c>
      <c r="L942" s="4">
        <v>0</v>
      </c>
      <c r="M942" s="3">
        <v>9000</v>
      </c>
      <c r="N942" s="113">
        <v>57</v>
      </c>
      <c r="O942" s="113">
        <v>62</v>
      </c>
      <c r="P942" s="113"/>
      <c r="Q942" s="114" t="s">
        <v>566</v>
      </c>
    </row>
    <row r="943" spans="1:17">
      <c r="A943" s="111" t="s">
        <v>565</v>
      </c>
      <c r="B943" s="2">
        <v>0.5</v>
      </c>
      <c r="C943" s="4">
        <v>700</v>
      </c>
      <c r="D943" s="3">
        <v>10</v>
      </c>
      <c r="E943" s="4">
        <v>30</v>
      </c>
      <c r="F943" s="2">
        <v>11.14</v>
      </c>
      <c r="G943" s="2">
        <v>0.21</v>
      </c>
      <c r="H943" s="2">
        <v>76.08</v>
      </c>
      <c r="I943" s="3">
        <v>337.8</v>
      </c>
      <c r="J943" s="3">
        <v>11.5</v>
      </c>
      <c r="K943" s="3">
        <v>8.4</v>
      </c>
      <c r="L943" s="4">
        <v>0</v>
      </c>
      <c r="M943" s="3">
        <v>9000</v>
      </c>
      <c r="N943" s="113">
        <v>50</v>
      </c>
      <c r="O943" s="113">
        <v>55</v>
      </c>
      <c r="P943" s="113"/>
      <c r="Q943" s="114" t="s">
        <v>566</v>
      </c>
    </row>
    <row r="944" spans="1:17">
      <c r="A944" s="111" t="s">
        <v>567</v>
      </c>
      <c r="B944" s="2">
        <v>0.5</v>
      </c>
      <c r="C944" s="4">
        <v>500</v>
      </c>
      <c r="D944" s="3">
        <v>10</v>
      </c>
      <c r="E944" s="4">
        <v>1</v>
      </c>
      <c r="F944" s="2">
        <v>13.21</v>
      </c>
      <c r="G944" s="2">
        <v>0.28999999999999998</v>
      </c>
      <c r="H944" s="2">
        <v>90.67</v>
      </c>
      <c r="I944" s="3">
        <v>543.4</v>
      </c>
      <c r="J944" s="3">
        <v>8.9</v>
      </c>
      <c r="K944" s="3">
        <v>10.9</v>
      </c>
      <c r="L944" s="4">
        <v>1.1200000000000001</v>
      </c>
      <c r="M944" s="3">
        <v>9000</v>
      </c>
      <c r="N944" s="113">
        <v>24</v>
      </c>
      <c r="O944" s="113">
        <v>33</v>
      </c>
      <c r="P944" s="113"/>
      <c r="Q944" s="114" t="s">
        <v>566</v>
      </c>
    </row>
    <row r="945" spans="1:17">
      <c r="A945" s="111" t="s">
        <v>567</v>
      </c>
      <c r="B945" s="2">
        <v>0.5</v>
      </c>
      <c r="C945" s="4">
        <v>550</v>
      </c>
      <c r="D945" s="3">
        <v>10</v>
      </c>
      <c r="E945" s="4">
        <v>1</v>
      </c>
      <c r="F945" s="2">
        <v>13.21</v>
      </c>
      <c r="G945" s="2">
        <v>0.28999999999999998</v>
      </c>
      <c r="H945" s="2">
        <v>90.67</v>
      </c>
      <c r="I945" s="3">
        <v>543.4</v>
      </c>
      <c r="J945" s="3">
        <v>8.9</v>
      </c>
      <c r="K945" s="3">
        <v>10.9</v>
      </c>
      <c r="L945" s="4">
        <v>1.1200000000000001</v>
      </c>
      <c r="M945" s="3">
        <v>9000</v>
      </c>
      <c r="N945" s="113">
        <v>40</v>
      </c>
      <c r="O945" s="113">
        <v>54</v>
      </c>
      <c r="P945" s="113"/>
      <c r="Q945" s="114" t="s">
        <v>566</v>
      </c>
    </row>
    <row r="946" spans="1:17">
      <c r="A946" s="111" t="s">
        <v>567</v>
      </c>
      <c r="B946" s="2">
        <v>0.5</v>
      </c>
      <c r="C946" s="4">
        <v>600</v>
      </c>
      <c r="D946" s="3">
        <v>10</v>
      </c>
      <c r="E946" s="4">
        <v>1</v>
      </c>
      <c r="F946" s="2">
        <v>13.21</v>
      </c>
      <c r="G946" s="2">
        <v>0.28999999999999998</v>
      </c>
      <c r="H946" s="2">
        <v>90.67</v>
      </c>
      <c r="I946" s="3">
        <v>543.4</v>
      </c>
      <c r="J946" s="3">
        <v>8.9</v>
      </c>
      <c r="K946" s="3">
        <v>10.9</v>
      </c>
      <c r="L946" s="4">
        <v>1.1200000000000001</v>
      </c>
      <c r="M946" s="3">
        <v>9000</v>
      </c>
      <c r="N946" s="113">
        <v>52</v>
      </c>
      <c r="O946" s="113">
        <v>62</v>
      </c>
      <c r="P946" s="113"/>
      <c r="Q946" s="114" t="s">
        <v>566</v>
      </c>
    </row>
    <row r="947" spans="1:17">
      <c r="A947" s="111" t="s">
        <v>567</v>
      </c>
      <c r="B947" s="2">
        <v>0.5</v>
      </c>
      <c r="C947" s="4">
        <v>650</v>
      </c>
      <c r="D947" s="3">
        <v>10</v>
      </c>
      <c r="E947" s="4">
        <v>1</v>
      </c>
      <c r="F947" s="2">
        <v>13.21</v>
      </c>
      <c r="G947" s="2">
        <v>0.28999999999999998</v>
      </c>
      <c r="H947" s="2">
        <v>90.67</v>
      </c>
      <c r="I947" s="3">
        <v>543.4</v>
      </c>
      <c r="J947" s="3">
        <v>8.9</v>
      </c>
      <c r="K947" s="3">
        <v>10.9</v>
      </c>
      <c r="L947" s="4">
        <v>1.1200000000000001</v>
      </c>
      <c r="M947" s="3">
        <v>9000</v>
      </c>
      <c r="N947" s="113">
        <v>75</v>
      </c>
      <c r="O947" s="113">
        <v>78</v>
      </c>
      <c r="P947" s="113"/>
      <c r="Q947" s="114" t="s">
        <v>566</v>
      </c>
    </row>
    <row r="948" spans="1:17">
      <c r="A948" s="111" t="s">
        <v>567</v>
      </c>
      <c r="B948" s="2">
        <v>0.5</v>
      </c>
      <c r="C948" s="4">
        <v>700</v>
      </c>
      <c r="D948" s="3">
        <v>10</v>
      </c>
      <c r="E948" s="4">
        <v>1</v>
      </c>
      <c r="F948" s="2">
        <v>13.21</v>
      </c>
      <c r="G948" s="2">
        <v>0.28999999999999998</v>
      </c>
      <c r="H948" s="2">
        <v>90.67</v>
      </c>
      <c r="I948" s="3">
        <v>543.4</v>
      </c>
      <c r="J948" s="3">
        <v>8.9</v>
      </c>
      <c r="K948" s="3">
        <v>10.9</v>
      </c>
      <c r="L948" s="4">
        <v>1.1200000000000001</v>
      </c>
      <c r="M948" s="3">
        <v>9000</v>
      </c>
      <c r="N948" s="113">
        <v>86</v>
      </c>
      <c r="O948" s="113">
        <v>89</v>
      </c>
      <c r="P948" s="113"/>
      <c r="Q948" s="114" t="s">
        <v>566</v>
      </c>
    </row>
    <row r="949" spans="1:17">
      <c r="A949" s="111" t="s">
        <v>567</v>
      </c>
      <c r="B949" s="2">
        <v>0.5</v>
      </c>
      <c r="C949" s="4">
        <v>700</v>
      </c>
      <c r="D949" s="3">
        <v>10</v>
      </c>
      <c r="E949" s="4">
        <v>30</v>
      </c>
      <c r="F949" s="2">
        <v>13.21</v>
      </c>
      <c r="G949" s="2">
        <v>0.28999999999999998</v>
      </c>
      <c r="H949" s="2">
        <v>90.67</v>
      </c>
      <c r="I949" s="3">
        <v>543.4</v>
      </c>
      <c r="J949" s="3">
        <v>8.9</v>
      </c>
      <c r="K949" s="3">
        <v>10.9</v>
      </c>
      <c r="L949" s="4">
        <v>1.1200000000000001</v>
      </c>
      <c r="M949" s="3">
        <v>9000</v>
      </c>
      <c r="N949" s="113">
        <v>80</v>
      </c>
      <c r="O949" s="113">
        <v>83</v>
      </c>
      <c r="P949" s="113"/>
      <c r="Q949" s="114" t="s">
        <v>566</v>
      </c>
    </row>
    <row r="950" spans="1:17">
      <c r="A950" s="111" t="s">
        <v>567</v>
      </c>
      <c r="B950" s="2">
        <v>0.5</v>
      </c>
      <c r="C950" s="4">
        <v>700</v>
      </c>
      <c r="D950" s="3">
        <v>10</v>
      </c>
      <c r="E950" s="4">
        <v>1</v>
      </c>
      <c r="F950" s="2">
        <v>13.21</v>
      </c>
      <c r="G950" s="2">
        <v>0.28999999999999998</v>
      </c>
      <c r="H950" s="2">
        <v>90.67</v>
      </c>
      <c r="I950" s="3">
        <v>543.4</v>
      </c>
      <c r="J950" s="3">
        <v>8.9</v>
      </c>
      <c r="K950" s="3">
        <v>10.9</v>
      </c>
      <c r="L950" s="4">
        <v>1.1200000000000001</v>
      </c>
      <c r="M950" s="3">
        <v>12000</v>
      </c>
      <c r="N950" s="113">
        <v>81</v>
      </c>
      <c r="O950" s="113">
        <v>82</v>
      </c>
      <c r="P950" s="113"/>
      <c r="Q950" s="114" t="s">
        <v>566</v>
      </c>
    </row>
    <row r="951" spans="1:17">
      <c r="A951" s="111" t="s">
        <v>567</v>
      </c>
      <c r="B951" s="2">
        <v>0.5</v>
      </c>
      <c r="C951" s="4">
        <v>700</v>
      </c>
      <c r="D951" s="3">
        <v>10</v>
      </c>
      <c r="E951" s="4">
        <v>1</v>
      </c>
      <c r="F951" s="2">
        <v>13.21</v>
      </c>
      <c r="G951" s="2">
        <v>0.28999999999999998</v>
      </c>
      <c r="H951" s="2">
        <v>90.67</v>
      </c>
      <c r="I951" s="3">
        <v>543.4</v>
      </c>
      <c r="J951" s="3">
        <v>8.9</v>
      </c>
      <c r="K951" s="3">
        <v>10.9</v>
      </c>
      <c r="L951" s="4">
        <v>1.1200000000000001</v>
      </c>
      <c r="M951" s="3">
        <v>15000</v>
      </c>
      <c r="N951" s="113">
        <v>72</v>
      </c>
      <c r="O951" s="113">
        <v>78</v>
      </c>
      <c r="P951" s="113"/>
      <c r="Q951" s="114" t="s">
        <v>566</v>
      </c>
    </row>
    <row r="952" spans="1:17">
      <c r="A952" s="111" t="s">
        <v>567</v>
      </c>
      <c r="B952" s="2">
        <v>0.5</v>
      </c>
      <c r="C952" s="4">
        <v>700</v>
      </c>
      <c r="D952" s="3">
        <v>10</v>
      </c>
      <c r="E952" s="4">
        <v>1</v>
      </c>
      <c r="F952" s="2">
        <v>13.21</v>
      </c>
      <c r="G952" s="2">
        <v>0.28999999999999998</v>
      </c>
      <c r="H952" s="2">
        <v>90.67</v>
      </c>
      <c r="I952" s="3">
        <v>543.4</v>
      </c>
      <c r="J952" s="3">
        <v>8.9</v>
      </c>
      <c r="K952" s="3">
        <v>10.9</v>
      </c>
      <c r="L952" s="4">
        <v>1.1200000000000001</v>
      </c>
      <c r="M952" s="3">
        <v>18000</v>
      </c>
      <c r="N952" s="113">
        <v>60</v>
      </c>
      <c r="O952" s="113">
        <v>66</v>
      </c>
      <c r="P952" s="113"/>
      <c r="Q952" s="114" t="s">
        <v>566</v>
      </c>
    </row>
    <row r="953" spans="1:17">
      <c r="A953" s="111" t="s">
        <v>567</v>
      </c>
      <c r="B953" s="2">
        <v>0.5</v>
      </c>
      <c r="C953" s="4">
        <v>700</v>
      </c>
      <c r="D953" s="3">
        <v>10</v>
      </c>
      <c r="E953" s="4">
        <v>1</v>
      </c>
      <c r="F953" s="2">
        <v>13.21</v>
      </c>
      <c r="G953" s="2">
        <v>0.28999999999999998</v>
      </c>
      <c r="H953" s="2">
        <v>90.67</v>
      </c>
      <c r="I953" s="3">
        <v>543.4</v>
      </c>
      <c r="J953" s="3">
        <v>8.9</v>
      </c>
      <c r="K953" s="3">
        <v>10.9</v>
      </c>
      <c r="L953" s="4">
        <v>1.1200000000000001</v>
      </c>
      <c r="M953" s="3">
        <v>21000</v>
      </c>
      <c r="N953" s="113">
        <v>45</v>
      </c>
      <c r="O953" s="113">
        <v>60</v>
      </c>
      <c r="P953" s="113"/>
      <c r="Q953" s="114" t="s">
        <v>566</v>
      </c>
    </row>
    <row r="954" spans="1:17">
      <c r="A954" s="111" t="s">
        <v>568</v>
      </c>
      <c r="B954" s="2">
        <v>0.5</v>
      </c>
      <c r="C954" s="4">
        <v>500</v>
      </c>
      <c r="D954" s="3">
        <v>10</v>
      </c>
      <c r="E954" s="4">
        <v>1</v>
      </c>
      <c r="F954" s="2">
        <v>14.3</v>
      </c>
      <c r="G954" s="2">
        <v>0.28000000000000003</v>
      </c>
      <c r="H954" s="2">
        <v>80.5</v>
      </c>
      <c r="I954" s="3">
        <v>743.7</v>
      </c>
      <c r="J954" s="3">
        <v>12.8</v>
      </c>
      <c r="K954" s="3">
        <v>7.5</v>
      </c>
      <c r="L954" s="4">
        <v>1.1000000000000001</v>
      </c>
      <c r="M954" s="3">
        <v>9000</v>
      </c>
      <c r="N954" s="113">
        <v>15</v>
      </c>
      <c r="O954" s="113">
        <v>22</v>
      </c>
      <c r="P954" s="113"/>
      <c r="Q954" s="114" t="s">
        <v>566</v>
      </c>
    </row>
    <row r="955" spans="1:17">
      <c r="A955" s="111" t="s">
        <v>568</v>
      </c>
      <c r="B955" s="2">
        <v>0.5</v>
      </c>
      <c r="C955" s="4">
        <v>550</v>
      </c>
      <c r="D955" s="3">
        <v>10</v>
      </c>
      <c r="E955" s="4">
        <v>1</v>
      </c>
      <c r="F955" s="2">
        <v>14.3</v>
      </c>
      <c r="G955" s="2">
        <v>0.28000000000000003</v>
      </c>
      <c r="H955" s="2">
        <v>80.5</v>
      </c>
      <c r="I955" s="3">
        <v>743.7</v>
      </c>
      <c r="J955" s="3">
        <v>12.8</v>
      </c>
      <c r="K955" s="3">
        <v>7.5</v>
      </c>
      <c r="L955" s="4">
        <v>1.1000000000000001</v>
      </c>
      <c r="M955" s="3">
        <v>9000</v>
      </c>
      <c r="N955" s="113">
        <v>21</v>
      </c>
      <c r="O955" s="113">
        <v>32</v>
      </c>
      <c r="P955" s="113"/>
      <c r="Q955" s="114" t="s">
        <v>566</v>
      </c>
    </row>
    <row r="956" spans="1:17">
      <c r="A956" s="111" t="s">
        <v>568</v>
      </c>
      <c r="B956" s="2">
        <v>0.5</v>
      </c>
      <c r="C956" s="4">
        <v>600</v>
      </c>
      <c r="D956" s="3">
        <v>10</v>
      </c>
      <c r="E956" s="4">
        <v>1</v>
      </c>
      <c r="F956" s="2">
        <v>14.3</v>
      </c>
      <c r="G956" s="2">
        <v>0.28000000000000003</v>
      </c>
      <c r="H956" s="2">
        <v>80.5</v>
      </c>
      <c r="I956" s="3">
        <v>743.7</v>
      </c>
      <c r="J956" s="3">
        <v>12.8</v>
      </c>
      <c r="K956" s="3">
        <v>7.5</v>
      </c>
      <c r="L956" s="4">
        <v>1.1000000000000001</v>
      </c>
      <c r="M956" s="3">
        <v>9000</v>
      </c>
      <c r="N956" s="113">
        <v>32</v>
      </c>
      <c r="O956" s="113">
        <v>43</v>
      </c>
      <c r="P956" s="113"/>
      <c r="Q956" s="114" t="s">
        <v>566</v>
      </c>
    </row>
    <row r="957" spans="1:17">
      <c r="A957" s="111" t="s">
        <v>568</v>
      </c>
      <c r="B957" s="2">
        <v>0.5</v>
      </c>
      <c r="C957" s="4">
        <v>650</v>
      </c>
      <c r="D957" s="3">
        <v>10</v>
      </c>
      <c r="E957" s="4">
        <v>1</v>
      </c>
      <c r="F957" s="2">
        <v>14.3</v>
      </c>
      <c r="G957" s="2">
        <v>0.28000000000000003</v>
      </c>
      <c r="H957" s="2">
        <v>80.5</v>
      </c>
      <c r="I957" s="3">
        <v>743.7</v>
      </c>
      <c r="J957" s="3">
        <v>12.8</v>
      </c>
      <c r="K957" s="3">
        <v>7.5</v>
      </c>
      <c r="L957" s="4">
        <v>1.1000000000000001</v>
      </c>
      <c r="M957" s="3">
        <v>9000</v>
      </c>
      <c r="N957" s="113">
        <v>58</v>
      </c>
      <c r="O957" s="113">
        <v>59</v>
      </c>
      <c r="P957" s="113"/>
      <c r="Q957" s="114" t="s">
        <v>566</v>
      </c>
    </row>
    <row r="958" spans="1:17">
      <c r="A958" s="111" t="s">
        <v>568</v>
      </c>
      <c r="B958" s="2">
        <v>0.5</v>
      </c>
      <c r="C958" s="4">
        <v>700</v>
      </c>
      <c r="D958" s="3">
        <v>10</v>
      </c>
      <c r="E958" s="4">
        <v>1</v>
      </c>
      <c r="F958" s="2">
        <v>14.3</v>
      </c>
      <c r="G958" s="2">
        <v>0.28000000000000003</v>
      </c>
      <c r="H958" s="2">
        <v>80.5</v>
      </c>
      <c r="I958" s="3">
        <v>743.7</v>
      </c>
      <c r="J958" s="3">
        <v>12.8</v>
      </c>
      <c r="K958" s="3">
        <v>7.5</v>
      </c>
      <c r="L958" s="4">
        <v>1.1000000000000001</v>
      </c>
      <c r="M958" s="3">
        <v>9000</v>
      </c>
      <c r="N958" s="113">
        <v>67.5</v>
      </c>
      <c r="O958" s="113">
        <v>70</v>
      </c>
      <c r="P958" s="113"/>
      <c r="Q958" s="114" t="s">
        <v>566</v>
      </c>
    </row>
    <row r="959" spans="1:17">
      <c r="A959" s="111" t="s">
        <v>569</v>
      </c>
      <c r="B959" s="2">
        <v>0.5</v>
      </c>
      <c r="C959" s="4">
        <v>500</v>
      </c>
      <c r="D959" s="3">
        <v>10</v>
      </c>
      <c r="E959" s="4">
        <v>1</v>
      </c>
      <c r="F959" s="2">
        <v>13.86</v>
      </c>
      <c r="G959" s="2">
        <v>0.28000000000000003</v>
      </c>
      <c r="H959" s="2">
        <v>82.2</v>
      </c>
      <c r="I959" s="3">
        <v>554.20000000000005</v>
      </c>
      <c r="J959" s="3">
        <v>10.199999999999999</v>
      </c>
      <c r="K959" s="3">
        <v>9.5</v>
      </c>
      <c r="L959" s="4">
        <v>1.22</v>
      </c>
      <c r="M959" s="3">
        <v>9000</v>
      </c>
      <c r="N959" s="113">
        <v>21</v>
      </c>
      <c r="O959" s="113">
        <v>23</v>
      </c>
      <c r="P959" s="113"/>
      <c r="Q959" s="114" t="s">
        <v>566</v>
      </c>
    </row>
    <row r="960" spans="1:17">
      <c r="A960" s="111" t="s">
        <v>569</v>
      </c>
      <c r="B960" s="2">
        <v>0.5</v>
      </c>
      <c r="C960" s="4">
        <v>550</v>
      </c>
      <c r="D960" s="3">
        <v>10</v>
      </c>
      <c r="E960" s="4">
        <v>1</v>
      </c>
      <c r="F960" s="2">
        <v>13.86</v>
      </c>
      <c r="G960" s="2">
        <v>0.28000000000000003</v>
      </c>
      <c r="H960" s="2">
        <v>82.2</v>
      </c>
      <c r="I960" s="3">
        <v>554.20000000000005</v>
      </c>
      <c r="J960" s="3">
        <v>10.199999999999999</v>
      </c>
      <c r="K960" s="3">
        <v>9.5</v>
      </c>
      <c r="L960" s="4">
        <v>1.22</v>
      </c>
      <c r="M960" s="3">
        <v>9000</v>
      </c>
      <c r="N960" s="113">
        <v>30</v>
      </c>
      <c r="O960" s="113">
        <v>41</v>
      </c>
      <c r="P960" s="113"/>
      <c r="Q960" s="114" t="s">
        <v>566</v>
      </c>
    </row>
    <row r="961" spans="1:17">
      <c r="A961" s="111" t="s">
        <v>569</v>
      </c>
      <c r="B961" s="2">
        <v>0.5</v>
      </c>
      <c r="C961" s="4">
        <v>600</v>
      </c>
      <c r="D961" s="3">
        <v>10</v>
      </c>
      <c r="E961" s="4">
        <v>1</v>
      </c>
      <c r="F961" s="2">
        <v>13.86</v>
      </c>
      <c r="G961" s="2">
        <v>0.28000000000000003</v>
      </c>
      <c r="H961" s="2">
        <v>82.2</v>
      </c>
      <c r="I961" s="3">
        <v>554.20000000000005</v>
      </c>
      <c r="J961" s="3">
        <v>10.199999999999999</v>
      </c>
      <c r="K961" s="3">
        <v>9.5</v>
      </c>
      <c r="L961" s="4">
        <v>1.22</v>
      </c>
      <c r="M961" s="3">
        <v>9000</v>
      </c>
      <c r="N961" s="113">
        <v>45</v>
      </c>
      <c r="O961" s="113">
        <v>60</v>
      </c>
      <c r="P961" s="113"/>
      <c r="Q961" s="114" t="s">
        <v>566</v>
      </c>
    </row>
    <row r="962" spans="1:17">
      <c r="A962" s="111" t="s">
        <v>569</v>
      </c>
      <c r="B962" s="2">
        <v>0.5</v>
      </c>
      <c r="C962" s="4">
        <v>650</v>
      </c>
      <c r="D962" s="3">
        <v>10</v>
      </c>
      <c r="E962" s="4">
        <v>1</v>
      </c>
      <c r="F962" s="2">
        <v>13.86</v>
      </c>
      <c r="G962" s="2">
        <v>0.28000000000000003</v>
      </c>
      <c r="H962" s="2">
        <v>82.2</v>
      </c>
      <c r="I962" s="3">
        <v>554.20000000000005</v>
      </c>
      <c r="J962" s="3">
        <v>10.199999999999999</v>
      </c>
      <c r="K962" s="3">
        <v>9.5</v>
      </c>
      <c r="L962" s="4">
        <v>1.22</v>
      </c>
      <c r="M962" s="3">
        <v>9000</v>
      </c>
      <c r="N962" s="113">
        <v>60</v>
      </c>
      <c r="O962" s="113">
        <v>66</v>
      </c>
      <c r="P962" s="113"/>
      <c r="Q962" s="114" t="s">
        <v>566</v>
      </c>
    </row>
    <row r="963" spans="1:17">
      <c r="A963" s="111" t="s">
        <v>569</v>
      </c>
      <c r="B963" s="2">
        <v>0.5</v>
      </c>
      <c r="C963" s="4">
        <v>700</v>
      </c>
      <c r="D963" s="3">
        <v>10</v>
      </c>
      <c r="E963" s="4">
        <v>1</v>
      </c>
      <c r="F963" s="2">
        <v>13.86</v>
      </c>
      <c r="G963" s="2">
        <v>0.28000000000000003</v>
      </c>
      <c r="H963" s="2">
        <v>82.2</v>
      </c>
      <c r="I963" s="3">
        <v>554.20000000000005</v>
      </c>
      <c r="J963" s="3">
        <v>10.199999999999999</v>
      </c>
      <c r="K963" s="3">
        <v>9.5</v>
      </c>
      <c r="L963" s="4">
        <v>1.22</v>
      </c>
      <c r="M963" s="3">
        <v>9000</v>
      </c>
      <c r="N963" s="113">
        <v>66</v>
      </c>
      <c r="O963" s="113">
        <v>70</v>
      </c>
      <c r="P963" s="113"/>
      <c r="Q963" s="114" t="s">
        <v>566</v>
      </c>
    </row>
    <row r="964" spans="1:17">
      <c r="A964" s="111" t="s">
        <v>570</v>
      </c>
      <c r="B964" s="2">
        <v>0.5</v>
      </c>
      <c r="C964" s="4">
        <v>750</v>
      </c>
      <c r="D964" s="3">
        <v>4</v>
      </c>
      <c r="E964" s="4">
        <v>8</v>
      </c>
      <c r="F964" s="2">
        <v>2.2000000000000002</v>
      </c>
      <c r="G964" s="2">
        <v>1.9E-3</v>
      </c>
      <c r="H964" s="2">
        <v>210.6</v>
      </c>
      <c r="I964" s="3">
        <v>510</v>
      </c>
      <c r="J964" s="3">
        <v>8.8000000000000007</v>
      </c>
      <c r="K964" s="3">
        <v>11.5</v>
      </c>
      <c r="L964" s="4">
        <v>1.31</v>
      </c>
      <c r="M964" s="3">
        <v>36000</v>
      </c>
      <c r="N964" s="113">
        <v>83.6</v>
      </c>
      <c r="O964" s="113">
        <v>89.9</v>
      </c>
      <c r="P964" s="113">
        <v>0.92</v>
      </c>
      <c r="Q964" s="114" t="s">
        <v>571</v>
      </c>
    </row>
    <row r="965" spans="1:17">
      <c r="A965" s="111" t="s">
        <v>570</v>
      </c>
      <c r="B965" s="2">
        <v>0.5</v>
      </c>
      <c r="C965" s="4">
        <v>750</v>
      </c>
      <c r="D965" s="3">
        <v>4</v>
      </c>
      <c r="E965" s="4">
        <v>100</v>
      </c>
      <c r="F965" s="2">
        <v>2.2000000000000002</v>
      </c>
      <c r="G965" s="2">
        <v>1.9E-3</v>
      </c>
      <c r="H965" s="2">
        <v>210.6</v>
      </c>
      <c r="I965" s="3">
        <v>510</v>
      </c>
      <c r="J965" s="3">
        <v>8.8000000000000007</v>
      </c>
      <c r="K965" s="3">
        <v>11.5</v>
      </c>
      <c r="L965" s="4">
        <v>1.31</v>
      </c>
      <c r="M965" s="3">
        <v>36000</v>
      </c>
      <c r="N965" s="113">
        <v>78.8</v>
      </c>
      <c r="O965" s="113">
        <v>84.3</v>
      </c>
      <c r="P965" s="113">
        <v>0.86</v>
      </c>
      <c r="Q965" s="114" t="s">
        <v>571</v>
      </c>
    </row>
    <row r="966" spans="1:17">
      <c r="A966" s="111" t="s">
        <v>572</v>
      </c>
      <c r="B966" s="2">
        <v>0.5</v>
      </c>
      <c r="C966" s="4">
        <v>750</v>
      </c>
      <c r="D966" s="3">
        <v>4</v>
      </c>
      <c r="E966" s="4">
        <v>8</v>
      </c>
      <c r="F966" s="2">
        <v>2.4</v>
      </c>
      <c r="G966" s="2">
        <v>1.5E-3</v>
      </c>
      <c r="H966" s="2">
        <v>184.5</v>
      </c>
      <c r="I966" s="3">
        <v>400</v>
      </c>
      <c r="J966" s="3">
        <v>8.9</v>
      </c>
      <c r="K966" s="3">
        <v>11.4</v>
      </c>
      <c r="L966" s="4">
        <v>0</v>
      </c>
      <c r="M966" s="3">
        <v>36000</v>
      </c>
      <c r="N966" s="113">
        <v>72.8</v>
      </c>
      <c r="O966" s="113">
        <v>80.099999999999994</v>
      </c>
      <c r="P966" s="113">
        <v>0.82</v>
      </c>
      <c r="Q966" s="114" t="s">
        <v>571</v>
      </c>
    </row>
    <row r="967" spans="1:17">
      <c r="A967" s="111" t="s">
        <v>570</v>
      </c>
      <c r="B967" s="2">
        <v>0.5</v>
      </c>
      <c r="C967" s="4">
        <v>750</v>
      </c>
      <c r="D967" s="3">
        <v>4</v>
      </c>
      <c r="E967" s="4">
        <v>8</v>
      </c>
      <c r="F967" s="2">
        <v>2.2999999999999998</v>
      </c>
      <c r="G967" s="2">
        <v>1E-3</v>
      </c>
      <c r="H967" s="2">
        <v>148.9</v>
      </c>
      <c r="I967" s="3">
        <v>500</v>
      </c>
      <c r="J967" s="3">
        <v>10.5</v>
      </c>
      <c r="K967" s="3">
        <v>9.6</v>
      </c>
      <c r="L967" s="4">
        <v>1.31</v>
      </c>
      <c r="M967" s="3">
        <v>36000</v>
      </c>
      <c r="N967" s="113">
        <v>71.3</v>
      </c>
      <c r="O967" s="113">
        <v>78.099999999999994</v>
      </c>
      <c r="P967" s="113">
        <v>0.81</v>
      </c>
      <c r="Q967" s="114" t="s">
        <v>571</v>
      </c>
    </row>
    <row r="968" spans="1:17">
      <c r="A968" s="111" t="s">
        <v>572</v>
      </c>
      <c r="B968" s="2">
        <v>0.5</v>
      </c>
      <c r="C968" s="4">
        <v>750</v>
      </c>
      <c r="D968" s="3">
        <v>4</v>
      </c>
      <c r="E968" s="4">
        <v>8</v>
      </c>
      <c r="F968" s="2">
        <v>3.4</v>
      </c>
      <c r="G968" s="2">
        <v>8.9999999999999998E-4</v>
      </c>
      <c r="H968" s="2">
        <v>108.9</v>
      </c>
      <c r="I968" s="3">
        <v>360</v>
      </c>
      <c r="J968" s="3">
        <v>10.6</v>
      </c>
      <c r="K968" s="3">
        <v>9.5</v>
      </c>
      <c r="L968" s="4">
        <v>0</v>
      </c>
      <c r="M968" s="3">
        <v>36000</v>
      </c>
      <c r="N968" s="113">
        <v>30.7</v>
      </c>
      <c r="O968" s="113">
        <v>37.4</v>
      </c>
      <c r="P968" s="113">
        <v>0.39</v>
      </c>
      <c r="Q968" s="114" t="s">
        <v>571</v>
      </c>
    </row>
    <row r="969" spans="1:17">
      <c r="A969" s="111" t="s">
        <v>570</v>
      </c>
      <c r="B969" s="2">
        <v>0.5</v>
      </c>
      <c r="C969" s="4">
        <v>750</v>
      </c>
      <c r="D969" s="3">
        <v>4</v>
      </c>
      <c r="E969" s="4">
        <v>8</v>
      </c>
      <c r="F969" s="2">
        <v>3.4</v>
      </c>
      <c r="G969" s="2">
        <v>6.9999999999999999E-4</v>
      </c>
      <c r="H969" s="2">
        <v>88.1</v>
      </c>
      <c r="I969" s="3">
        <v>380</v>
      </c>
      <c r="J969" s="3">
        <v>15.9</v>
      </c>
      <c r="K969" s="3">
        <v>6.7</v>
      </c>
      <c r="L969" s="4">
        <v>1.31</v>
      </c>
      <c r="M969" s="3">
        <v>36000</v>
      </c>
      <c r="N969" s="113">
        <v>41</v>
      </c>
      <c r="O969" s="113">
        <v>51</v>
      </c>
      <c r="P969" s="113">
        <v>0.55000000000000004</v>
      </c>
      <c r="Q969" s="114" t="s">
        <v>571</v>
      </c>
    </row>
    <row r="970" spans="1:17">
      <c r="A970" s="111" t="s">
        <v>572</v>
      </c>
      <c r="B970" s="2">
        <v>0.45</v>
      </c>
      <c r="C970" s="4">
        <v>600</v>
      </c>
      <c r="D970" s="3">
        <v>9.94</v>
      </c>
      <c r="E970" s="4">
        <v>1</v>
      </c>
      <c r="F970" s="2">
        <v>4.5</v>
      </c>
      <c r="G970" s="2">
        <v>0.74</v>
      </c>
      <c r="H970" s="2">
        <v>372</v>
      </c>
      <c r="I970" s="3">
        <v>350</v>
      </c>
      <c r="J970" s="3">
        <v>16.899999999999999</v>
      </c>
      <c r="K970" s="3">
        <v>5.7</v>
      </c>
      <c r="L970" s="4">
        <v>0</v>
      </c>
      <c r="M970" s="3">
        <v>36000</v>
      </c>
      <c r="N970" s="113">
        <v>37.9</v>
      </c>
      <c r="O970" s="113">
        <v>40</v>
      </c>
      <c r="P970" s="113">
        <v>0.75</v>
      </c>
      <c r="Q970" s="114" t="s">
        <v>573</v>
      </c>
    </row>
    <row r="971" spans="1:17">
      <c r="A971" s="111" t="s">
        <v>572</v>
      </c>
      <c r="B971" s="2">
        <v>0.45</v>
      </c>
      <c r="C971" s="4">
        <v>650</v>
      </c>
      <c r="D971" s="3">
        <v>9.94</v>
      </c>
      <c r="E971" s="4">
        <v>1</v>
      </c>
      <c r="F971" s="2">
        <v>4.5</v>
      </c>
      <c r="G971" s="2">
        <v>0.74</v>
      </c>
      <c r="H971" s="2">
        <v>372</v>
      </c>
      <c r="I971" s="3">
        <v>350</v>
      </c>
      <c r="J971" s="3">
        <v>16.899999999999999</v>
      </c>
      <c r="K971" s="3">
        <v>5.7</v>
      </c>
      <c r="L971" s="4">
        <v>0</v>
      </c>
      <c r="M971" s="3">
        <v>36000</v>
      </c>
      <c r="N971" s="113">
        <v>43</v>
      </c>
      <c r="O971" s="113">
        <v>52.2</v>
      </c>
      <c r="P971" s="113">
        <v>0.77</v>
      </c>
      <c r="Q971" s="114" t="s">
        <v>573</v>
      </c>
    </row>
    <row r="972" spans="1:17">
      <c r="A972" s="111" t="s">
        <v>572</v>
      </c>
      <c r="B972" s="2">
        <v>0.45</v>
      </c>
      <c r="C972" s="4">
        <v>700</v>
      </c>
      <c r="D972" s="3">
        <v>9.94</v>
      </c>
      <c r="E972" s="4">
        <v>1</v>
      </c>
      <c r="F972" s="2">
        <v>4.5</v>
      </c>
      <c r="G972" s="2">
        <v>0.74</v>
      </c>
      <c r="H972" s="2">
        <v>372</v>
      </c>
      <c r="I972" s="3">
        <v>350</v>
      </c>
      <c r="J972" s="3">
        <v>16.899999999999999</v>
      </c>
      <c r="K972" s="3">
        <v>5.7</v>
      </c>
      <c r="L972" s="4">
        <v>0</v>
      </c>
      <c r="M972" s="3">
        <v>36000</v>
      </c>
      <c r="N972" s="113">
        <v>49.9</v>
      </c>
      <c r="O972" s="113">
        <v>60.9</v>
      </c>
      <c r="P972" s="113">
        <v>0.81</v>
      </c>
      <c r="Q972" s="114" t="s">
        <v>573</v>
      </c>
    </row>
    <row r="973" spans="1:17">
      <c r="A973" s="111" t="s">
        <v>572</v>
      </c>
      <c r="B973" s="2">
        <v>0.45</v>
      </c>
      <c r="C973" s="4">
        <v>750</v>
      </c>
      <c r="D973" s="3">
        <v>9.94</v>
      </c>
      <c r="E973" s="4">
        <v>1</v>
      </c>
      <c r="F973" s="2">
        <v>4.5</v>
      </c>
      <c r="G973" s="2">
        <v>0.74</v>
      </c>
      <c r="H973" s="2">
        <v>372</v>
      </c>
      <c r="I973" s="3">
        <v>350</v>
      </c>
      <c r="J973" s="3">
        <v>16.899999999999999</v>
      </c>
      <c r="K973" s="3">
        <v>5.7</v>
      </c>
      <c r="L973" s="4">
        <v>0</v>
      </c>
      <c r="M973" s="3">
        <v>36000</v>
      </c>
      <c r="N973" s="113">
        <v>63.7</v>
      </c>
      <c r="O973" s="113">
        <v>73.5</v>
      </c>
      <c r="P973" s="113">
        <v>0.86</v>
      </c>
      <c r="Q973" s="114" t="s">
        <v>573</v>
      </c>
    </row>
    <row r="974" spans="1:17">
      <c r="A974" s="111" t="s">
        <v>572</v>
      </c>
      <c r="B974" s="2">
        <v>0.45</v>
      </c>
      <c r="C974" s="4">
        <v>800</v>
      </c>
      <c r="D974" s="3">
        <v>9.94</v>
      </c>
      <c r="E974" s="4">
        <v>1</v>
      </c>
      <c r="F974" s="2">
        <v>4.5</v>
      </c>
      <c r="G974" s="2">
        <v>0.74</v>
      </c>
      <c r="H974" s="2">
        <v>372</v>
      </c>
      <c r="I974" s="3">
        <v>350</v>
      </c>
      <c r="J974" s="3">
        <v>16.899999999999999</v>
      </c>
      <c r="K974" s="3">
        <v>5.7</v>
      </c>
      <c r="L974" s="4">
        <v>0</v>
      </c>
      <c r="M974" s="3">
        <v>36000</v>
      </c>
      <c r="N974" s="113">
        <v>84.5</v>
      </c>
      <c r="O974" s="113">
        <v>87.8</v>
      </c>
      <c r="P974" s="113">
        <v>0.91</v>
      </c>
      <c r="Q974" s="114" t="s">
        <v>573</v>
      </c>
    </row>
    <row r="975" spans="1:17">
      <c r="A975" s="111" t="s">
        <v>572</v>
      </c>
      <c r="B975" s="2">
        <v>0.45</v>
      </c>
      <c r="C975" s="4">
        <v>700</v>
      </c>
      <c r="D975" s="3">
        <v>9.94</v>
      </c>
      <c r="E975" s="4">
        <v>30</v>
      </c>
      <c r="F975" s="2">
        <v>4.5</v>
      </c>
      <c r="G975" s="2">
        <v>0.74</v>
      </c>
      <c r="H975" s="2">
        <v>372</v>
      </c>
      <c r="I975" s="3">
        <v>350</v>
      </c>
      <c r="J975" s="3">
        <v>16.899999999999999</v>
      </c>
      <c r="K975" s="3">
        <v>5.7</v>
      </c>
      <c r="L975" s="4">
        <v>0</v>
      </c>
      <c r="M975" s="3">
        <v>36000</v>
      </c>
      <c r="N975" s="113">
        <v>43.2</v>
      </c>
      <c r="O975" s="113">
        <v>56.6</v>
      </c>
      <c r="P975" s="113">
        <v>0.74</v>
      </c>
      <c r="Q975" s="114" t="s">
        <v>573</v>
      </c>
    </row>
    <row r="976" spans="1:17">
      <c r="A976" s="111" t="s">
        <v>572</v>
      </c>
      <c r="B976" s="2">
        <v>0.45</v>
      </c>
      <c r="C976" s="4">
        <v>600</v>
      </c>
      <c r="D976" s="3">
        <v>10.59</v>
      </c>
      <c r="E976" s="4">
        <v>1</v>
      </c>
      <c r="F976" s="2">
        <v>5.2</v>
      </c>
      <c r="G976" s="2">
        <v>0.42</v>
      </c>
      <c r="H976" s="2">
        <v>207</v>
      </c>
      <c r="I976" s="3">
        <v>400</v>
      </c>
      <c r="J976" s="3">
        <v>3.8</v>
      </c>
      <c r="K976" s="3">
        <v>25.5</v>
      </c>
      <c r="L976" s="4">
        <v>0</v>
      </c>
      <c r="M976" s="3">
        <v>36000</v>
      </c>
      <c r="N976" s="113">
        <v>40.6</v>
      </c>
      <c r="O976" s="113">
        <v>53.6</v>
      </c>
      <c r="P976" s="113">
        <v>0.76</v>
      </c>
      <c r="Q976" s="114" t="s">
        <v>573</v>
      </c>
    </row>
    <row r="977" spans="1:17">
      <c r="A977" s="111" t="s">
        <v>572</v>
      </c>
      <c r="B977" s="2">
        <v>0.45</v>
      </c>
      <c r="C977" s="4">
        <v>650</v>
      </c>
      <c r="D977" s="3">
        <v>10.59</v>
      </c>
      <c r="E977" s="4">
        <v>1</v>
      </c>
      <c r="F977" s="2">
        <v>5.2</v>
      </c>
      <c r="G977" s="2">
        <v>0.42</v>
      </c>
      <c r="H977" s="2">
        <v>207</v>
      </c>
      <c r="I977" s="3">
        <v>400</v>
      </c>
      <c r="J977" s="3">
        <v>3.8</v>
      </c>
      <c r="K977" s="3">
        <v>25.5</v>
      </c>
      <c r="L977" s="4">
        <v>0</v>
      </c>
      <c r="M977" s="3">
        <v>36000</v>
      </c>
      <c r="N977" s="113">
        <v>60.4</v>
      </c>
      <c r="O977" s="113">
        <v>68.7</v>
      </c>
      <c r="P977" s="113">
        <v>0.82</v>
      </c>
      <c r="Q977" s="114" t="s">
        <v>573</v>
      </c>
    </row>
    <row r="978" spans="1:17">
      <c r="A978" s="111" t="s">
        <v>572</v>
      </c>
      <c r="B978" s="2">
        <v>0.45</v>
      </c>
      <c r="C978" s="4">
        <v>700</v>
      </c>
      <c r="D978" s="3">
        <v>10.59</v>
      </c>
      <c r="E978" s="4">
        <v>1</v>
      </c>
      <c r="F978" s="2">
        <v>5.2</v>
      </c>
      <c r="G978" s="2">
        <v>0.42</v>
      </c>
      <c r="H978" s="2">
        <v>207</v>
      </c>
      <c r="I978" s="3">
        <v>400</v>
      </c>
      <c r="J978" s="3">
        <v>3.8</v>
      </c>
      <c r="K978" s="3">
        <v>25.5</v>
      </c>
      <c r="L978" s="4">
        <v>0</v>
      </c>
      <c r="M978" s="3">
        <v>36000</v>
      </c>
      <c r="N978" s="113">
        <v>75.099999999999994</v>
      </c>
      <c r="O978" s="113">
        <v>81.2</v>
      </c>
      <c r="P978" s="113">
        <v>0.87</v>
      </c>
      <c r="Q978" s="114" t="s">
        <v>573</v>
      </c>
    </row>
    <row r="979" spans="1:17">
      <c r="A979" s="111" t="s">
        <v>572</v>
      </c>
      <c r="B979" s="2">
        <v>0.45</v>
      </c>
      <c r="C979" s="4">
        <v>750</v>
      </c>
      <c r="D979" s="3">
        <v>10.59</v>
      </c>
      <c r="E979" s="4">
        <v>1</v>
      </c>
      <c r="F979" s="2">
        <v>5.2</v>
      </c>
      <c r="G979" s="2">
        <v>0.42</v>
      </c>
      <c r="H979" s="2">
        <v>207</v>
      </c>
      <c r="I979" s="3">
        <v>400</v>
      </c>
      <c r="J979" s="3">
        <v>3.8</v>
      </c>
      <c r="K979" s="3">
        <v>25.5</v>
      </c>
      <c r="L979" s="4">
        <v>0</v>
      </c>
      <c r="M979" s="3">
        <v>36000</v>
      </c>
      <c r="N979" s="113">
        <v>86.1</v>
      </c>
      <c r="O979" s="113">
        <v>89</v>
      </c>
      <c r="P979" s="113">
        <v>0.91</v>
      </c>
      <c r="Q979" s="114" t="s">
        <v>573</v>
      </c>
    </row>
    <row r="980" spans="1:17">
      <c r="A980" s="111" t="s">
        <v>572</v>
      </c>
      <c r="B980" s="2">
        <v>0.45</v>
      </c>
      <c r="C980" s="4">
        <v>800</v>
      </c>
      <c r="D980" s="3">
        <v>10.59</v>
      </c>
      <c r="E980" s="4">
        <v>1</v>
      </c>
      <c r="F980" s="2">
        <v>5.2</v>
      </c>
      <c r="G980" s="2">
        <v>0.42</v>
      </c>
      <c r="H980" s="2">
        <v>207</v>
      </c>
      <c r="I980" s="3">
        <v>400</v>
      </c>
      <c r="J980" s="3">
        <v>3.8</v>
      </c>
      <c r="K980" s="3">
        <v>25.5</v>
      </c>
      <c r="L980" s="4">
        <v>0</v>
      </c>
      <c r="M980" s="3">
        <v>36000</v>
      </c>
      <c r="N980" s="113">
        <v>92.7</v>
      </c>
      <c r="O980" s="113">
        <v>93.4</v>
      </c>
      <c r="P980" s="113">
        <v>0.93</v>
      </c>
      <c r="Q980" s="114" t="s">
        <v>573</v>
      </c>
    </row>
    <row r="981" spans="1:17">
      <c r="A981" s="111" t="s">
        <v>572</v>
      </c>
      <c r="B981" s="2">
        <v>0.45</v>
      </c>
      <c r="C981" s="4">
        <v>700</v>
      </c>
      <c r="D981" s="3">
        <v>10.59</v>
      </c>
      <c r="E981" s="4">
        <v>30</v>
      </c>
      <c r="F981" s="2">
        <v>5.2</v>
      </c>
      <c r="G981" s="2">
        <v>0.42</v>
      </c>
      <c r="H981" s="2">
        <v>207</v>
      </c>
      <c r="I981" s="3">
        <v>400</v>
      </c>
      <c r="J981" s="3">
        <v>3.8</v>
      </c>
      <c r="K981" s="3">
        <v>25.5</v>
      </c>
      <c r="L981" s="4">
        <v>0</v>
      </c>
      <c r="M981" s="3">
        <v>36000</v>
      </c>
      <c r="N981" s="113">
        <v>75</v>
      </c>
      <c r="O981" s="113">
        <v>81</v>
      </c>
      <c r="P981" s="113">
        <v>0.84</v>
      </c>
      <c r="Q981" s="114" t="s">
        <v>573</v>
      </c>
    </row>
    <row r="982" spans="1:17">
      <c r="A982" s="111" t="s">
        <v>572</v>
      </c>
      <c r="B982" s="2">
        <v>0.33300000000000002</v>
      </c>
      <c r="C982" s="4">
        <v>600</v>
      </c>
      <c r="D982" s="3">
        <v>4.91</v>
      </c>
      <c r="E982" s="4">
        <v>24</v>
      </c>
      <c r="F982" s="2">
        <v>4.4000000000000004</v>
      </c>
      <c r="G982" s="2">
        <v>0.68</v>
      </c>
      <c r="H982" s="2">
        <v>593.20000000000005</v>
      </c>
      <c r="I982" s="3">
        <v>585</v>
      </c>
      <c r="J982" s="3">
        <v>3.3</v>
      </c>
      <c r="K982" s="3">
        <v>27.5</v>
      </c>
      <c r="L982" s="4">
        <v>0</v>
      </c>
      <c r="M982" s="3">
        <v>60000</v>
      </c>
      <c r="N982" s="113">
        <v>35</v>
      </c>
      <c r="O982" s="113">
        <v>38</v>
      </c>
      <c r="P982" s="113">
        <v>0.82</v>
      </c>
      <c r="Q982" s="114" t="s">
        <v>574</v>
      </c>
    </row>
    <row r="983" spans="1:17">
      <c r="A983" s="111" t="s">
        <v>572</v>
      </c>
      <c r="B983" s="2">
        <v>0.33300000000000002</v>
      </c>
      <c r="C983" s="4">
        <v>600</v>
      </c>
      <c r="D983" s="3">
        <v>4.28</v>
      </c>
      <c r="E983" s="4">
        <v>24</v>
      </c>
      <c r="F983" s="2">
        <v>4.7</v>
      </c>
      <c r="G983" s="2">
        <v>0.45</v>
      </c>
      <c r="H983" s="2">
        <v>481.9</v>
      </c>
      <c r="I983" s="3">
        <v>400</v>
      </c>
      <c r="J983" s="3">
        <v>2.1</v>
      </c>
      <c r="K983" s="3">
        <v>47.8</v>
      </c>
      <c r="L983" s="4">
        <v>0</v>
      </c>
      <c r="M983" s="3">
        <v>60000</v>
      </c>
      <c r="N983" s="113">
        <v>35</v>
      </c>
      <c r="O983" s="113">
        <v>38</v>
      </c>
      <c r="P983" s="113">
        <v>0.77</v>
      </c>
      <c r="Q983" s="114" t="s">
        <v>574</v>
      </c>
    </row>
    <row r="984" spans="1:17">
      <c r="A984" s="111" t="s">
        <v>572</v>
      </c>
      <c r="B984" s="2">
        <v>0.33300000000000002</v>
      </c>
      <c r="C984" s="4">
        <v>600</v>
      </c>
      <c r="D984" s="3">
        <v>5.03</v>
      </c>
      <c r="E984" s="4">
        <v>24</v>
      </c>
      <c r="F984" s="2">
        <v>5.2</v>
      </c>
      <c r="G984" s="2">
        <v>0.74</v>
      </c>
      <c r="H984" s="2">
        <v>540.20000000000005</v>
      </c>
      <c r="I984" s="3">
        <v>605</v>
      </c>
      <c r="J984" s="3">
        <v>2.2999999999999998</v>
      </c>
      <c r="K984" s="3">
        <v>32.1</v>
      </c>
      <c r="L984" s="4">
        <v>0</v>
      </c>
      <c r="M984" s="3">
        <v>60000</v>
      </c>
      <c r="N984" s="113">
        <v>50</v>
      </c>
      <c r="O984" s="113">
        <v>50</v>
      </c>
      <c r="P984" s="113">
        <v>0.95</v>
      </c>
      <c r="Q984" s="114" t="s">
        <v>574</v>
      </c>
    </row>
    <row r="985" spans="1:17">
      <c r="A985" s="111" t="s">
        <v>572</v>
      </c>
      <c r="B985" s="2">
        <v>0.33300000000000002</v>
      </c>
      <c r="C985" s="4">
        <v>750</v>
      </c>
      <c r="D985" s="3">
        <v>5.03</v>
      </c>
      <c r="E985" s="4">
        <v>100</v>
      </c>
      <c r="F985" s="2">
        <v>5.2</v>
      </c>
      <c r="G985" s="2">
        <v>0.74</v>
      </c>
      <c r="H985" s="2">
        <v>540.20000000000005</v>
      </c>
      <c r="I985" s="3">
        <v>605</v>
      </c>
      <c r="J985" s="3">
        <v>2.2999999999999998</v>
      </c>
      <c r="K985" s="3">
        <v>32.1</v>
      </c>
      <c r="L985" s="4">
        <v>0</v>
      </c>
      <c r="M985" s="3">
        <v>60000</v>
      </c>
      <c r="N985" s="113">
        <v>90</v>
      </c>
      <c r="O985" s="113">
        <v>85</v>
      </c>
      <c r="P985" s="113">
        <v>1.25</v>
      </c>
      <c r="Q985" s="114" t="s">
        <v>574</v>
      </c>
    </row>
    <row r="986" spans="1:17">
      <c r="A986" s="111" t="s">
        <v>572</v>
      </c>
      <c r="B986" s="2">
        <v>0.33300000000000002</v>
      </c>
      <c r="C986" s="4">
        <v>600</v>
      </c>
      <c r="D986" s="3">
        <v>5.03</v>
      </c>
      <c r="E986" s="4">
        <v>100</v>
      </c>
      <c r="F986" s="2">
        <v>5.2</v>
      </c>
      <c r="G986" s="2">
        <v>0.74</v>
      </c>
      <c r="H986" s="2">
        <v>540.20000000000005</v>
      </c>
      <c r="I986" s="3">
        <v>605</v>
      </c>
      <c r="J986" s="3">
        <v>2.2999999999999998</v>
      </c>
      <c r="K986" s="3">
        <v>32.1</v>
      </c>
      <c r="L986" s="4">
        <v>0</v>
      </c>
      <c r="M986" s="3">
        <v>60000</v>
      </c>
      <c r="N986" s="113">
        <v>49</v>
      </c>
      <c r="O986" s="113">
        <v>50</v>
      </c>
      <c r="P986" s="113">
        <v>1</v>
      </c>
      <c r="Q986" s="114" t="s">
        <v>574</v>
      </c>
    </row>
    <row r="987" spans="1:17">
      <c r="A987" s="111" t="s">
        <v>575</v>
      </c>
      <c r="B987" s="2">
        <v>0.25</v>
      </c>
      <c r="C987" s="4">
        <v>800</v>
      </c>
      <c r="D987" s="3">
        <v>16</v>
      </c>
      <c r="E987" s="4">
        <v>36</v>
      </c>
      <c r="F987" s="2">
        <v>7.1</v>
      </c>
      <c r="G987" s="2">
        <v>0.4</v>
      </c>
      <c r="H987" s="2">
        <v>182.1</v>
      </c>
      <c r="I987" s="3">
        <v>400</v>
      </c>
      <c r="J987" s="3">
        <v>11</v>
      </c>
      <c r="K987" s="3"/>
      <c r="L987" s="4">
        <v>1.61</v>
      </c>
      <c r="M987" s="3">
        <v>96000</v>
      </c>
      <c r="N987" s="113">
        <v>76</v>
      </c>
      <c r="O987" s="113">
        <v>80</v>
      </c>
      <c r="P987" s="113">
        <v>0.82</v>
      </c>
      <c r="Q987" s="114" t="s">
        <v>576</v>
      </c>
    </row>
    <row r="988" spans="1:17">
      <c r="A988" s="111" t="s">
        <v>575</v>
      </c>
      <c r="B988" s="2">
        <v>0.25</v>
      </c>
      <c r="C988" s="4">
        <v>800</v>
      </c>
      <c r="D988" s="3">
        <v>16.8</v>
      </c>
      <c r="E988" s="4">
        <v>36</v>
      </c>
      <c r="F988" s="2">
        <v>5.2</v>
      </c>
      <c r="G988" s="2">
        <v>0.28999999999999998</v>
      </c>
      <c r="H988" s="2">
        <v>182</v>
      </c>
      <c r="I988" s="3">
        <v>390</v>
      </c>
      <c r="J988" s="3">
        <v>12.7</v>
      </c>
      <c r="K988" s="3"/>
      <c r="L988" s="4">
        <v>1.61</v>
      </c>
      <c r="M988" s="3">
        <v>96000</v>
      </c>
      <c r="N988" s="113">
        <v>60.5</v>
      </c>
      <c r="O988" s="113">
        <v>62.5</v>
      </c>
      <c r="P988" s="113">
        <v>0.72</v>
      </c>
      <c r="Q988" s="114" t="s">
        <v>576</v>
      </c>
    </row>
    <row r="989" spans="1:17">
      <c r="A989" s="111" t="s">
        <v>575</v>
      </c>
      <c r="B989" s="2">
        <v>0.25</v>
      </c>
      <c r="C989" s="4">
        <v>800</v>
      </c>
      <c r="D989" s="3">
        <v>18.5</v>
      </c>
      <c r="E989" s="4">
        <v>36</v>
      </c>
      <c r="F989" s="2">
        <v>5.2</v>
      </c>
      <c r="G989" s="2">
        <v>0.28999999999999998</v>
      </c>
      <c r="H989" s="2">
        <v>3</v>
      </c>
      <c r="I989" s="3">
        <v>320</v>
      </c>
      <c r="J989" s="3">
        <v>20.3</v>
      </c>
      <c r="K989" s="3"/>
      <c r="L989" s="4">
        <v>1.61</v>
      </c>
      <c r="M989" s="3">
        <v>96000</v>
      </c>
      <c r="N989" s="113">
        <v>51</v>
      </c>
      <c r="O989" s="113">
        <v>59</v>
      </c>
      <c r="P989" s="113">
        <v>0.75</v>
      </c>
      <c r="Q989" s="114" t="s">
        <v>576</v>
      </c>
    </row>
    <row r="990" spans="1:17">
      <c r="A990" s="111" t="s">
        <v>577</v>
      </c>
      <c r="B990" s="2">
        <v>0.3</v>
      </c>
      <c r="C990" s="4">
        <v>600</v>
      </c>
      <c r="D990" s="3">
        <v>1.35</v>
      </c>
      <c r="E990" s="4">
        <v>1</v>
      </c>
      <c r="F990" s="2">
        <v>14.9</v>
      </c>
      <c r="G990" s="2">
        <v>0.47</v>
      </c>
      <c r="H990" s="2">
        <v>128</v>
      </c>
      <c r="I990" s="3">
        <v>745</v>
      </c>
      <c r="J990" s="3">
        <v>4</v>
      </c>
      <c r="K990" s="3">
        <v>12.3</v>
      </c>
      <c r="L990" s="4">
        <v>0</v>
      </c>
      <c r="M990" s="3">
        <v>60000</v>
      </c>
      <c r="N990" s="113">
        <v>41</v>
      </c>
      <c r="O990" s="113">
        <v>54</v>
      </c>
      <c r="P990" s="113">
        <v>0.6</v>
      </c>
      <c r="Q990" s="114" t="s">
        <v>578</v>
      </c>
    </row>
    <row r="991" spans="1:17">
      <c r="A991" s="111" t="s">
        <v>577</v>
      </c>
      <c r="B991" s="2">
        <v>0.3</v>
      </c>
      <c r="C991" s="4">
        <v>600</v>
      </c>
      <c r="D991" s="3">
        <v>1.4</v>
      </c>
      <c r="E991" s="4">
        <v>1</v>
      </c>
      <c r="F991" s="2">
        <v>17.100000000000001</v>
      </c>
      <c r="G991" s="2">
        <v>0.35</v>
      </c>
      <c r="H991" s="2">
        <v>84</v>
      </c>
      <c r="I991" s="3">
        <v>730</v>
      </c>
      <c r="J991" s="3">
        <v>4</v>
      </c>
      <c r="K991" s="3">
        <v>12.3</v>
      </c>
      <c r="L991" s="4">
        <v>0</v>
      </c>
      <c r="M991" s="3">
        <v>60000</v>
      </c>
      <c r="N991" s="113">
        <v>33</v>
      </c>
      <c r="O991" s="113">
        <v>46</v>
      </c>
      <c r="P991" s="113">
        <v>0.5</v>
      </c>
      <c r="Q991" s="114" t="s">
        <v>578</v>
      </c>
    </row>
    <row r="992" spans="1:17">
      <c r="A992" s="111" t="s">
        <v>577</v>
      </c>
      <c r="B992" s="2">
        <v>0.3</v>
      </c>
      <c r="C992" s="4">
        <v>600</v>
      </c>
      <c r="D992" s="3">
        <v>1.35</v>
      </c>
      <c r="E992" s="4">
        <v>30</v>
      </c>
      <c r="F992" s="2">
        <v>14.9</v>
      </c>
      <c r="G992" s="2">
        <v>0.47</v>
      </c>
      <c r="H992" s="2">
        <v>128</v>
      </c>
      <c r="I992" s="3">
        <v>745</v>
      </c>
      <c r="J992" s="3">
        <v>4</v>
      </c>
      <c r="K992" s="3">
        <v>12.3</v>
      </c>
      <c r="L992" s="4">
        <v>0</v>
      </c>
      <c r="M992" s="3">
        <v>150000</v>
      </c>
      <c r="N992" s="113">
        <v>23</v>
      </c>
      <c r="O992" s="113">
        <v>30</v>
      </c>
      <c r="P992" s="113">
        <v>0.6</v>
      </c>
      <c r="Q992" s="114" t="s">
        <v>578</v>
      </c>
    </row>
    <row r="993" spans="1:17">
      <c r="A993" s="111" t="s">
        <v>577</v>
      </c>
      <c r="B993" s="2">
        <v>0.3</v>
      </c>
      <c r="C993" s="4">
        <v>600</v>
      </c>
      <c r="D993" s="3">
        <v>1.4</v>
      </c>
      <c r="E993" s="4">
        <v>30</v>
      </c>
      <c r="F993" s="2">
        <v>17.100000000000001</v>
      </c>
      <c r="G993" s="2">
        <v>0.35</v>
      </c>
      <c r="H993" s="2">
        <v>84</v>
      </c>
      <c r="I993" s="3">
        <v>730</v>
      </c>
      <c r="J993" s="3">
        <v>4</v>
      </c>
      <c r="K993" s="3">
        <v>12.3</v>
      </c>
      <c r="L993" s="4">
        <v>0</v>
      </c>
      <c r="M993" s="3">
        <v>150000</v>
      </c>
      <c r="N993" s="113">
        <v>20</v>
      </c>
      <c r="O993" s="113">
        <v>22.5</v>
      </c>
      <c r="P993" s="113">
        <v>0.4</v>
      </c>
      <c r="Q993" s="114" t="s">
        <v>578</v>
      </c>
    </row>
    <row r="994" spans="1:17">
      <c r="A994" s="111" t="s">
        <v>558</v>
      </c>
      <c r="B994" s="2">
        <v>0.33300000000000002</v>
      </c>
      <c r="C994" s="4">
        <v>800</v>
      </c>
      <c r="D994" s="3">
        <v>3</v>
      </c>
      <c r="E994" s="4">
        <v>24</v>
      </c>
      <c r="F994" s="2">
        <v>5.18</v>
      </c>
      <c r="G994" s="2">
        <v>0.25</v>
      </c>
      <c r="H994" s="2">
        <v>212</v>
      </c>
      <c r="I994" s="3">
        <v>670</v>
      </c>
      <c r="J994" s="3">
        <v>17.579999999999998</v>
      </c>
      <c r="K994" s="3"/>
      <c r="L994" s="4">
        <v>0</v>
      </c>
      <c r="M994" s="3">
        <v>22500</v>
      </c>
      <c r="N994" s="113">
        <v>85</v>
      </c>
      <c r="O994" s="113">
        <v>77</v>
      </c>
      <c r="P994" s="113">
        <v>0.85</v>
      </c>
      <c r="Q994" s="114" t="s">
        <v>579</v>
      </c>
    </row>
    <row r="995" spans="1:17">
      <c r="A995" s="111" t="s">
        <v>558</v>
      </c>
      <c r="B995" s="2">
        <v>0.33300000000000002</v>
      </c>
      <c r="C995" s="4">
        <v>800</v>
      </c>
      <c r="D995" s="3">
        <v>3</v>
      </c>
      <c r="E995" s="4">
        <v>24</v>
      </c>
      <c r="F995" s="2">
        <v>4.4000000000000004</v>
      </c>
      <c r="G995" s="2">
        <v>0.23</v>
      </c>
      <c r="H995" s="2">
        <v>242</v>
      </c>
      <c r="I995" s="3">
        <v>670</v>
      </c>
      <c r="J995" s="3">
        <v>38</v>
      </c>
      <c r="K995" s="3"/>
      <c r="L995" s="4">
        <v>0</v>
      </c>
      <c r="M995" s="3">
        <v>22500</v>
      </c>
      <c r="N995" s="113">
        <v>42</v>
      </c>
      <c r="O995" s="113">
        <v>50</v>
      </c>
      <c r="P995" s="113">
        <v>0.61</v>
      </c>
      <c r="Q995" s="114" t="s">
        <v>579</v>
      </c>
    </row>
    <row r="996" spans="1:17">
      <c r="A996" s="111" t="s">
        <v>558</v>
      </c>
      <c r="B996" s="2">
        <v>0.33300000000000002</v>
      </c>
      <c r="C996" s="4">
        <v>800</v>
      </c>
      <c r="D996" s="3">
        <v>3</v>
      </c>
      <c r="E996" s="4">
        <v>24</v>
      </c>
      <c r="F996" s="2">
        <v>4.8</v>
      </c>
      <c r="G996" s="2">
        <v>0.26</v>
      </c>
      <c r="H996" s="2">
        <v>174</v>
      </c>
      <c r="I996" s="3">
        <v>670</v>
      </c>
      <c r="J996" s="3">
        <v>21.81</v>
      </c>
      <c r="K996" s="3"/>
      <c r="L996" s="4">
        <v>0</v>
      </c>
      <c r="M996" s="3">
        <v>22500</v>
      </c>
      <c r="N996" s="113">
        <v>72</v>
      </c>
      <c r="O996" s="113">
        <v>72</v>
      </c>
      <c r="P996" s="113">
        <v>0.78</v>
      </c>
      <c r="Q996" s="114" t="s">
        <v>579</v>
      </c>
    </row>
    <row r="997" spans="1:17">
      <c r="A997" s="111" t="s">
        <v>558</v>
      </c>
      <c r="B997" s="2">
        <v>0.33300000000000002</v>
      </c>
      <c r="C997" s="4">
        <v>800</v>
      </c>
      <c r="D997" s="3">
        <v>3</v>
      </c>
      <c r="E997" s="4">
        <v>24</v>
      </c>
      <c r="F997" s="2">
        <v>5.29</v>
      </c>
      <c r="G997" s="2">
        <v>0.27</v>
      </c>
      <c r="H997" s="2">
        <v>243</v>
      </c>
      <c r="I997" s="3">
        <v>670</v>
      </c>
      <c r="J997" s="3">
        <v>10.02</v>
      </c>
      <c r="K997" s="3"/>
      <c r="L997" s="4">
        <v>0</v>
      </c>
      <c r="M997" s="3">
        <v>22500</v>
      </c>
      <c r="N997" s="113">
        <v>90</v>
      </c>
      <c r="O997" s="113">
        <v>79</v>
      </c>
      <c r="P997" s="113">
        <v>0.89</v>
      </c>
      <c r="Q997" s="114" t="s">
        <v>579</v>
      </c>
    </row>
    <row r="998" spans="1:17">
      <c r="A998" s="111" t="s">
        <v>558</v>
      </c>
      <c r="B998" s="2">
        <v>0.5</v>
      </c>
      <c r="C998" s="4">
        <v>800</v>
      </c>
      <c r="D998" s="3">
        <v>5</v>
      </c>
      <c r="E998" s="4">
        <v>30</v>
      </c>
      <c r="F998" s="2">
        <v>8.57</v>
      </c>
      <c r="G998" s="2">
        <v>0.89</v>
      </c>
      <c r="H998" s="2">
        <v>407</v>
      </c>
      <c r="I998" s="3">
        <v>692</v>
      </c>
      <c r="J998" s="3">
        <v>13.6</v>
      </c>
      <c r="K998" s="3"/>
      <c r="L998" s="4">
        <v>0</v>
      </c>
      <c r="M998" s="3">
        <v>15000</v>
      </c>
      <c r="N998" s="113">
        <v>78</v>
      </c>
      <c r="O998" s="113">
        <v>65.7</v>
      </c>
      <c r="P998" s="113">
        <v>1.22</v>
      </c>
      <c r="Q998" s="114" t="s">
        <v>580</v>
      </c>
    </row>
    <row r="999" spans="1:17">
      <c r="A999" s="111" t="s">
        <v>558</v>
      </c>
      <c r="B999" s="2">
        <v>0.5</v>
      </c>
      <c r="C999" s="4">
        <v>800</v>
      </c>
      <c r="D999" s="3">
        <v>5</v>
      </c>
      <c r="E999" s="4">
        <v>30</v>
      </c>
      <c r="F999" s="2">
        <v>5.42</v>
      </c>
      <c r="G999" s="2">
        <v>0.11</v>
      </c>
      <c r="H999" s="2">
        <v>86</v>
      </c>
      <c r="I999" s="3">
        <v>663</v>
      </c>
      <c r="J999" s="3">
        <v>7.1</v>
      </c>
      <c r="K999" s="3"/>
      <c r="L999" s="4">
        <v>0</v>
      </c>
      <c r="M999" s="3">
        <v>15000</v>
      </c>
      <c r="N999" s="113">
        <v>86.3</v>
      </c>
      <c r="O999" s="113">
        <v>86</v>
      </c>
      <c r="P999" s="113">
        <v>0.85</v>
      </c>
      <c r="Q999" s="114" t="s">
        <v>580</v>
      </c>
    </row>
    <row r="1000" spans="1:17">
      <c r="A1000" s="111" t="s">
        <v>581</v>
      </c>
      <c r="B1000" s="2">
        <v>0.5</v>
      </c>
      <c r="C1000" s="4">
        <v>700</v>
      </c>
      <c r="D1000" s="3">
        <v>10.57</v>
      </c>
      <c r="E1000" s="4">
        <v>10</v>
      </c>
      <c r="F1000" s="2">
        <v>10.7</v>
      </c>
      <c r="G1000" s="2">
        <v>7.2999999999999995E-2</v>
      </c>
      <c r="H1000" s="2">
        <v>27</v>
      </c>
      <c r="I1000" s="3">
        <v>440</v>
      </c>
      <c r="J1000" s="3">
        <v>14.2</v>
      </c>
      <c r="K1000" s="3">
        <v>4.62</v>
      </c>
      <c r="L1000" s="4">
        <v>0</v>
      </c>
      <c r="M1000" s="3">
        <v>50000</v>
      </c>
      <c r="N1000" s="113">
        <v>13</v>
      </c>
      <c r="O1000" s="113">
        <v>22</v>
      </c>
      <c r="P1000" s="113">
        <v>0.6</v>
      </c>
      <c r="Q1000" s="114" t="s">
        <v>582</v>
      </c>
    </row>
    <row r="1001" spans="1:17">
      <c r="A1001" s="111" t="s">
        <v>581</v>
      </c>
      <c r="B1001" s="2">
        <v>0.5</v>
      </c>
      <c r="C1001" s="4">
        <v>700</v>
      </c>
      <c r="D1001" s="3">
        <v>8.99</v>
      </c>
      <c r="E1001" s="4">
        <v>10</v>
      </c>
      <c r="F1001" s="2">
        <v>5.74</v>
      </c>
      <c r="G1001" s="2">
        <v>0.28000000000000003</v>
      </c>
      <c r="H1001" s="2">
        <v>193</v>
      </c>
      <c r="I1001" s="3">
        <v>550</v>
      </c>
      <c r="J1001" s="3">
        <v>10.4</v>
      </c>
      <c r="K1001" s="3">
        <v>6.64</v>
      </c>
      <c r="L1001" s="4">
        <v>0</v>
      </c>
      <c r="M1001" s="3">
        <v>50000</v>
      </c>
      <c r="N1001" s="113">
        <v>40</v>
      </c>
      <c r="O1001" s="113">
        <v>50</v>
      </c>
      <c r="P1001" s="113">
        <v>0.8</v>
      </c>
      <c r="Q1001" s="114" t="s">
        <v>582</v>
      </c>
    </row>
    <row r="1002" spans="1:17">
      <c r="A1002" s="111" t="s">
        <v>581</v>
      </c>
      <c r="B1002" s="2">
        <v>0.5</v>
      </c>
      <c r="C1002" s="4">
        <v>700</v>
      </c>
      <c r="D1002" s="3">
        <v>8.36</v>
      </c>
      <c r="E1002" s="4">
        <v>10</v>
      </c>
      <c r="F1002" s="2">
        <v>7.14</v>
      </c>
      <c r="G1002" s="2">
        <v>0.42</v>
      </c>
      <c r="H1002" s="2">
        <v>237</v>
      </c>
      <c r="I1002" s="3">
        <v>550</v>
      </c>
      <c r="J1002" s="3">
        <v>9.4</v>
      </c>
      <c r="K1002" s="3">
        <v>8.92</v>
      </c>
      <c r="L1002" s="4">
        <v>0</v>
      </c>
      <c r="M1002" s="3">
        <v>50000</v>
      </c>
      <c r="N1002" s="113">
        <v>65</v>
      </c>
      <c r="O1002" s="113">
        <v>75</v>
      </c>
      <c r="P1002" s="113">
        <v>0.85</v>
      </c>
      <c r="Q1002" s="114" t="s">
        <v>582</v>
      </c>
    </row>
    <row r="1003" spans="1:17">
      <c r="A1003" s="111" t="s">
        <v>581</v>
      </c>
      <c r="B1003" s="2">
        <v>0.5</v>
      </c>
      <c r="C1003" s="4">
        <v>700</v>
      </c>
      <c r="D1003" s="3">
        <v>7.06</v>
      </c>
      <c r="E1003" s="4">
        <v>10</v>
      </c>
      <c r="F1003" s="2">
        <v>12.92</v>
      </c>
      <c r="G1003" s="2">
        <v>0.69</v>
      </c>
      <c r="H1003" s="2">
        <v>199</v>
      </c>
      <c r="I1003" s="3">
        <v>550</v>
      </c>
      <c r="J1003" s="3">
        <v>8.4</v>
      </c>
      <c r="K1003" s="3">
        <v>10.87</v>
      </c>
      <c r="L1003" s="4">
        <v>0</v>
      </c>
      <c r="M1003" s="3">
        <v>50000</v>
      </c>
      <c r="N1003" s="113">
        <v>72</v>
      </c>
      <c r="O1003" s="113">
        <v>82</v>
      </c>
      <c r="P1003" s="113">
        <v>0.9</v>
      </c>
      <c r="Q1003" s="114" t="s">
        <v>582</v>
      </c>
    </row>
    <row r="1004" spans="1:17">
      <c r="A1004" s="111" t="s">
        <v>581</v>
      </c>
      <c r="B1004" s="2">
        <v>0.5</v>
      </c>
      <c r="C1004" s="4">
        <v>700</v>
      </c>
      <c r="D1004" s="3">
        <v>7.04</v>
      </c>
      <c r="E1004" s="4">
        <v>10</v>
      </c>
      <c r="F1004" s="2">
        <v>13.88</v>
      </c>
      <c r="G1004" s="2">
        <v>0.63</v>
      </c>
      <c r="H1004" s="2">
        <v>197</v>
      </c>
      <c r="I1004" s="3">
        <v>550</v>
      </c>
      <c r="J1004" s="3">
        <v>10.4</v>
      </c>
      <c r="K1004" s="3">
        <v>8.1</v>
      </c>
      <c r="L1004" s="4">
        <v>0</v>
      </c>
      <c r="M1004" s="3">
        <v>50000</v>
      </c>
      <c r="N1004" s="113">
        <v>62</v>
      </c>
      <c r="O1004" s="113">
        <v>68</v>
      </c>
      <c r="P1004" s="113">
        <v>0.82</v>
      </c>
      <c r="Q1004" s="114" t="s">
        <v>582</v>
      </c>
    </row>
    <row r="1005" spans="1:17">
      <c r="A1005" s="111" t="s">
        <v>572</v>
      </c>
      <c r="B1005" s="2">
        <v>0.5</v>
      </c>
      <c r="C1005" s="4">
        <v>750</v>
      </c>
      <c r="D1005" s="3">
        <v>10</v>
      </c>
      <c r="E1005" s="4">
        <v>20</v>
      </c>
      <c r="F1005" s="2">
        <v>8.9</v>
      </c>
      <c r="G1005" s="2">
        <v>0.6</v>
      </c>
      <c r="H1005" s="2">
        <v>236.9</v>
      </c>
      <c r="I1005" s="3">
        <v>370</v>
      </c>
      <c r="J1005" s="3">
        <v>16.54</v>
      </c>
      <c r="K1005" s="3">
        <v>3.83</v>
      </c>
      <c r="L1005" s="4">
        <v>0</v>
      </c>
      <c r="M1005" s="3">
        <v>60000</v>
      </c>
      <c r="N1005" s="113">
        <v>56</v>
      </c>
      <c r="O1005" s="113">
        <v>59</v>
      </c>
      <c r="P1005" s="113">
        <v>0.5</v>
      </c>
      <c r="Q1005" s="114" t="s">
        <v>583</v>
      </c>
    </row>
    <row r="1006" spans="1:17">
      <c r="A1006" s="111" t="s">
        <v>572</v>
      </c>
      <c r="B1006" s="2">
        <v>0.5</v>
      </c>
      <c r="C1006" s="4">
        <v>750</v>
      </c>
      <c r="D1006" s="3">
        <v>10</v>
      </c>
      <c r="E1006" s="4">
        <v>20</v>
      </c>
      <c r="F1006" s="2">
        <v>9.1</v>
      </c>
      <c r="G1006" s="2">
        <v>0.56999999999999995</v>
      </c>
      <c r="H1006" s="2">
        <v>248.1</v>
      </c>
      <c r="I1006" s="3">
        <v>570</v>
      </c>
      <c r="J1006" s="3">
        <v>11.58</v>
      </c>
      <c r="K1006" s="3">
        <v>8</v>
      </c>
      <c r="L1006" s="4">
        <v>0</v>
      </c>
      <c r="M1006" s="3">
        <v>60000</v>
      </c>
      <c r="N1006" s="113">
        <v>82</v>
      </c>
      <c r="O1006" s="113">
        <v>87</v>
      </c>
      <c r="P1006" s="113">
        <v>0.9</v>
      </c>
      <c r="Q1006" s="114" t="s">
        <v>583</v>
      </c>
    </row>
    <row r="1007" spans="1:17">
      <c r="A1007" s="111" t="s">
        <v>572</v>
      </c>
      <c r="B1007" s="2">
        <v>0.5</v>
      </c>
      <c r="C1007" s="4">
        <v>750</v>
      </c>
      <c r="D1007" s="3">
        <v>10</v>
      </c>
      <c r="E1007" s="4">
        <v>20</v>
      </c>
      <c r="F1007" s="2">
        <v>8.8000000000000007</v>
      </c>
      <c r="G1007" s="2">
        <v>0.56000000000000005</v>
      </c>
      <c r="H1007" s="2">
        <v>256.60000000000002</v>
      </c>
      <c r="I1007" s="3">
        <v>570</v>
      </c>
      <c r="J1007" s="3">
        <v>10.01</v>
      </c>
      <c r="K1007" s="3">
        <v>8.64</v>
      </c>
      <c r="L1007" s="4">
        <v>0</v>
      </c>
      <c r="M1007" s="3">
        <v>60000</v>
      </c>
      <c r="N1007" s="113">
        <v>82</v>
      </c>
      <c r="O1007" s="113">
        <v>87</v>
      </c>
      <c r="P1007" s="113">
        <v>0.9</v>
      </c>
      <c r="Q1007" s="114" t="s">
        <v>583</v>
      </c>
    </row>
    <row r="1008" spans="1:17">
      <c r="A1008" s="111" t="s">
        <v>563</v>
      </c>
      <c r="B1008" s="2">
        <v>0.05</v>
      </c>
      <c r="C1008" s="4">
        <v>700</v>
      </c>
      <c r="D1008" s="3">
        <v>5</v>
      </c>
      <c r="E1008" s="4">
        <v>3</v>
      </c>
      <c r="F1008" s="2">
        <v>9.8000000000000007</v>
      </c>
      <c r="G1008" s="2">
        <v>4.4999999999999998E-2</v>
      </c>
      <c r="H1008" s="2">
        <v>29</v>
      </c>
      <c r="I1008" s="3">
        <v>350</v>
      </c>
      <c r="J1008" s="3">
        <v>10</v>
      </c>
      <c r="K1008" s="3"/>
      <c r="L1008" s="4">
        <v>0</v>
      </c>
      <c r="M1008" s="3">
        <v>27000</v>
      </c>
      <c r="N1008" s="113">
        <v>60</v>
      </c>
      <c r="O1008" s="113"/>
      <c r="P1008" s="113">
        <v>0.8</v>
      </c>
      <c r="Q1008" s="114" t="s">
        <v>584</v>
      </c>
    </row>
    <row r="1009" spans="1:17">
      <c r="A1009" s="111" t="s">
        <v>563</v>
      </c>
      <c r="B1009" s="2">
        <v>0.05</v>
      </c>
      <c r="C1009" s="4">
        <v>700</v>
      </c>
      <c r="D1009" s="3">
        <v>5</v>
      </c>
      <c r="E1009" s="4">
        <v>3</v>
      </c>
      <c r="F1009" s="2">
        <v>16.899999999999999</v>
      </c>
      <c r="G1009" s="2">
        <v>4.4999999999999998E-2</v>
      </c>
      <c r="H1009" s="2">
        <v>25</v>
      </c>
      <c r="I1009" s="3">
        <v>300</v>
      </c>
      <c r="J1009" s="3">
        <v>14</v>
      </c>
      <c r="K1009" s="3"/>
      <c r="L1009" s="4">
        <v>0</v>
      </c>
      <c r="M1009" s="3">
        <v>27000</v>
      </c>
      <c r="N1009" s="113">
        <v>70</v>
      </c>
      <c r="O1009" s="113"/>
      <c r="P1009" s="113">
        <v>0.82</v>
      </c>
      <c r="Q1009" s="114" t="s">
        <v>584</v>
      </c>
    </row>
    <row r="1010" spans="1:17">
      <c r="A1010" s="111" t="s">
        <v>563</v>
      </c>
      <c r="B1010" s="2">
        <v>0.05</v>
      </c>
      <c r="C1010" s="4">
        <v>700</v>
      </c>
      <c r="D1010" s="3">
        <v>5</v>
      </c>
      <c r="E1010" s="4">
        <v>3</v>
      </c>
      <c r="F1010" s="2">
        <v>8.9</v>
      </c>
      <c r="G1010" s="2">
        <v>0.06</v>
      </c>
      <c r="H1010" s="2">
        <v>36</v>
      </c>
      <c r="I1010" s="3">
        <v>275</v>
      </c>
      <c r="J1010" s="3">
        <v>14</v>
      </c>
      <c r="K1010" s="3"/>
      <c r="L1010" s="4">
        <v>0</v>
      </c>
      <c r="M1010" s="3">
        <v>27000</v>
      </c>
      <c r="N1010" s="113">
        <v>65</v>
      </c>
      <c r="O1010" s="113"/>
      <c r="P1010" s="113">
        <v>0.85</v>
      </c>
      <c r="Q1010" s="114" t="s">
        <v>584</v>
      </c>
    </row>
    <row r="1011" spans="1:17">
      <c r="A1011" s="111" t="s">
        <v>581</v>
      </c>
      <c r="B1011" s="2">
        <v>0.1</v>
      </c>
      <c r="C1011" s="4">
        <v>750</v>
      </c>
      <c r="D1011" s="3">
        <v>10</v>
      </c>
      <c r="E1011" s="4">
        <v>5</v>
      </c>
      <c r="F1011" s="2">
        <v>2</v>
      </c>
      <c r="G1011" s="2">
        <v>0.19</v>
      </c>
      <c r="H1011" s="2">
        <v>72</v>
      </c>
      <c r="I1011" s="3">
        <v>404</v>
      </c>
      <c r="J1011" s="3">
        <v>20</v>
      </c>
      <c r="K1011" s="3">
        <v>1.3</v>
      </c>
      <c r="L1011" s="4">
        <v>0</v>
      </c>
      <c r="M1011" s="3">
        <v>24000</v>
      </c>
      <c r="N1011" s="113">
        <v>50</v>
      </c>
      <c r="O1011" s="113">
        <v>56</v>
      </c>
      <c r="P1011" s="113">
        <v>0.75</v>
      </c>
      <c r="Q1011" s="114" t="s">
        <v>585</v>
      </c>
    </row>
    <row r="1012" spans="1:17">
      <c r="A1012" s="111" t="s">
        <v>581</v>
      </c>
      <c r="B1012" s="2">
        <v>0.1</v>
      </c>
      <c r="C1012" s="4">
        <v>750</v>
      </c>
      <c r="D1012" s="3">
        <v>5</v>
      </c>
      <c r="E1012" s="4">
        <v>5</v>
      </c>
      <c r="F1012" s="2">
        <v>2</v>
      </c>
      <c r="G1012" s="2">
        <v>0.17</v>
      </c>
      <c r="H1012" s="2">
        <v>66</v>
      </c>
      <c r="I1012" s="3">
        <v>625</v>
      </c>
      <c r="J1012" s="3">
        <v>31</v>
      </c>
      <c r="K1012" s="3">
        <v>3.2</v>
      </c>
      <c r="L1012" s="4">
        <v>0</v>
      </c>
      <c r="M1012" s="3">
        <v>24000</v>
      </c>
      <c r="N1012" s="113">
        <v>30</v>
      </c>
      <c r="O1012" s="113">
        <v>35</v>
      </c>
      <c r="P1012" s="113">
        <v>0.4</v>
      </c>
      <c r="Q1012" s="114" t="s">
        <v>585</v>
      </c>
    </row>
    <row r="1013" spans="1:17">
      <c r="A1013" s="111" t="s">
        <v>581</v>
      </c>
      <c r="B1013" s="2">
        <v>0.1</v>
      </c>
      <c r="C1013" s="4">
        <v>750</v>
      </c>
      <c r="D1013" s="3">
        <v>10</v>
      </c>
      <c r="E1013" s="4">
        <v>5</v>
      </c>
      <c r="F1013" s="2">
        <v>2</v>
      </c>
      <c r="G1013" s="2">
        <v>0.2</v>
      </c>
      <c r="H1013" s="2">
        <v>113</v>
      </c>
      <c r="I1013" s="3">
        <v>650</v>
      </c>
      <c r="J1013" s="3">
        <v>11</v>
      </c>
      <c r="K1013" s="3">
        <v>4.3</v>
      </c>
      <c r="L1013" s="4">
        <v>0</v>
      </c>
      <c r="M1013" s="3">
        <v>24000</v>
      </c>
      <c r="N1013" s="113">
        <v>96</v>
      </c>
      <c r="O1013" s="113">
        <v>96.7</v>
      </c>
      <c r="P1013" s="113">
        <v>0.95</v>
      </c>
      <c r="Q1013" s="114" t="s">
        <v>585</v>
      </c>
    </row>
    <row r="1014" spans="1:17">
      <c r="A1014" s="111" t="s">
        <v>581</v>
      </c>
      <c r="B1014" s="2">
        <v>0.1</v>
      </c>
      <c r="C1014" s="4">
        <v>750</v>
      </c>
      <c r="D1014" s="3">
        <v>15</v>
      </c>
      <c r="E1014" s="4">
        <v>5</v>
      </c>
      <c r="F1014" s="2">
        <v>2</v>
      </c>
      <c r="G1014" s="2">
        <v>0.18</v>
      </c>
      <c r="H1014" s="2">
        <v>103</v>
      </c>
      <c r="I1014" s="3">
        <v>675</v>
      </c>
      <c r="J1014" s="3">
        <v>11</v>
      </c>
      <c r="K1014" s="3">
        <v>2.6</v>
      </c>
      <c r="L1014" s="4">
        <v>0</v>
      </c>
      <c r="M1014" s="3">
        <v>24000</v>
      </c>
      <c r="N1014" s="113">
        <v>96</v>
      </c>
      <c r="O1014" s="113">
        <v>96.7</v>
      </c>
      <c r="P1014" s="113">
        <v>0.95</v>
      </c>
      <c r="Q1014" s="114" t="s">
        <v>585</v>
      </c>
    </row>
    <row r="1015" spans="1:17">
      <c r="A1015" s="111" t="s">
        <v>509</v>
      </c>
      <c r="B1015" s="2">
        <v>0.15</v>
      </c>
      <c r="C1015" s="4">
        <v>650</v>
      </c>
      <c r="D1015" s="3">
        <v>5.2</v>
      </c>
      <c r="E1015" s="4">
        <v>50</v>
      </c>
      <c r="F1015" s="2">
        <v>4</v>
      </c>
      <c r="G1015" s="2">
        <v>0.2</v>
      </c>
      <c r="H1015" s="2">
        <v>160.80000000000001</v>
      </c>
      <c r="I1015" s="3">
        <v>620</v>
      </c>
      <c r="J1015" s="3">
        <v>4.7</v>
      </c>
      <c r="K1015" s="3"/>
      <c r="L1015" s="4">
        <v>0</v>
      </c>
      <c r="M1015" s="3">
        <v>240000</v>
      </c>
      <c r="N1015" s="113">
        <v>33</v>
      </c>
      <c r="O1015" s="113">
        <v>40</v>
      </c>
      <c r="P1015" s="113">
        <v>0.92</v>
      </c>
      <c r="Q1015" s="114" t="s">
        <v>586</v>
      </c>
    </row>
    <row r="1016" spans="1:17">
      <c r="A1016" s="111" t="s">
        <v>587</v>
      </c>
      <c r="B1016" s="2">
        <v>0.15</v>
      </c>
      <c r="C1016" s="4">
        <v>650</v>
      </c>
      <c r="D1016" s="3">
        <v>5.2</v>
      </c>
      <c r="E1016" s="4">
        <v>50</v>
      </c>
      <c r="F1016" s="2">
        <v>4.4000000000000004</v>
      </c>
      <c r="G1016" s="2">
        <v>0.13</v>
      </c>
      <c r="H1016" s="2">
        <v>73.900000000000006</v>
      </c>
      <c r="I1016" s="3">
        <v>400</v>
      </c>
      <c r="J1016" s="3">
        <v>7.3</v>
      </c>
      <c r="K1016" s="3"/>
      <c r="L1016" s="4">
        <v>0</v>
      </c>
      <c r="M1016" s="3">
        <v>240000</v>
      </c>
      <c r="N1016" s="113">
        <v>30</v>
      </c>
      <c r="O1016" s="113">
        <v>37</v>
      </c>
      <c r="P1016" s="113">
        <v>0.85</v>
      </c>
      <c r="Q1016" s="114" t="s">
        <v>586</v>
      </c>
    </row>
    <row r="1017" spans="1:17">
      <c r="A1017" s="111" t="s">
        <v>588</v>
      </c>
      <c r="B1017" s="2">
        <v>0.15</v>
      </c>
      <c r="C1017" s="4">
        <v>650</v>
      </c>
      <c r="D1017" s="3">
        <v>5.4</v>
      </c>
      <c r="E1017" s="4">
        <v>50</v>
      </c>
      <c r="F1017" s="2">
        <v>4.2</v>
      </c>
      <c r="G1017" s="2">
        <v>0.12</v>
      </c>
      <c r="H1017" s="2">
        <v>85.4</v>
      </c>
      <c r="I1017" s="3">
        <v>390</v>
      </c>
      <c r="J1017" s="3">
        <v>9.1</v>
      </c>
      <c r="K1017" s="3"/>
      <c r="L1017" s="4">
        <v>0</v>
      </c>
      <c r="M1017" s="3">
        <v>240000</v>
      </c>
      <c r="N1017" s="113">
        <v>62</v>
      </c>
      <c r="O1017" s="113">
        <v>69</v>
      </c>
      <c r="P1017" s="113">
        <v>0.85</v>
      </c>
      <c r="Q1017" s="114" t="s">
        <v>586</v>
      </c>
    </row>
    <row r="1018" spans="1:17">
      <c r="A1018" s="111" t="s">
        <v>589</v>
      </c>
      <c r="B1018" s="2">
        <v>0.3</v>
      </c>
      <c r="C1018" s="4">
        <v>550</v>
      </c>
      <c r="D1018" s="3">
        <v>2.7</v>
      </c>
      <c r="E1018" s="4">
        <v>1</v>
      </c>
      <c r="F1018" s="2">
        <v>21</v>
      </c>
      <c r="G1018" s="2">
        <v>0.75</v>
      </c>
      <c r="H1018" s="2">
        <v>130</v>
      </c>
      <c r="I1018" s="3">
        <v>565</v>
      </c>
      <c r="J1018" s="3">
        <v>10</v>
      </c>
      <c r="K1018" s="3"/>
      <c r="L1018" s="4">
        <v>0</v>
      </c>
      <c r="M1018" s="3">
        <v>30000</v>
      </c>
      <c r="N1018" s="113">
        <v>22</v>
      </c>
      <c r="O1018" s="113">
        <v>32.5</v>
      </c>
      <c r="P1018" s="113">
        <v>0.67</v>
      </c>
      <c r="Q1018" s="114" t="s">
        <v>590</v>
      </c>
    </row>
    <row r="1019" spans="1:17">
      <c r="A1019" s="111" t="s">
        <v>589</v>
      </c>
      <c r="B1019" s="2">
        <v>0.3</v>
      </c>
      <c r="C1019" s="4">
        <v>600</v>
      </c>
      <c r="D1019" s="3">
        <v>2.7</v>
      </c>
      <c r="E1019" s="4">
        <v>1</v>
      </c>
      <c r="F1019" s="2">
        <v>21</v>
      </c>
      <c r="G1019" s="2">
        <v>0.75</v>
      </c>
      <c r="H1019" s="2">
        <v>130</v>
      </c>
      <c r="I1019" s="3">
        <v>565</v>
      </c>
      <c r="J1019" s="3">
        <v>10</v>
      </c>
      <c r="K1019" s="3"/>
      <c r="L1019" s="4">
        <v>0</v>
      </c>
      <c r="M1019" s="3">
        <v>30000</v>
      </c>
      <c r="N1019" s="113">
        <v>39</v>
      </c>
      <c r="O1019" s="113">
        <v>51</v>
      </c>
      <c r="P1019" s="113">
        <v>0.77</v>
      </c>
      <c r="Q1019" s="114" t="s">
        <v>590</v>
      </c>
    </row>
    <row r="1020" spans="1:17">
      <c r="A1020" s="111" t="s">
        <v>589</v>
      </c>
      <c r="B1020" s="2">
        <v>0.3</v>
      </c>
      <c r="C1020" s="4">
        <v>650</v>
      </c>
      <c r="D1020" s="3">
        <v>2.7</v>
      </c>
      <c r="E1020" s="4">
        <v>1</v>
      </c>
      <c r="F1020" s="2">
        <v>21</v>
      </c>
      <c r="G1020" s="2">
        <v>0.75</v>
      </c>
      <c r="H1020" s="2">
        <v>130</v>
      </c>
      <c r="I1020" s="3">
        <v>565</v>
      </c>
      <c r="J1020" s="3">
        <v>10</v>
      </c>
      <c r="K1020" s="3"/>
      <c r="L1020" s="4">
        <v>0</v>
      </c>
      <c r="M1020" s="3">
        <v>30000</v>
      </c>
      <c r="N1020" s="113">
        <v>57.5</v>
      </c>
      <c r="O1020" s="113">
        <v>64</v>
      </c>
      <c r="P1020" s="113">
        <v>0.82</v>
      </c>
      <c r="Q1020" s="114" t="s">
        <v>590</v>
      </c>
    </row>
    <row r="1021" spans="1:17">
      <c r="A1021" s="111" t="s">
        <v>589</v>
      </c>
      <c r="B1021" s="2">
        <v>0.3</v>
      </c>
      <c r="C1021" s="4">
        <v>700</v>
      </c>
      <c r="D1021" s="3">
        <v>2.7</v>
      </c>
      <c r="E1021" s="4">
        <v>1</v>
      </c>
      <c r="F1021" s="2">
        <v>21</v>
      </c>
      <c r="G1021" s="2">
        <v>0.75</v>
      </c>
      <c r="H1021" s="2">
        <v>130</v>
      </c>
      <c r="I1021" s="3">
        <v>565</v>
      </c>
      <c r="J1021" s="3">
        <v>10</v>
      </c>
      <c r="K1021" s="3"/>
      <c r="L1021" s="4">
        <v>0</v>
      </c>
      <c r="M1021" s="3">
        <v>30000</v>
      </c>
      <c r="N1021" s="113">
        <v>70.5</v>
      </c>
      <c r="O1021" s="113">
        <v>75</v>
      </c>
      <c r="P1021" s="113">
        <v>0.85</v>
      </c>
      <c r="Q1021" s="114" t="s">
        <v>590</v>
      </c>
    </row>
    <row r="1022" spans="1:17">
      <c r="A1022" s="111" t="s">
        <v>589</v>
      </c>
      <c r="B1022" s="2">
        <v>0.3</v>
      </c>
      <c r="C1022" s="4">
        <v>750</v>
      </c>
      <c r="D1022" s="3">
        <v>2.7</v>
      </c>
      <c r="E1022" s="4">
        <v>1</v>
      </c>
      <c r="F1022" s="2">
        <v>21</v>
      </c>
      <c r="G1022" s="2">
        <v>0.75</v>
      </c>
      <c r="H1022" s="2">
        <v>130</v>
      </c>
      <c r="I1022" s="3">
        <v>565</v>
      </c>
      <c r="J1022" s="3">
        <v>10</v>
      </c>
      <c r="K1022" s="3"/>
      <c r="L1022" s="4">
        <v>0</v>
      </c>
      <c r="M1022" s="3">
        <v>30000</v>
      </c>
      <c r="N1022" s="113">
        <v>81</v>
      </c>
      <c r="O1022" s="113">
        <v>85</v>
      </c>
      <c r="P1022" s="113">
        <v>0.87</v>
      </c>
      <c r="Q1022" s="114" t="s">
        <v>590</v>
      </c>
    </row>
    <row r="1023" spans="1:17">
      <c r="A1023" s="111" t="s">
        <v>589</v>
      </c>
      <c r="B1023" s="2">
        <v>0.3</v>
      </c>
      <c r="C1023" s="4">
        <v>750</v>
      </c>
      <c r="D1023" s="3">
        <v>2.7</v>
      </c>
      <c r="E1023" s="4">
        <v>50</v>
      </c>
      <c r="F1023" s="2">
        <v>21</v>
      </c>
      <c r="G1023" s="2">
        <v>0.75</v>
      </c>
      <c r="H1023" s="2">
        <v>130</v>
      </c>
      <c r="I1023" s="3">
        <v>565</v>
      </c>
      <c r="J1023" s="3">
        <v>10</v>
      </c>
      <c r="K1023" s="3"/>
      <c r="L1023" s="4">
        <v>0</v>
      </c>
      <c r="M1023" s="3">
        <v>30000</v>
      </c>
      <c r="N1023" s="113">
        <v>81</v>
      </c>
      <c r="O1023" s="113">
        <v>85</v>
      </c>
      <c r="P1023" s="113">
        <v>0.87</v>
      </c>
      <c r="Q1023" s="114" t="s">
        <v>590</v>
      </c>
    </row>
    <row r="1024" spans="1:17">
      <c r="A1024" s="111" t="s">
        <v>591</v>
      </c>
      <c r="B1024" s="2">
        <v>0.33300000000000002</v>
      </c>
      <c r="C1024" s="4">
        <v>600</v>
      </c>
      <c r="D1024" s="3">
        <v>5</v>
      </c>
      <c r="E1024" s="4">
        <v>1</v>
      </c>
      <c r="F1024" s="2">
        <v>8.5</v>
      </c>
      <c r="G1024" s="2">
        <v>1.7</v>
      </c>
      <c r="H1024" s="2">
        <v>1062</v>
      </c>
      <c r="I1024" s="3">
        <v>554</v>
      </c>
      <c r="J1024" s="3">
        <v>18.2</v>
      </c>
      <c r="K1024" s="3"/>
      <c r="L1024" s="4">
        <v>0</v>
      </c>
      <c r="M1024" s="3">
        <v>36000</v>
      </c>
      <c r="N1024" s="113">
        <v>37</v>
      </c>
      <c r="O1024" s="113">
        <v>62</v>
      </c>
      <c r="P1024" s="113">
        <v>0.6</v>
      </c>
      <c r="Q1024" s="114" t="s">
        <v>592</v>
      </c>
    </row>
    <row r="1025" spans="1:17">
      <c r="A1025" s="111" t="s">
        <v>593</v>
      </c>
      <c r="B1025" s="2">
        <v>0.33300000000000002</v>
      </c>
      <c r="C1025" s="4">
        <v>600</v>
      </c>
      <c r="D1025" s="3">
        <v>1.5</v>
      </c>
      <c r="E1025" s="4">
        <v>1</v>
      </c>
      <c r="F1025" s="2">
        <v>4.5999999999999996</v>
      </c>
      <c r="G1025" s="2">
        <v>1</v>
      </c>
      <c r="H1025" s="2">
        <v>831</v>
      </c>
      <c r="I1025" s="3">
        <v>650</v>
      </c>
      <c r="J1025" s="3">
        <v>7</v>
      </c>
      <c r="K1025" s="3"/>
      <c r="L1025" s="4">
        <v>0</v>
      </c>
      <c r="M1025" s="3">
        <v>36000</v>
      </c>
      <c r="N1025" s="113">
        <v>33</v>
      </c>
      <c r="O1025" s="113">
        <v>63</v>
      </c>
      <c r="P1025" s="113">
        <v>0.55000000000000004</v>
      </c>
      <c r="Q1025" s="114" t="s">
        <v>592</v>
      </c>
    </row>
    <row r="1026" spans="1:17">
      <c r="A1026" s="111" t="s">
        <v>594</v>
      </c>
      <c r="B1026" s="2">
        <v>0.33300000000000002</v>
      </c>
      <c r="C1026" s="4">
        <v>600</v>
      </c>
      <c r="D1026" s="3">
        <v>3.2</v>
      </c>
      <c r="E1026" s="4">
        <v>1</v>
      </c>
      <c r="F1026" s="2">
        <v>6.2</v>
      </c>
      <c r="G1026" s="2">
        <v>1.1000000000000001</v>
      </c>
      <c r="H1026" s="2">
        <v>778</v>
      </c>
      <c r="I1026" s="3">
        <v>693</v>
      </c>
      <c r="J1026" s="3">
        <v>6.7</v>
      </c>
      <c r="K1026" s="3"/>
      <c r="L1026" s="4">
        <v>0</v>
      </c>
      <c r="M1026" s="3">
        <v>36000</v>
      </c>
      <c r="N1026" s="113">
        <v>29</v>
      </c>
      <c r="O1026" s="113">
        <v>59.5</v>
      </c>
      <c r="P1026" s="113">
        <v>0.61</v>
      </c>
      <c r="Q1026" s="114" t="s">
        <v>592</v>
      </c>
    </row>
    <row r="1027" spans="1:17">
      <c r="A1027" s="111" t="s">
        <v>591</v>
      </c>
      <c r="B1027" s="2">
        <v>0.33300000000000002</v>
      </c>
      <c r="C1027" s="4">
        <v>650</v>
      </c>
      <c r="D1027" s="3">
        <v>5</v>
      </c>
      <c r="E1027" s="4">
        <v>1</v>
      </c>
      <c r="F1027" s="2">
        <v>8.5</v>
      </c>
      <c r="G1027" s="2">
        <v>1.7</v>
      </c>
      <c r="H1027" s="2">
        <v>1062</v>
      </c>
      <c r="I1027" s="3">
        <v>554</v>
      </c>
      <c r="J1027" s="3">
        <v>18.2</v>
      </c>
      <c r="K1027" s="3"/>
      <c r="L1027" s="4">
        <v>0</v>
      </c>
      <c r="M1027" s="3">
        <v>36000</v>
      </c>
      <c r="N1027" s="113">
        <v>45</v>
      </c>
      <c r="O1027" s="113">
        <v>70.5</v>
      </c>
      <c r="P1027" s="113">
        <v>0.62</v>
      </c>
      <c r="Q1027" s="114" t="s">
        <v>592</v>
      </c>
    </row>
    <row r="1028" spans="1:17">
      <c r="A1028" s="111" t="s">
        <v>593</v>
      </c>
      <c r="B1028" s="2">
        <v>0.33300000000000002</v>
      </c>
      <c r="C1028" s="4">
        <v>650</v>
      </c>
      <c r="D1028" s="3">
        <v>1.5</v>
      </c>
      <c r="E1028" s="4">
        <v>1</v>
      </c>
      <c r="F1028" s="2">
        <v>4.5999999999999996</v>
      </c>
      <c r="G1028" s="2">
        <v>1</v>
      </c>
      <c r="H1028" s="2">
        <v>831</v>
      </c>
      <c r="I1028" s="3">
        <v>650</v>
      </c>
      <c r="J1028" s="3">
        <v>7</v>
      </c>
      <c r="K1028" s="3"/>
      <c r="L1028" s="4">
        <v>0</v>
      </c>
      <c r="M1028" s="3">
        <v>36000</v>
      </c>
      <c r="N1028" s="113">
        <v>36</v>
      </c>
      <c r="O1028" s="113">
        <v>74</v>
      </c>
      <c r="P1028" s="113">
        <v>0.6</v>
      </c>
      <c r="Q1028" s="114" t="s">
        <v>592</v>
      </c>
    </row>
    <row r="1029" spans="1:17">
      <c r="A1029" s="111" t="s">
        <v>594</v>
      </c>
      <c r="B1029" s="2">
        <v>0.33300000000000002</v>
      </c>
      <c r="C1029" s="4">
        <v>650</v>
      </c>
      <c r="D1029" s="3">
        <v>3.2</v>
      </c>
      <c r="E1029" s="4">
        <v>1</v>
      </c>
      <c r="F1029" s="2">
        <v>6.2</v>
      </c>
      <c r="G1029" s="2">
        <v>1.1000000000000001</v>
      </c>
      <c r="H1029" s="2">
        <v>778</v>
      </c>
      <c r="I1029" s="3">
        <v>693</v>
      </c>
      <c r="J1029" s="3">
        <v>6.7</v>
      </c>
      <c r="K1029" s="3"/>
      <c r="L1029" s="4">
        <v>0</v>
      </c>
      <c r="M1029" s="3">
        <v>36000</v>
      </c>
      <c r="N1029" s="113">
        <v>35</v>
      </c>
      <c r="O1029" s="113">
        <v>65.5</v>
      </c>
      <c r="P1029" s="113">
        <v>0.62</v>
      </c>
      <c r="Q1029" s="114" t="s">
        <v>592</v>
      </c>
    </row>
    <row r="1030" spans="1:17">
      <c r="A1030" s="111" t="s">
        <v>591</v>
      </c>
      <c r="B1030" s="2">
        <v>0.33300000000000002</v>
      </c>
      <c r="C1030" s="4">
        <v>700</v>
      </c>
      <c r="D1030" s="3">
        <v>5</v>
      </c>
      <c r="E1030" s="4">
        <v>1</v>
      </c>
      <c r="F1030" s="2">
        <v>8.5</v>
      </c>
      <c r="G1030" s="2">
        <v>1.7</v>
      </c>
      <c r="H1030" s="2">
        <v>1062</v>
      </c>
      <c r="I1030" s="3">
        <v>554</v>
      </c>
      <c r="J1030" s="3">
        <v>18.2</v>
      </c>
      <c r="K1030" s="3"/>
      <c r="L1030" s="4">
        <v>0</v>
      </c>
      <c r="M1030" s="3">
        <v>36000</v>
      </c>
      <c r="N1030" s="113">
        <v>52</v>
      </c>
      <c r="O1030" s="113">
        <v>82.5</v>
      </c>
      <c r="P1030" s="113">
        <v>0.8</v>
      </c>
      <c r="Q1030" s="114" t="s">
        <v>592</v>
      </c>
    </row>
    <row r="1031" spans="1:17">
      <c r="A1031" s="111" t="s">
        <v>593</v>
      </c>
      <c r="B1031" s="2">
        <v>0.33300000000000002</v>
      </c>
      <c r="C1031" s="4">
        <v>700</v>
      </c>
      <c r="D1031" s="3">
        <v>1.5</v>
      </c>
      <c r="E1031" s="4">
        <v>1</v>
      </c>
      <c r="F1031" s="2">
        <v>4.5999999999999996</v>
      </c>
      <c r="G1031" s="2">
        <v>1</v>
      </c>
      <c r="H1031" s="2">
        <v>831</v>
      </c>
      <c r="I1031" s="3">
        <v>650</v>
      </c>
      <c r="J1031" s="3">
        <v>7</v>
      </c>
      <c r="K1031" s="3"/>
      <c r="L1031" s="4">
        <v>0</v>
      </c>
      <c r="M1031" s="3">
        <v>36000</v>
      </c>
      <c r="N1031" s="113">
        <v>43.5</v>
      </c>
      <c r="O1031" s="113">
        <v>88</v>
      </c>
      <c r="P1031" s="113">
        <v>0.7</v>
      </c>
      <c r="Q1031" s="114" t="s">
        <v>592</v>
      </c>
    </row>
    <row r="1032" spans="1:17">
      <c r="A1032" s="111" t="s">
        <v>594</v>
      </c>
      <c r="B1032" s="2">
        <v>0.33300000000000002</v>
      </c>
      <c r="C1032" s="4">
        <v>700</v>
      </c>
      <c r="D1032" s="3">
        <v>3.2</v>
      </c>
      <c r="E1032" s="4">
        <v>1</v>
      </c>
      <c r="F1032" s="2">
        <v>6.2</v>
      </c>
      <c r="G1032" s="2">
        <v>1.1000000000000001</v>
      </c>
      <c r="H1032" s="2">
        <v>778</v>
      </c>
      <c r="I1032" s="3">
        <v>693</v>
      </c>
      <c r="J1032" s="3">
        <v>6.7</v>
      </c>
      <c r="K1032" s="3"/>
      <c r="L1032" s="4">
        <v>0</v>
      </c>
      <c r="M1032" s="3">
        <v>36000</v>
      </c>
      <c r="N1032" s="113">
        <v>37</v>
      </c>
      <c r="O1032" s="113">
        <v>76</v>
      </c>
      <c r="P1032" s="113">
        <v>0.65</v>
      </c>
      <c r="Q1032" s="114" t="s">
        <v>592</v>
      </c>
    </row>
    <row r="1033" spans="1:17">
      <c r="A1033" s="111" t="s">
        <v>591</v>
      </c>
      <c r="B1033" s="2">
        <v>0.33300000000000002</v>
      </c>
      <c r="C1033" s="4">
        <v>750</v>
      </c>
      <c r="D1033" s="3">
        <v>5</v>
      </c>
      <c r="E1033" s="4">
        <v>1</v>
      </c>
      <c r="F1033" s="2">
        <v>8.5</v>
      </c>
      <c r="G1033" s="2">
        <v>1.7</v>
      </c>
      <c r="H1033" s="2">
        <v>1062</v>
      </c>
      <c r="I1033" s="3">
        <v>554</v>
      </c>
      <c r="J1033" s="3">
        <v>18.2</v>
      </c>
      <c r="K1033" s="3"/>
      <c r="L1033" s="4">
        <v>0</v>
      </c>
      <c r="M1033" s="3">
        <v>36000</v>
      </c>
      <c r="N1033" s="113">
        <v>61</v>
      </c>
      <c r="O1033" s="113">
        <v>90.5</v>
      </c>
      <c r="P1033" s="113">
        <v>0.81</v>
      </c>
      <c r="Q1033" s="114" t="s">
        <v>592</v>
      </c>
    </row>
    <row r="1034" spans="1:17">
      <c r="A1034" s="111" t="s">
        <v>593</v>
      </c>
      <c r="B1034" s="2">
        <v>0.33300000000000002</v>
      </c>
      <c r="C1034" s="4">
        <v>750</v>
      </c>
      <c r="D1034" s="3">
        <v>1.5</v>
      </c>
      <c r="E1034" s="4">
        <v>1</v>
      </c>
      <c r="F1034" s="2">
        <v>4.5999999999999996</v>
      </c>
      <c r="G1034" s="2">
        <v>1</v>
      </c>
      <c r="H1034" s="2">
        <v>831</v>
      </c>
      <c r="I1034" s="3">
        <v>650</v>
      </c>
      <c r="J1034" s="3">
        <v>7</v>
      </c>
      <c r="K1034" s="3"/>
      <c r="L1034" s="4">
        <v>0</v>
      </c>
      <c r="M1034" s="3">
        <v>36000</v>
      </c>
      <c r="N1034" s="113">
        <v>55</v>
      </c>
      <c r="O1034" s="113">
        <v>92.5</v>
      </c>
      <c r="P1034" s="113">
        <v>0.8</v>
      </c>
      <c r="Q1034" s="114" t="s">
        <v>592</v>
      </c>
    </row>
    <row r="1035" spans="1:17">
      <c r="A1035" s="111" t="s">
        <v>594</v>
      </c>
      <c r="B1035" s="2">
        <v>0.33300000000000002</v>
      </c>
      <c r="C1035" s="4">
        <v>750</v>
      </c>
      <c r="D1035" s="3">
        <v>3.2</v>
      </c>
      <c r="E1035" s="4">
        <v>1</v>
      </c>
      <c r="F1035" s="2">
        <v>6.2</v>
      </c>
      <c r="G1035" s="2">
        <v>1.1000000000000001</v>
      </c>
      <c r="H1035" s="2">
        <v>778</v>
      </c>
      <c r="I1035" s="3">
        <v>693</v>
      </c>
      <c r="J1035" s="3">
        <v>6.7</v>
      </c>
      <c r="K1035" s="3"/>
      <c r="L1035" s="4">
        <v>0</v>
      </c>
      <c r="M1035" s="3">
        <v>36000</v>
      </c>
      <c r="N1035" s="113">
        <v>39</v>
      </c>
      <c r="O1035" s="113">
        <v>85</v>
      </c>
      <c r="P1035" s="113">
        <v>0.77</v>
      </c>
      <c r="Q1035" s="114" t="s">
        <v>592</v>
      </c>
    </row>
    <row r="1036" spans="1:17">
      <c r="A1036" s="111" t="s">
        <v>591</v>
      </c>
      <c r="B1036" s="2">
        <v>0.33300000000000002</v>
      </c>
      <c r="C1036" s="4">
        <v>800</v>
      </c>
      <c r="D1036" s="3">
        <v>5</v>
      </c>
      <c r="E1036" s="4">
        <v>1</v>
      </c>
      <c r="F1036" s="2">
        <v>8.5</v>
      </c>
      <c r="G1036" s="2">
        <v>1.7</v>
      </c>
      <c r="H1036" s="2">
        <v>1062</v>
      </c>
      <c r="I1036" s="3">
        <v>554</v>
      </c>
      <c r="J1036" s="3">
        <v>18.2</v>
      </c>
      <c r="K1036" s="3"/>
      <c r="L1036" s="4">
        <v>0</v>
      </c>
      <c r="M1036" s="3">
        <v>36000</v>
      </c>
      <c r="N1036" s="113">
        <v>74</v>
      </c>
      <c r="O1036" s="113">
        <v>95</v>
      </c>
      <c r="P1036" s="113">
        <v>0.95</v>
      </c>
      <c r="Q1036" s="114" t="s">
        <v>592</v>
      </c>
    </row>
    <row r="1037" spans="1:17">
      <c r="A1037" s="111" t="s">
        <v>593</v>
      </c>
      <c r="B1037" s="2">
        <v>0.33300000000000002</v>
      </c>
      <c r="C1037" s="4">
        <v>800</v>
      </c>
      <c r="D1037" s="3">
        <v>1.5</v>
      </c>
      <c r="E1037" s="4">
        <v>1</v>
      </c>
      <c r="F1037" s="2">
        <v>4.5999999999999996</v>
      </c>
      <c r="G1037" s="2">
        <v>1</v>
      </c>
      <c r="H1037" s="2">
        <v>831</v>
      </c>
      <c r="I1037" s="3">
        <v>650</v>
      </c>
      <c r="J1037" s="3">
        <v>7</v>
      </c>
      <c r="K1037" s="3"/>
      <c r="L1037" s="4">
        <v>0</v>
      </c>
      <c r="M1037" s="3">
        <v>36000</v>
      </c>
      <c r="N1037" s="113">
        <v>65.5</v>
      </c>
      <c r="O1037" s="113">
        <v>95</v>
      </c>
      <c r="P1037" s="113">
        <v>0.9</v>
      </c>
      <c r="Q1037" s="114" t="s">
        <v>592</v>
      </c>
    </row>
    <row r="1038" spans="1:17">
      <c r="A1038" s="111" t="s">
        <v>594</v>
      </c>
      <c r="B1038" s="2">
        <v>0.33300000000000002</v>
      </c>
      <c r="C1038" s="4">
        <v>800</v>
      </c>
      <c r="D1038" s="3">
        <v>3.2</v>
      </c>
      <c r="E1038" s="4">
        <v>1</v>
      </c>
      <c r="F1038" s="2">
        <v>6.2</v>
      </c>
      <c r="G1038" s="2">
        <v>1.1000000000000001</v>
      </c>
      <c r="H1038" s="2">
        <v>778</v>
      </c>
      <c r="I1038" s="3">
        <v>693</v>
      </c>
      <c r="J1038" s="3">
        <v>6.7</v>
      </c>
      <c r="K1038" s="3"/>
      <c r="L1038" s="4">
        <v>0</v>
      </c>
      <c r="M1038" s="3">
        <v>36000</v>
      </c>
      <c r="N1038" s="113">
        <v>46</v>
      </c>
      <c r="O1038" s="113">
        <v>90</v>
      </c>
      <c r="P1038" s="113">
        <v>0.81</v>
      </c>
      <c r="Q1038" s="114" t="s">
        <v>592</v>
      </c>
    </row>
    <row r="1039" spans="1:17">
      <c r="A1039" s="111" t="s">
        <v>591</v>
      </c>
      <c r="B1039" s="2">
        <v>0.33300000000000002</v>
      </c>
      <c r="C1039" s="4">
        <v>850</v>
      </c>
      <c r="D1039" s="3">
        <v>5</v>
      </c>
      <c r="E1039" s="4">
        <v>1</v>
      </c>
      <c r="F1039" s="2">
        <v>8.5</v>
      </c>
      <c r="G1039" s="2">
        <v>1.7</v>
      </c>
      <c r="H1039" s="2">
        <v>1062</v>
      </c>
      <c r="I1039" s="3">
        <v>554</v>
      </c>
      <c r="J1039" s="3">
        <v>18.2</v>
      </c>
      <c r="K1039" s="3"/>
      <c r="L1039" s="4">
        <v>0</v>
      </c>
      <c r="M1039" s="3">
        <v>36000</v>
      </c>
      <c r="N1039" s="113">
        <v>90</v>
      </c>
      <c r="O1039" s="113">
        <v>96</v>
      </c>
      <c r="P1039" s="113">
        <v>1.05</v>
      </c>
      <c r="Q1039" s="114" t="s">
        <v>592</v>
      </c>
    </row>
    <row r="1040" spans="1:17">
      <c r="A1040" s="111" t="s">
        <v>593</v>
      </c>
      <c r="B1040" s="2">
        <v>0.33300000000000002</v>
      </c>
      <c r="C1040" s="4">
        <v>850</v>
      </c>
      <c r="D1040" s="3">
        <v>1.5</v>
      </c>
      <c r="E1040" s="4">
        <v>1</v>
      </c>
      <c r="F1040" s="2">
        <v>4.5999999999999996</v>
      </c>
      <c r="G1040" s="2">
        <v>1</v>
      </c>
      <c r="H1040" s="2">
        <v>831</v>
      </c>
      <c r="I1040" s="3">
        <v>650</v>
      </c>
      <c r="J1040" s="3">
        <v>7</v>
      </c>
      <c r="K1040" s="3"/>
      <c r="L1040" s="4">
        <v>0</v>
      </c>
      <c r="M1040" s="3">
        <v>36000</v>
      </c>
      <c r="N1040" s="113">
        <v>80.5</v>
      </c>
      <c r="O1040" s="113">
        <v>96</v>
      </c>
      <c r="P1040" s="113">
        <v>0.94</v>
      </c>
      <c r="Q1040" s="114" t="s">
        <v>592</v>
      </c>
    </row>
    <row r="1041" spans="1:17">
      <c r="A1041" s="111" t="s">
        <v>594</v>
      </c>
      <c r="B1041" s="2">
        <v>0.33300000000000002</v>
      </c>
      <c r="C1041" s="4">
        <v>850</v>
      </c>
      <c r="D1041" s="3">
        <v>3.2</v>
      </c>
      <c r="E1041" s="4">
        <v>1</v>
      </c>
      <c r="F1041" s="2">
        <v>6.2</v>
      </c>
      <c r="G1041" s="2">
        <v>1.1000000000000001</v>
      </c>
      <c r="H1041" s="2">
        <v>778</v>
      </c>
      <c r="I1041" s="3">
        <v>693</v>
      </c>
      <c r="J1041" s="3">
        <v>6.7</v>
      </c>
      <c r="K1041" s="3"/>
      <c r="L1041" s="4">
        <v>0</v>
      </c>
      <c r="M1041" s="3">
        <v>36000</v>
      </c>
      <c r="N1041" s="113">
        <v>51</v>
      </c>
      <c r="O1041" s="113">
        <v>92</v>
      </c>
      <c r="P1041" s="113">
        <v>0.88</v>
      </c>
      <c r="Q1041" s="114" t="s">
        <v>592</v>
      </c>
    </row>
    <row r="1042" spans="1:17">
      <c r="A1042" s="111" t="s">
        <v>595</v>
      </c>
      <c r="B1042" s="2">
        <v>0.5</v>
      </c>
      <c r="C1042" s="3">
        <v>800</v>
      </c>
      <c r="D1042" s="4">
        <v>10</v>
      </c>
      <c r="E1042" s="4">
        <v>6</v>
      </c>
      <c r="F1042" s="2">
        <v>17.350000000000001</v>
      </c>
      <c r="G1042" s="2">
        <v>0.15</v>
      </c>
      <c r="H1042" s="2">
        <v>35</v>
      </c>
      <c r="I1042" s="3">
        <v>758</v>
      </c>
      <c r="J1042" s="3">
        <v>13.9</v>
      </c>
      <c r="K1042" s="3"/>
      <c r="L1042" s="4">
        <v>0</v>
      </c>
      <c r="M1042" s="3">
        <v>30000</v>
      </c>
      <c r="N1042" s="113">
        <v>86</v>
      </c>
      <c r="O1042" s="113">
        <v>91.15</v>
      </c>
      <c r="P1042" s="113">
        <v>0.8</v>
      </c>
      <c r="Q1042" s="114" t="s">
        <v>596</v>
      </c>
    </row>
    <row r="1043" spans="1:17">
      <c r="A1043" s="111" t="s">
        <v>597</v>
      </c>
      <c r="B1043" s="2">
        <v>0.5</v>
      </c>
      <c r="C1043" s="3">
        <v>800</v>
      </c>
      <c r="D1043" s="4">
        <v>10</v>
      </c>
      <c r="E1043" s="4">
        <v>6</v>
      </c>
      <c r="F1043" s="2">
        <v>15.87</v>
      </c>
      <c r="G1043" s="2">
        <v>0.18</v>
      </c>
      <c r="H1043" s="2">
        <v>45</v>
      </c>
      <c r="I1043" s="3">
        <v>794</v>
      </c>
      <c r="J1043" s="3">
        <v>11.8</v>
      </c>
      <c r="K1043" s="3"/>
      <c r="L1043" s="4">
        <v>0</v>
      </c>
      <c r="M1043" s="3">
        <v>30000</v>
      </c>
      <c r="N1043" s="113">
        <v>93.73</v>
      </c>
      <c r="O1043" s="113">
        <v>87.79</v>
      </c>
      <c r="P1043" s="113">
        <v>1.24</v>
      </c>
      <c r="Q1043" s="114" t="s">
        <v>596</v>
      </c>
    </row>
    <row r="1044" spans="1:17">
      <c r="A1044" s="111" t="s">
        <v>598</v>
      </c>
      <c r="B1044" s="2">
        <v>0.5</v>
      </c>
      <c r="C1044" s="3">
        <v>800</v>
      </c>
      <c r="D1044" s="4">
        <v>10</v>
      </c>
      <c r="E1044" s="4">
        <v>6</v>
      </c>
      <c r="F1044" s="2">
        <v>19.03</v>
      </c>
      <c r="G1044" s="2">
        <v>0.25</v>
      </c>
      <c r="H1044" s="2">
        <v>52</v>
      </c>
      <c r="I1044" s="3">
        <v>800</v>
      </c>
      <c r="J1044" s="3">
        <v>9.3000000000000007</v>
      </c>
      <c r="K1044" s="3"/>
      <c r="L1044" s="4">
        <v>0</v>
      </c>
      <c r="M1044" s="3">
        <v>30000</v>
      </c>
      <c r="N1044" s="113">
        <v>91.5</v>
      </c>
      <c r="O1044" s="113">
        <v>80.8</v>
      </c>
      <c r="P1044" s="113">
        <v>1.28</v>
      </c>
      <c r="Q1044" s="114" t="s">
        <v>596</v>
      </c>
    </row>
    <row r="1045" spans="1:17">
      <c r="A1045" s="111" t="s">
        <v>599</v>
      </c>
      <c r="B1045" s="2">
        <v>0.5</v>
      </c>
      <c r="C1045" s="3">
        <v>750</v>
      </c>
      <c r="D1045" s="4">
        <v>10</v>
      </c>
      <c r="E1045" s="4">
        <v>10</v>
      </c>
      <c r="F1045" s="2">
        <v>6.6</v>
      </c>
      <c r="G1045" s="2">
        <v>0.9</v>
      </c>
      <c r="H1045" s="2">
        <v>538.70000000000005</v>
      </c>
      <c r="I1045" s="3">
        <v>662</v>
      </c>
      <c r="J1045" s="3">
        <v>14.5</v>
      </c>
      <c r="K1045" s="3"/>
      <c r="L1045" s="4">
        <v>0</v>
      </c>
      <c r="M1045" s="3">
        <v>36000</v>
      </c>
      <c r="N1045" s="113">
        <v>71.209999999999994</v>
      </c>
      <c r="O1045" s="113">
        <v>79.819999999999993</v>
      </c>
      <c r="P1045" s="113">
        <v>0.76</v>
      </c>
      <c r="Q1045" s="114" t="s">
        <v>600</v>
      </c>
    </row>
    <row r="1046" spans="1:17">
      <c r="A1046" s="111" t="s">
        <v>601</v>
      </c>
      <c r="B1046" s="2">
        <v>0.5</v>
      </c>
      <c r="C1046" s="3">
        <v>750</v>
      </c>
      <c r="D1046" s="4">
        <v>10</v>
      </c>
      <c r="E1046" s="4">
        <v>10</v>
      </c>
      <c r="F1046" s="2">
        <v>6.7</v>
      </c>
      <c r="G1046" s="2">
        <v>0.7</v>
      </c>
      <c r="H1046" s="2">
        <v>411.4</v>
      </c>
      <c r="I1046" s="3">
        <v>722</v>
      </c>
      <c r="J1046" s="3">
        <v>11.7</v>
      </c>
      <c r="K1046" s="3"/>
      <c r="L1046" s="4">
        <v>2.04</v>
      </c>
      <c r="M1046" s="3">
        <v>36000</v>
      </c>
      <c r="N1046" s="113">
        <v>86.07</v>
      </c>
      <c r="O1046" s="113">
        <v>90.21</v>
      </c>
      <c r="P1046" s="113">
        <v>0.9</v>
      </c>
      <c r="Q1046" s="114" t="s">
        <v>600</v>
      </c>
    </row>
    <row r="1047" spans="1:17">
      <c r="A1047" s="111" t="s">
        <v>602</v>
      </c>
      <c r="B1047" s="2">
        <v>0.5</v>
      </c>
      <c r="C1047" s="3">
        <v>750</v>
      </c>
      <c r="D1047" s="4">
        <v>10</v>
      </c>
      <c r="E1047" s="4">
        <v>10</v>
      </c>
      <c r="F1047" s="2">
        <v>6.8</v>
      </c>
      <c r="G1047" s="2">
        <v>0.5</v>
      </c>
      <c r="H1047" s="2">
        <v>323.60000000000002</v>
      </c>
      <c r="I1047" s="3">
        <v>760</v>
      </c>
      <c r="J1047" s="3">
        <v>11.9</v>
      </c>
      <c r="K1047" s="3"/>
      <c r="L1047" s="4">
        <v>2.04</v>
      </c>
      <c r="M1047" s="3">
        <v>36000</v>
      </c>
      <c r="N1047" s="113">
        <v>86.08</v>
      </c>
      <c r="O1047" s="113">
        <v>90.21</v>
      </c>
      <c r="P1047" s="113">
        <v>0.92</v>
      </c>
      <c r="Q1047" s="114" t="s">
        <v>600</v>
      </c>
    </row>
    <row r="1048" spans="1:17">
      <c r="A1048" s="111" t="s">
        <v>603</v>
      </c>
      <c r="B1048" s="2">
        <v>0.5</v>
      </c>
      <c r="C1048" s="3">
        <v>750</v>
      </c>
      <c r="D1048" s="4">
        <v>10</v>
      </c>
      <c r="E1048" s="4">
        <v>10</v>
      </c>
      <c r="F1048" s="2">
        <v>6.6</v>
      </c>
      <c r="G1048" s="2">
        <v>0.3</v>
      </c>
      <c r="H1048" s="2">
        <v>215.6</v>
      </c>
      <c r="I1048" s="3">
        <v>697</v>
      </c>
      <c r="J1048" s="3">
        <v>14.2</v>
      </c>
      <c r="K1048" s="3"/>
      <c r="L1048" s="4">
        <v>2.04</v>
      </c>
      <c r="M1048" s="3">
        <v>36000</v>
      </c>
      <c r="N1048" s="113">
        <v>71.83</v>
      </c>
      <c r="O1048" s="113">
        <v>79.8</v>
      </c>
      <c r="P1048" s="113">
        <v>0.81</v>
      </c>
      <c r="Q1048" s="114" t="s">
        <v>600</v>
      </c>
    </row>
    <row r="1049" spans="1:17">
      <c r="A1049" s="111" t="s">
        <v>604</v>
      </c>
      <c r="B1049" s="2">
        <v>0.5</v>
      </c>
      <c r="C1049" s="3">
        <v>750</v>
      </c>
      <c r="D1049" s="4">
        <v>10</v>
      </c>
      <c r="E1049" s="4">
        <v>10</v>
      </c>
      <c r="F1049" s="2">
        <v>4.0999999999999996</v>
      </c>
      <c r="G1049" s="2">
        <v>0.3</v>
      </c>
      <c r="H1049" s="2">
        <v>4</v>
      </c>
      <c r="I1049" s="3">
        <v>700</v>
      </c>
      <c r="J1049" s="3">
        <v>14.6</v>
      </c>
      <c r="K1049" s="3"/>
      <c r="L1049" s="4">
        <v>2.04</v>
      </c>
      <c r="M1049" s="3">
        <v>36000</v>
      </c>
      <c r="N1049" s="113">
        <v>40.25</v>
      </c>
      <c r="O1049" s="113">
        <v>48.32</v>
      </c>
      <c r="P1049" s="113">
        <v>0.57999999999999996</v>
      </c>
      <c r="Q1049" s="114" t="s">
        <v>600</v>
      </c>
    </row>
    <row r="1050" spans="1:17">
      <c r="A1050" s="111" t="s">
        <v>605</v>
      </c>
      <c r="B1050" s="2">
        <v>0.33</v>
      </c>
      <c r="C1050" s="3">
        <v>800</v>
      </c>
      <c r="D1050" s="4">
        <v>1.85</v>
      </c>
      <c r="E1050" s="4">
        <v>25</v>
      </c>
      <c r="F1050" s="2">
        <v>4</v>
      </c>
      <c r="G1050" s="2">
        <v>0.37</v>
      </c>
      <c r="H1050" s="2">
        <v>79</v>
      </c>
      <c r="I1050" s="3">
        <v>716</v>
      </c>
      <c r="J1050" s="3">
        <v>11</v>
      </c>
      <c r="K1050" s="3"/>
      <c r="L1050" s="4">
        <v>0</v>
      </c>
      <c r="M1050" s="3">
        <v>54000</v>
      </c>
      <c r="N1050" s="113">
        <v>66.97</v>
      </c>
      <c r="O1050" s="113">
        <v>86.93</v>
      </c>
      <c r="P1050" s="113">
        <v>0.64</v>
      </c>
      <c r="Q1050" s="114" t="s">
        <v>606</v>
      </c>
    </row>
    <row r="1051" spans="1:17">
      <c r="A1051" s="111" t="s">
        <v>607</v>
      </c>
      <c r="B1051" s="2">
        <v>0.33</v>
      </c>
      <c r="C1051" s="3">
        <v>800</v>
      </c>
      <c r="D1051" s="4">
        <v>2.31</v>
      </c>
      <c r="E1051" s="4">
        <v>25</v>
      </c>
      <c r="F1051" s="2">
        <v>7</v>
      </c>
      <c r="G1051" s="2">
        <v>0.93</v>
      </c>
      <c r="H1051" s="2">
        <v>301</v>
      </c>
      <c r="I1051" s="3">
        <v>728</v>
      </c>
      <c r="J1051" s="3">
        <v>14</v>
      </c>
      <c r="K1051" s="3"/>
      <c r="L1051" s="4">
        <v>0</v>
      </c>
      <c r="M1051" s="3">
        <v>54000</v>
      </c>
      <c r="N1051" s="113">
        <v>79.45</v>
      </c>
      <c r="O1051" s="113">
        <v>93.66</v>
      </c>
      <c r="P1051" s="113">
        <v>0.61</v>
      </c>
      <c r="Q1051" s="114" t="s">
        <v>606</v>
      </c>
    </row>
    <row r="1052" spans="1:17">
      <c r="A1052" s="111" t="s">
        <v>605</v>
      </c>
      <c r="B1052" s="2">
        <v>0.33</v>
      </c>
      <c r="C1052" s="3">
        <v>800</v>
      </c>
      <c r="D1052" s="4">
        <v>1.85</v>
      </c>
      <c r="E1052" s="4">
        <v>50</v>
      </c>
      <c r="F1052" s="2">
        <v>4</v>
      </c>
      <c r="G1052" s="2">
        <v>0.37</v>
      </c>
      <c r="H1052" s="2">
        <v>79</v>
      </c>
      <c r="I1052" s="3">
        <v>716</v>
      </c>
      <c r="J1052" s="3">
        <v>11</v>
      </c>
      <c r="K1052" s="3"/>
      <c r="L1052" s="4">
        <v>0</v>
      </c>
      <c r="M1052" s="3">
        <v>54000</v>
      </c>
      <c r="N1052" s="113">
        <v>67.709999999999994</v>
      </c>
      <c r="O1052" s="113">
        <v>86.14</v>
      </c>
      <c r="P1052" s="113">
        <v>0.65</v>
      </c>
      <c r="Q1052" s="114" t="s">
        <v>606</v>
      </c>
    </row>
    <row r="1053" spans="1:17">
      <c r="A1053" s="111" t="s">
        <v>607</v>
      </c>
      <c r="B1053" s="2">
        <v>0.33</v>
      </c>
      <c r="C1053" s="3">
        <v>800</v>
      </c>
      <c r="D1053" s="4">
        <v>2.31</v>
      </c>
      <c r="E1053" s="4">
        <v>50</v>
      </c>
      <c r="F1053" s="2">
        <v>7</v>
      </c>
      <c r="G1053" s="2">
        <v>0.93</v>
      </c>
      <c r="H1053" s="2">
        <v>301</v>
      </c>
      <c r="I1053" s="3">
        <v>728</v>
      </c>
      <c r="J1053" s="3">
        <v>14</v>
      </c>
      <c r="K1053" s="3"/>
      <c r="L1053" s="4">
        <v>0</v>
      </c>
      <c r="M1053" s="3">
        <v>54000</v>
      </c>
      <c r="N1053" s="113">
        <v>81</v>
      </c>
      <c r="O1053" s="113">
        <v>94.46</v>
      </c>
      <c r="P1053" s="113">
        <v>0.6</v>
      </c>
      <c r="Q1053" s="114" t="s">
        <v>606</v>
      </c>
    </row>
    <row r="1054" spans="1:17">
      <c r="A1054" s="111" t="s">
        <v>608</v>
      </c>
      <c r="B1054" s="2">
        <v>0.5</v>
      </c>
      <c r="C1054" s="3">
        <v>700</v>
      </c>
      <c r="D1054" s="4">
        <v>6</v>
      </c>
      <c r="E1054" s="4">
        <v>25</v>
      </c>
      <c r="F1054" s="2">
        <v>4.0999999999999996</v>
      </c>
      <c r="G1054" s="2">
        <v>0.32</v>
      </c>
      <c r="H1054" s="2">
        <v>198.1</v>
      </c>
      <c r="I1054" s="3">
        <v>686</v>
      </c>
      <c r="J1054" s="3">
        <v>6.2</v>
      </c>
      <c r="K1054" s="3"/>
      <c r="L1054" s="4">
        <v>0</v>
      </c>
      <c r="M1054" s="3">
        <v>30000</v>
      </c>
      <c r="N1054" s="113">
        <v>74.11</v>
      </c>
      <c r="O1054" s="113">
        <v>84.32</v>
      </c>
      <c r="P1054" s="113">
        <v>0.76</v>
      </c>
      <c r="Q1054" s="114" t="s">
        <v>609</v>
      </c>
    </row>
    <row r="1055" spans="1:17">
      <c r="A1055" s="111" t="s">
        <v>610</v>
      </c>
      <c r="B1055" s="2">
        <v>0.5</v>
      </c>
      <c r="C1055" s="3">
        <v>700</v>
      </c>
      <c r="D1055" s="4">
        <v>6</v>
      </c>
      <c r="E1055" s="4">
        <v>25</v>
      </c>
      <c r="F1055" s="2">
        <v>6.2</v>
      </c>
      <c r="G1055" s="2">
        <v>0.22</v>
      </c>
      <c r="H1055" s="2">
        <v>106.5</v>
      </c>
      <c r="I1055" s="3">
        <v>671</v>
      </c>
      <c r="J1055" s="3">
        <v>5.5</v>
      </c>
      <c r="K1055" s="3"/>
      <c r="L1055" s="4">
        <v>0</v>
      </c>
      <c r="M1055" s="3">
        <v>30000</v>
      </c>
      <c r="N1055" s="113">
        <v>75.2</v>
      </c>
      <c r="O1055" s="113">
        <v>85.05</v>
      </c>
      <c r="P1055" s="113">
        <v>0.77</v>
      </c>
      <c r="Q1055" s="114" t="s">
        <v>609</v>
      </c>
    </row>
    <row r="1056" spans="1:17">
      <c r="A1056" s="111" t="s">
        <v>608</v>
      </c>
      <c r="B1056" s="2">
        <v>0.5</v>
      </c>
      <c r="C1056" s="3">
        <v>700</v>
      </c>
      <c r="D1056" s="4">
        <v>6</v>
      </c>
      <c r="E1056" s="4">
        <v>50</v>
      </c>
      <c r="F1056" s="2">
        <v>4.0999999999999996</v>
      </c>
      <c r="G1056" s="2">
        <v>0.32</v>
      </c>
      <c r="H1056" s="2">
        <v>198.1</v>
      </c>
      <c r="I1056" s="3">
        <v>686</v>
      </c>
      <c r="J1056" s="3">
        <v>6.2</v>
      </c>
      <c r="K1056" s="3"/>
      <c r="L1056" s="4">
        <v>0</v>
      </c>
      <c r="M1056" s="3">
        <v>30000</v>
      </c>
      <c r="N1056" s="113">
        <v>73.02</v>
      </c>
      <c r="O1056" s="113">
        <v>82.5</v>
      </c>
      <c r="P1056" s="113">
        <v>0.77</v>
      </c>
      <c r="Q1056" s="114" t="s">
        <v>609</v>
      </c>
    </row>
    <row r="1057" spans="1:17">
      <c r="A1057" s="111" t="s">
        <v>610</v>
      </c>
      <c r="B1057" s="2">
        <v>0.5</v>
      </c>
      <c r="C1057" s="3">
        <v>700</v>
      </c>
      <c r="D1057" s="4">
        <v>6</v>
      </c>
      <c r="E1057" s="4">
        <v>50</v>
      </c>
      <c r="F1057" s="2">
        <v>6.2</v>
      </c>
      <c r="G1057" s="2">
        <v>0.22</v>
      </c>
      <c r="H1057" s="2">
        <v>106.5</v>
      </c>
      <c r="I1057" s="3">
        <v>671</v>
      </c>
      <c r="J1057" s="3">
        <v>5.5</v>
      </c>
      <c r="K1057" s="3"/>
      <c r="L1057" s="4">
        <v>0</v>
      </c>
      <c r="M1057" s="3">
        <v>30000</v>
      </c>
      <c r="N1057" s="113">
        <v>74.84</v>
      </c>
      <c r="O1057" s="113">
        <v>84.32</v>
      </c>
      <c r="P1057" s="113">
        <v>0.77</v>
      </c>
      <c r="Q1057" s="114" t="s">
        <v>609</v>
      </c>
    </row>
    <row r="1058" spans="1:17">
      <c r="A1058" s="111" t="s">
        <v>608</v>
      </c>
      <c r="B1058" s="2">
        <v>0.5</v>
      </c>
      <c r="C1058" s="3">
        <v>700</v>
      </c>
      <c r="D1058" s="4">
        <v>6</v>
      </c>
      <c r="E1058" s="4">
        <v>75</v>
      </c>
      <c r="F1058" s="2">
        <v>4.0999999999999996</v>
      </c>
      <c r="G1058" s="2">
        <v>0.32</v>
      </c>
      <c r="H1058" s="2">
        <v>198.1</v>
      </c>
      <c r="I1058" s="3">
        <v>686</v>
      </c>
      <c r="J1058" s="3">
        <v>6.2</v>
      </c>
      <c r="K1058" s="3"/>
      <c r="L1058" s="4">
        <v>0</v>
      </c>
      <c r="M1058" s="3">
        <v>30000</v>
      </c>
      <c r="N1058" s="113">
        <v>72.290000000000006</v>
      </c>
      <c r="O1058" s="113">
        <v>83.23</v>
      </c>
      <c r="P1058" s="113">
        <v>0.76</v>
      </c>
      <c r="Q1058" s="114" t="s">
        <v>609</v>
      </c>
    </row>
    <row r="1059" spans="1:17">
      <c r="A1059" s="111" t="s">
        <v>610</v>
      </c>
      <c r="B1059" s="2">
        <v>0.5</v>
      </c>
      <c r="C1059" s="3">
        <v>700</v>
      </c>
      <c r="D1059" s="4">
        <v>6</v>
      </c>
      <c r="E1059" s="4">
        <v>75</v>
      </c>
      <c r="F1059" s="2">
        <v>6.2</v>
      </c>
      <c r="G1059" s="2">
        <v>0.22</v>
      </c>
      <c r="H1059" s="2">
        <v>106.5</v>
      </c>
      <c r="I1059" s="3">
        <v>671</v>
      </c>
      <c r="J1059" s="3">
        <v>5.5</v>
      </c>
      <c r="K1059" s="3"/>
      <c r="L1059" s="4">
        <v>0</v>
      </c>
      <c r="M1059" s="3">
        <v>30000</v>
      </c>
      <c r="N1059" s="113">
        <v>73.39</v>
      </c>
      <c r="O1059" s="113">
        <v>83.59</v>
      </c>
      <c r="P1059" s="113">
        <v>0.76</v>
      </c>
      <c r="Q1059" s="114" t="s">
        <v>609</v>
      </c>
    </row>
    <row r="1060" spans="1:17">
      <c r="A1060" s="111" t="s">
        <v>608</v>
      </c>
      <c r="B1060" s="2">
        <v>0.5</v>
      </c>
      <c r="C1060" s="3">
        <v>700</v>
      </c>
      <c r="D1060" s="4">
        <v>6</v>
      </c>
      <c r="E1060" s="4">
        <v>100</v>
      </c>
      <c r="F1060" s="2">
        <v>4.0999999999999996</v>
      </c>
      <c r="G1060" s="2">
        <v>0.32</v>
      </c>
      <c r="H1060" s="2">
        <v>198.1</v>
      </c>
      <c r="I1060" s="3">
        <v>686</v>
      </c>
      <c r="J1060" s="3">
        <v>6.2</v>
      </c>
      <c r="K1060" s="3"/>
      <c r="L1060" s="4">
        <v>0</v>
      </c>
      <c r="M1060" s="3">
        <v>30000</v>
      </c>
      <c r="N1060" s="113">
        <v>70.099999999999994</v>
      </c>
      <c r="O1060" s="113">
        <v>82.14</v>
      </c>
      <c r="P1060" s="113">
        <v>0.77</v>
      </c>
      <c r="Q1060" s="114" t="s">
        <v>609</v>
      </c>
    </row>
    <row r="1061" spans="1:17">
      <c r="A1061" s="111" t="s">
        <v>610</v>
      </c>
      <c r="B1061" s="2">
        <v>0.5</v>
      </c>
      <c r="C1061" s="3">
        <v>700</v>
      </c>
      <c r="D1061" s="4">
        <v>6</v>
      </c>
      <c r="E1061" s="4">
        <v>100</v>
      </c>
      <c r="F1061" s="2">
        <v>6.2</v>
      </c>
      <c r="G1061" s="2">
        <v>0.22</v>
      </c>
      <c r="H1061" s="2">
        <v>106.5</v>
      </c>
      <c r="I1061" s="3">
        <v>671</v>
      </c>
      <c r="J1061" s="3">
        <v>5.5</v>
      </c>
      <c r="K1061" s="3"/>
      <c r="L1061" s="4">
        <v>0</v>
      </c>
      <c r="M1061" s="3">
        <v>30000</v>
      </c>
      <c r="N1061" s="113">
        <v>73.02</v>
      </c>
      <c r="O1061" s="113">
        <v>83.59</v>
      </c>
      <c r="P1061" s="113">
        <v>0.77</v>
      </c>
      <c r="Q1061" s="114" t="s">
        <v>609</v>
      </c>
    </row>
    <row r="1062" spans="1:17">
      <c r="A1062" s="111" t="s">
        <v>611</v>
      </c>
      <c r="B1062" s="2">
        <v>0.39</v>
      </c>
      <c r="C1062" s="3">
        <v>800</v>
      </c>
      <c r="D1062" s="4">
        <v>12.1</v>
      </c>
      <c r="E1062" s="4">
        <v>6</v>
      </c>
      <c r="F1062" s="2">
        <v>4.05</v>
      </c>
      <c r="G1062" s="2">
        <v>0.1</v>
      </c>
      <c r="H1062" s="2">
        <v>76</v>
      </c>
      <c r="I1062" s="3">
        <v>830</v>
      </c>
      <c r="J1062" s="3">
        <v>14.7</v>
      </c>
      <c r="K1062" s="3"/>
      <c r="L1062" s="4">
        <v>0</v>
      </c>
      <c r="M1062" s="103">
        <v>27000</v>
      </c>
      <c r="N1062" s="113">
        <v>79.819999999999993</v>
      </c>
      <c r="O1062" s="113">
        <v>89.69</v>
      </c>
      <c r="P1062" s="113">
        <v>0.88</v>
      </c>
      <c r="Q1062" s="114" t="s">
        <v>612</v>
      </c>
    </row>
    <row r="1063" spans="1:17">
      <c r="A1063" s="111" t="s">
        <v>613</v>
      </c>
      <c r="B1063" s="2">
        <v>0.39</v>
      </c>
      <c r="C1063" s="3">
        <v>800</v>
      </c>
      <c r="D1063" s="4">
        <v>11.9</v>
      </c>
      <c r="E1063" s="4">
        <v>6</v>
      </c>
      <c r="F1063" s="2">
        <v>4.3899999999999997</v>
      </c>
      <c r="G1063" s="2">
        <v>0.09</v>
      </c>
      <c r="H1063" s="2">
        <v>65</v>
      </c>
      <c r="I1063" s="3">
        <v>723</v>
      </c>
      <c r="J1063" s="3">
        <v>13.3</v>
      </c>
      <c r="K1063" s="3"/>
      <c r="L1063" s="4">
        <v>1.2</v>
      </c>
      <c r="M1063" s="103">
        <v>27000</v>
      </c>
      <c r="N1063" s="113">
        <v>82</v>
      </c>
      <c r="O1063" s="113">
        <v>94.11</v>
      </c>
      <c r="P1063" s="113">
        <v>0.86</v>
      </c>
      <c r="Q1063" s="114" t="s">
        <v>612</v>
      </c>
    </row>
    <row r="1064" spans="1:17">
      <c r="A1064" s="111" t="s">
        <v>614</v>
      </c>
      <c r="B1064" s="2">
        <v>0.39</v>
      </c>
      <c r="C1064" s="3">
        <v>800</v>
      </c>
      <c r="D1064" s="4">
        <v>11.9</v>
      </c>
      <c r="E1064" s="4">
        <v>6</v>
      </c>
      <c r="F1064" s="2">
        <v>4.53</v>
      </c>
      <c r="G1064" s="2">
        <v>0.09</v>
      </c>
      <c r="H1064" s="2">
        <v>60</v>
      </c>
      <c r="I1064" s="3">
        <v>748</v>
      </c>
      <c r="J1064" s="3">
        <v>11.8</v>
      </c>
      <c r="K1064" s="3"/>
      <c r="L1064" s="4">
        <v>1.2</v>
      </c>
      <c r="M1064" s="103">
        <v>27000</v>
      </c>
      <c r="N1064" s="113">
        <v>82.91</v>
      </c>
      <c r="O1064" s="113">
        <v>94.11</v>
      </c>
      <c r="P1064" s="113">
        <v>0.88</v>
      </c>
      <c r="Q1064" s="114" t="s">
        <v>612</v>
      </c>
    </row>
    <row r="1065" spans="1:17">
      <c r="A1065" s="111" t="s">
        <v>615</v>
      </c>
      <c r="B1065" s="2">
        <v>0.39</v>
      </c>
      <c r="C1065" s="3">
        <v>800</v>
      </c>
      <c r="D1065" s="4">
        <v>12</v>
      </c>
      <c r="E1065" s="4">
        <v>6</v>
      </c>
      <c r="F1065" s="2">
        <v>4.41</v>
      </c>
      <c r="G1065" s="2">
        <v>0.09</v>
      </c>
      <c r="H1065" s="2">
        <v>66</v>
      </c>
      <c r="I1065" s="3">
        <v>715</v>
      </c>
      <c r="J1065" s="3">
        <v>11.7</v>
      </c>
      <c r="K1065" s="3"/>
      <c r="L1065" s="4">
        <v>1.2</v>
      </c>
      <c r="M1065" s="103">
        <v>27000</v>
      </c>
      <c r="N1065" s="113">
        <v>84.55</v>
      </c>
      <c r="O1065" s="113">
        <v>93.37</v>
      </c>
      <c r="P1065" s="113">
        <v>0.9</v>
      </c>
      <c r="Q1065" s="114" t="s">
        <v>612</v>
      </c>
    </row>
    <row r="1066" spans="1:17">
      <c r="A1066" s="111" t="s">
        <v>616</v>
      </c>
      <c r="B1066" s="2">
        <v>0.39</v>
      </c>
      <c r="C1066" s="3">
        <v>800</v>
      </c>
      <c r="D1066" s="4">
        <v>11.7</v>
      </c>
      <c r="E1066" s="4">
        <v>6</v>
      </c>
      <c r="F1066" s="2">
        <v>3.95</v>
      </c>
      <c r="G1066" s="2">
        <v>0.1</v>
      </c>
      <c r="H1066" s="2">
        <v>64</v>
      </c>
      <c r="I1066" s="3">
        <v>793</v>
      </c>
      <c r="J1066" s="3">
        <v>13.5</v>
      </c>
      <c r="K1066" s="3"/>
      <c r="L1066" s="4">
        <v>1.2</v>
      </c>
      <c r="M1066" s="103">
        <v>27000</v>
      </c>
      <c r="N1066" s="113">
        <v>80.73</v>
      </c>
      <c r="O1066" s="113">
        <v>93.37</v>
      </c>
      <c r="P1066" s="113">
        <v>0.86</v>
      </c>
      <c r="Q1066" s="114" t="s">
        <v>612</v>
      </c>
    </row>
    <row r="1067" spans="1:17">
      <c r="A1067" s="111" t="s">
        <v>617</v>
      </c>
      <c r="B1067" s="2">
        <v>0.39</v>
      </c>
      <c r="C1067" s="3">
        <v>800</v>
      </c>
      <c r="D1067" s="4">
        <v>12.3</v>
      </c>
      <c r="E1067" s="4">
        <v>6</v>
      </c>
      <c r="F1067" s="2">
        <v>4.01</v>
      </c>
      <c r="G1067" s="2">
        <v>0.08</v>
      </c>
      <c r="H1067" s="2">
        <v>63</v>
      </c>
      <c r="I1067" s="3">
        <v>849</v>
      </c>
      <c r="J1067" s="3">
        <v>14.7</v>
      </c>
      <c r="K1067" s="3"/>
      <c r="L1067" s="4">
        <v>1.2</v>
      </c>
      <c r="M1067" s="103">
        <v>27000</v>
      </c>
      <c r="N1067" s="113">
        <v>82</v>
      </c>
      <c r="O1067" s="113">
        <v>91.66</v>
      </c>
      <c r="P1067" s="113">
        <v>0.87</v>
      </c>
      <c r="Q1067" s="114" t="s">
        <v>612</v>
      </c>
    </row>
    <row r="1068" spans="1:17">
      <c r="A1068" s="111" t="s">
        <v>615</v>
      </c>
      <c r="B1068" s="2">
        <v>0.39</v>
      </c>
      <c r="C1068" s="3">
        <v>800</v>
      </c>
      <c r="D1068" s="4">
        <v>12</v>
      </c>
      <c r="E1068" s="4">
        <v>14</v>
      </c>
      <c r="F1068" s="2">
        <v>4.41</v>
      </c>
      <c r="G1068" s="2">
        <v>0.09</v>
      </c>
      <c r="H1068" s="2">
        <v>66</v>
      </c>
      <c r="I1068" s="3">
        <v>715</v>
      </c>
      <c r="J1068" s="3">
        <v>11.7</v>
      </c>
      <c r="K1068" s="3"/>
      <c r="L1068" s="4">
        <v>1.2</v>
      </c>
      <c r="M1068" s="103">
        <v>27000</v>
      </c>
      <c r="N1068" s="113">
        <v>84</v>
      </c>
      <c r="O1068" s="113">
        <v>92.67</v>
      </c>
      <c r="P1068" s="113">
        <v>0.92</v>
      </c>
      <c r="Q1068" s="114" t="s">
        <v>612</v>
      </c>
    </row>
    <row r="1069" spans="1:17">
      <c r="A1069" s="111" t="s">
        <v>618</v>
      </c>
      <c r="B1069" s="2">
        <v>0.1</v>
      </c>
      <c r="C1069" s="3">
        <v>550</v>
      </c>
      <c r="D1069" s="4">
        <v>5.5</v>
      </c>
      <c r="E1069" s="4">
        <v>0.5</v>
      </c>
      <c r="F1069" s="2">
        <v>13.1</v>
      </c>
      <c r="G1069" s="2">
        <v>0.1</v>
      </c>
      <c r="H1069" s="2">
        <v>62</v>
      </c>
      <c r="I1069" s="3">
        <v>510</v>
      </c>
      <c r="J1069" s="3">
        <v>7.5</v>
      </c>
      <c r="K1069" s="3"/>
      <c r="L1069" s="4">
        <v>0</v>
      </c>
      <c r="M1069" s="103">
        <v>20000</v>
      </c>
      <c r="N1069" s="113">
        <v>5.8</v>
      </c>
      <c r="O1069" s="113">
        <v>7.7</v>
      </c>
      <c r="P1069" s="113">
        <v>0.37</v>
      </c>
      <c r="Q1069" s="114" t="s">
        <v>619</v>
      </c>
    </row>
    <row r="1070" spans="1:17">
      <c r="A1070" s="111" t="s">
        <v>620</v>
      </c>
      <c r="B1070" s="2">
        <v>0.1</v>
      </c>
      <c r="C1070" s="3">
        <v>550</v>
      </c>
      <c r="D1070" s="4">
        <v>5.5</v>
      </c>
      <c r="E1070" s="4">
        <v>0.5</v>
      </c>
      <c r="F1070" s="2">
        <v>12.5</v>
      </c>
      <c r="G1070" s="2">
        <v>0.1</v>
      </c>
      <c r="H1070" s="2">
        <v>55</v>
      </c>
      <c r="I1070" s="3">
        <v>380</v>
      </c>
      <c r="J1070" s="3">
        <v>15</v>
      </c>
      <c r="K1070" s="3"/>
      <c r="L1070" s="4">
        <v>1.6</v>
      </c>
      <c r="M1070" s="103">
        <v>20000</v>
      </c>
      <c r="N1070" s="113">
        <v>26.4</v>
      </c>
      <c r="O1070" s="113">
        <v>27.5</v>
      </c>
      <c r="P1070" s="113">
        <v>0.78</v>
      </c>
      <c r="Q1070" s="114" t="s">
        <v>619</v>
      </c>
    </row>
    <row r="1071" spans="1:17">
      <c r="A1071" s="111" t="s">
        <v>618</v>
      </c>
      <c r="B1071" s="2">
        <v>0.1</v>
      </c>
      <c r="C1071" s="3">
        <v>600</v>
      </c>
      <c r="D1071" s="4">
        <v>5.5</v>
      </c>
      <c r="E1071" s="4">
        <v>0.5</v>
      </c>
      <c r="F1071" s="2">
        <v>13.1</v>
      </c>
      <c r="G1071" s="2">
        <v>0.1</v>
      </c>
      <c r="H1071" s="2">
        <v>62</v>
      </c>
      <c r="I1071" s="3">
        <v>510</v>
      </c>
      <c r="J1071" s="3">
        <v>7.5</v>
      </c>
      <c r="K1071" s="3"/>
      <c r="L1071" s="4">
        <v>0</v>
      </c>
      <c r="M1071" s="103">
        <v>20000</v>
      </c>
      <c r="N1071" s="113">
        <v>11.2</v>
      </c>
      <c r="O1071" s="113">
        <v>16.8</v>
      </c>
      <c r="P1071" s="113">
        <v>0.48</v>
      </c>
      <c r="Q1071" s="114" t="s">
        <v>619</v>
      </c>
    </row>
    <row r="1072" spans="1:17">
      <c r="A1072" s="111" t="s">
        <v>620</v>
      </c>
      <c r="B1072" s="2">
        <v>0.1</v>
      </c>
      <c r="C1072" s="3">
        <v>600</v>
      </c>
      <c r="D1072" s="4">
        <v>5.5</v>
      </c>
      <c r="E1072" s="4">
        <v>0.5</v>
      </c>
      <c r="F1072" s="2">
        <v>12.5</v>
      </c>
      <c r="G1072" s="2">
        <v>0.1</v>
      </c>
      <c r="H1072" s="2">
        <v>55</v>
      </c>
      <c r="I1072" s="3">
        <v>380</v>
      </c>
      <c r="J1072" s="3">
        <v>15</v>
      </c>
      <c r="K1072" s="3"/>
      <c r="L1072" s="4">
        <v>1.6</v>
      </c>
      <c r="M1072" s="103">
        <v>20000</v>
      </c>
      <c r="N1072" s="113">
        <v>38.700000000000003</v>
      </c>
      <c r="O1072" s="113">
        <v>40.4</v>
      </c>
      <c r="P1072" s="113">
        <v>0.83</v>
      </c>
      <c r="Q1072" s="114" t="s">
        <v>619</v>
      </c>
    </row>
    <row r="1073" spans="1:17">
      <c r="A1073" s="111" t="s">
        <v>618</v>
      </c>
      <c r="B1073" s="2">
        <v>0.1</v>
      </c>
      <c r="C1073" s="3">
        <v>650</v>
      </c>
      <c r="D1073" s="4">
        <v>5.5</v>
      </c>
      <c r="E1073" s="4">
        <v>0.5</v>
      </c>
      <c r="F1073" s="2">
        <v>13.1</v>
      </c>
      <c r="G1073" s="2">
        <v>0.1</v>
      </c>
      <c r="H1073" s="2">
        <v>62</v>
      </c>
      <c r="I1073" s="3">
        <v>510</v>
      </c>
      <c r="J1073" s="3">
        <v>7.5</v>
      </c>
      <c r="K1073" s="3"/>
      <c r="L1073" s="4">
        <v>0</v>
      </c>
      <c r="M1073" s="103">
        <v>20000</v>
      </c>
      <c r="N1073" s="113">
        <v>20.6</v>
      </c>
      <c r="O1073" s="113">
        <v>28.5</v>
      </c>
      <c r="P1073" s="113">
        <v>0.57999999999999996</v>
      </c>
      <c r="Q1073" s="114" t="s">
        <v>619</v>
      </c>
    </row>
    <row r="1074" spans="1:17">
      <c r="A1074" s="111" t="s">
        <v>620</v>
      </c>
      <c r="B1074" s="2">
        <v>0.1</v>
      </c>
      <c r="C1074" s="3">
        <v>650</v>
      </c>
      <c r="D1074" s="4">
        <v>5.5</v>
      </c>
      <c r="E1074" s="4">
        <v>0.5</v>
      </c>
      <c r="F1074" s="2">
        <v>12.5</v>
      </c>
      <c r="G1074" s="2">
        <v>0.1</v>
      </c>
      <c r="H1074" s="2">
        <v>55</v>
      </c>
      <c r="I1074" s="3">
        <v>380</v>
      </c>
      <c r="J1074" s="3">
        <v>15</v>
      </c>
      <c r="K1074" s="3"/>
      <c r="L1074" s="4">
        <v>1.6</v>
      </c>
      <c r="M1074" s="103">
        <v>20000</v>
      </c>
      <c r="N1074" s="113">
        <v>50.6</v>
      </c>
      <c r="O1074" s="113">
        <v>53.4</v>
      </c>
      <c r="P1074" s="113">
        <v>0.86</v>
      </c>
      <c r="Q1074" s="114" t="s">
        <v>619</v>
      </c>
    </row>
    <row r="1075" spans="1:17">
      <c r="A1075" s="111" t="s">
        <v>618</v>
      </c>
      <c r="B1075" s="2">
        <v>0.1</v>
      </c>
      <c r="C1075" s="3">
        <v>700</v>
      </c>
      <c r="D1075" s="4">
        <v>5.5</v>
      </c>
      <c r="E1075" s="4">
        <v>0.5</v>
      </c>
      <c r="F1075" s="2">
        <v>13.1</v>
      </c>
      <c r="G1075" s="2">
        <v>0.1</v>
      </c>
      <c r="H1075" s="2">
        <v>62</v>
      </c>
      <c r="I1075" s="3">
        <v>510</v>
      </c>
      <c r="J1075" s="3">
        <v>7.5</v>
      </c>
      <c r="K1075" s="3"/>
      <c r="L1075" s="4">
        <v>0</v>
      </c>
      <c r="M1075" s="103">
        <v>20000</v>
      </c>
      <c r="N1075" s="113">
        <v>35.9</v>
      </c>
      <c r="O1075" s="113">
        <v>45.5</v>
      </c>
      <c r="P1075" s="113">
        <v>0.69</v>
      </c>
      <c r="Q1075" s="114" t="s">
        <v>619</v>
      </c>
    </row>
    <row r="1076" spans="1:17">
      <c r="A1076" s="111" t="s">
        <v>620</v>
      </c>
      <c r="B1076" s="2">
        <v>0.1</v>
      </c>
      <c r="C1076" s="3">
        <v>700</v>
      </c>
      <c r="D1076" s="4">
        <v>5.5</v>
      </c>
      <c r="E1076" s="4">
        <v>0.5</v>
      </c>
      <c r="F1076" s="2">
        <v>12.5</v>
      </c>
      <c r="G1076" s="2">
        <v>0.1</v>
      </c>
      <c r="H1076" s="2">
        <v>55</v>
      </c>
      <c r="I1076" s="3">
        <v>380</v>
      </c>
      <c r="J1076" s="3">
        <v>15</v>
      </c>
      <c r="K1076" s="3"/>
      <c r="L1076" s="4">
        <v>1.6</v>
      </c>
      <c r="M1076" s="103">
        <v>20000</v>
      </c>
      <c r="N1076" s="113">
        <v>62.3</v>
      </c>
      <c r="O1076" s="113">
        <v>65.8</v>
      </c>
      <c r="P1076" s="113">
        <v>0.87</v>
      </c>
      <c r="Q1076" s="114" t="s">
        <v>619</v>
      </c>
    </row>
    <row r="1077" spans="1:17">
      <c r="A1077" s="111" t="s">
        <v>618</v>
      </c>
      <c r="B1077" s="2">
        <v>0.1</v>
      </c>
      <c r="C1077" s="3">
        <v>750</v>
      </c>
      <c r="D1077" s="4">
        <v>5.5</v>
      </c>
      <c r="E1077" s="4">
        <v>0.5</v>
      </c>
      <c r="F1077" s="2">
        <v>13.1</v>
      </c>
      <c r="G1077" s="2">
        <v>0.1</v>
      </c>
      <c r="H1077" s="2">
        <v>62</v>
      </c>
      <c r="I1077" s="3">
        <v>510</v>
      </c>
      <c r="J1077" s="3">
        <v>7.5</v>
      </c>
      <c r="K1077" s="3"/>
      <c r="L1077" s="4">
        <v>0</v>
      </c>
      <c r="M1077" s="103">
        <v>20000</v>
      </c>
      <c r="N1077" s="113">
        <v>54.7</v>
      </c>
      <c r="O1077" s="113">
        <v>64.2</v>
      </c>
      <c r="P1077" s="113">
        <v>0.78</v>
      </c>
      <c r="Q1077" s="114" t="s">
        <v>619</v>
      </c>
    </row>
    <row r="1078" spans="1:17">
      <c r="A1078" s="111" t="s">
        <v>620</v>
      </c>
      <c r="B1078" s="2">
        <v>0.1</v>
      </c>
      <c r="C1078" s="3">
        <v>750</v>
      </c>
      <c r="D1078" s="4">
        <v>5.5</v>
      </c>
      <c r="E1078" s="4">
        <v>0.5</v>
      </c>
      <c r="F1078" s="2">
        <v>12.5</v>
      </c>
      <c r="G1078" s="2">
        <v>0.1</v>
      </c>
      <c r="H1078" s="2">
        <v>55</v>
      </c>
      <c r="I1078" s="3">
        <v>380</v>
      </c>
      <c r="J1078" s="3">
        <v>15</v>
      </c>
      <c r="K1078" s="3"/>
      <c r="L1078" s="4">
        <v>1.6</v>
      </c>
      <c r="M1078" s="103">
        <v>20000</v>
      </c>
      <c r="N1078" s="113">
        <v>68</v>
      </c>
      <c r="O1078" s="113">
        <v>72.099999999999994</v>
      </c>
      <c r="P1078" s="113">
        <v>0.88</v>
      </c>
      <c r="Q1078" s="114" t="s">
        <v>619</v>
      </c>
    </row>
    <row r="1079" spans="1:17">
      <c r="A1079" s="111" t="s">
        <v>618</v>
      </c>
      <c r="B1079" s="2">
        <v>0.1</v>
      </c>
      <c r="C1079" s="3">
        <v>800</v>
      </c>
      <c r="D1079" s="4">
        <v>5.5</v>
      </c>
      <c r="E1079" s="4">
        <v>0.5</v>
      </c>
      <c r="F1079" s="2">
        <v>13.1</v>
      </c>
      <c r="G1079" s="2">
        <v>0.1</v>
      </c>
      <c r="H1079" s="2">
        <v>62</v>
      </c>
      <c r="I1079" s="3">
        <v>510</v>
      </c>
      <c r="J1079" s="3">
        <v>7.5</v>
      </c>
      <c r="K1079" s="3"/>
      <c r="L1079" s="4">
        <v>0</v>
      </c>
      <c r="M1079" s="103">
        <v>20000</v>
      </c>
      <c r="N1079" s="113">
        <v>71.5</v>
      </c>
      <c r="O1079" s="113">
        <v>79.3</v>
      </c>
      <c r="P1079" s="113">
        <v>0.85</v>
      </c>
      <c r="Q1079" s="114" t="s">
        <v>619</v>
      </c>
    </row>
    <row r="1080" spans="1:17">
      <c r="A1080" s="111" t="s">
        <v>620</v>
      </c>
      <c r="B1080" s="2">
        <v>0.1</v>
      </c>
      <c r="C1080" s="3">
        <v>800</v>
      </c>
      <c r="D1080" s="4">
        <v>5.5</v>
      </c>
      <c r="E1080" s="4">
        <v>0.5</v>
      </c>
      <c r="F1080" s="2">
        <v>12.5</v>
      </c>
      <c r="G1080" s="2">
        <v>0.1</v>
      </c>
      <c r="H1080" s="2">
        <v>55</v>
      </c>
      <c r="I1080" s="3">
        <v>380</v>
      </c>
      <c r="J1080" s="3">
        <v>15</v>
      </c>
      <c r="K1080" s="3"/>
      <c r="L1080" s="4">
        <v>1.6</v>
      </c>
      <c r="M1080" s="103">
        <v>20000</v>
      </c>
      <c r="N1080" s="113">
        <v>75.099999999999994</v>
      </c>
      <c r="O1080" s="113">
        <v>79.8</v>
      </c>
      <c r="P1080" s="113">
        <v>0.89</v>
      </c>
      <c r="Q1080" s="114" t="s">
        <v>619</v>
      </c>
    </row>
    <row r="1081" spans="1:17">
      <c r="A1081" s="111" t="s">
        <v>618</v>
      </c>
      <c r="B1081" s="2">
        <v>0.1</v>
      </c>
      <c r="C1081" s="3">
        <v>850</v>
      </c>
      <c r="D1081" s="4">
        <v>5.5</v>
      </c>
      <c r="E1081" s="4">
        <v>0.5</v>
      </c>
      <c r="F1081" s="2">
        <v>13.1</v>
      </c>
      <c r="G1081" s="2">
        <v>0.1</v>
      </c>
      <c r="H1081" s="2">
        <v>62</v>
      </c>
      <c r="I1081" s="3">
        <v>510</v>
      </c>
      <c r="J1081" s="3">
        <v>7.5</v>
      </c>
      <c r="K1081" s="3"/>
      <c r="L1081" s="4">
        <v>0</v>
      </c>
      <c r="M1081" s="103">
        <v>20000</v>
      </c>
      <c r="N1081" s="113">
        <v>83.4</v>
      </c>
      <c r="O1081" s="113">
        <v>89.6</v>
      </c>
      <c r="P1081" s="113">
        <v>0.89</v>
      </c>
      <c r="Q1081" s="114" t="s">
        <v>619</v>
      </c>
    </row>
    <row r="1082" spans="1:17">
      <c r="A1082" s="111" t="s">
        <v>620</v>
      </c>
      <c r="B1082" s="2">
        <v>0.1</v>
      </c>
      <c r="C1082" s="3">
        <v>850</v>
      </c>
      <c r="D1082" s="4">
        <v>5.5</v>
      </c>
      <c r="E1082" s="4">
        <v>0.5</v>
      </c>
      <c r="F1082" s="2">
        <v>12.5</v>
      </c>
      <c r="G1082" s="2">
        <v>0.1</v>
      </c>
      <c r="H1082" s="2">
        <v>55</v>
      </c>
      <c r="I1082" s="3">
        <v>380</v>
      </c>
      <c r="J1082" s="3">
        <v>15</v>
      </c>
      <c r="K1082" s="3"/>
      <c r="L1082" s="4">
        <v>1.6</v>
      </c>
      <c r="M1082" s="103">
        <v>20000</v>
      </c>
      <c r="N1082" s="113">
        <v>79.2</v>
      </c>
      <c r="O1082" s="113">
        <v>85.6</v>
      </c>
      <c r="P1082" s="113">
        <v>0.89</v>
      </c>
      <c r="Q1082" s="114" t="s">
        <v>619</v>
      </c>
    </row>
    <row r="1083" spans="1:17">
      <c r="A1083" s="111" t="s">
        <v>621</v>
      </c>
      <c r="B1083" s="2">
        <v>0.5</v>
      </c>
      <c r="C1083" s="3">
        <v>550</v>
      </c>
      <c r="D1083" s="4">
        <v>10</v>
      </c>
      <c r="E1083" s="4">
        <v>0.5</v>
      </c>
      <c r="F1083" s="2">
        <v>10.6</v>
      </c>
      <c r="G1083" s="2">
        <v>0.47</v>
      </c>
      <c r="H1083" s="2">
        <v>172</v>
      </c>
      <c r="I1083" s="3">
        <v>645</v>
      </c>
      <c r="J1083" s="3">
        <v>5.0999999999999996</v>
      </c>
      <c r="K1083" s="3"/>
      <c r="L1083" s="4">
        <v>0</v>
      </c>
      <c r="M1083" s="103">
        <v>12000</v>
      </c>
      <c r="N1083" s="113">
        <v>9.74</v>
      </c>
      <c r="O1083" s="113">
        <v>40.130000000000003</v>
      </c>
      <c r="P1083" s="113">
        <v>0.65</v>
      </c>
      <c r="Q1083" s="114" t="s">
        <v>622</v>
      </c>
    </row>
    <row r="1084" spans="1:17">
      <c r="A1084" s="111" t="s">
        <v>621</v>
      </c>
      <c r="B1084" s="2">
        <v>0.5</v>
      </c>
      <c r="C1084" s="3">
        <v>600</v>
      </c>
      <c r="D1084" s="4">
        <v>10</v>
      </c>
      <c r="E1084" s="4">
        <v>0.5</v>
      </c>
      <c r="F1084" s="2">
        <v>10.6</v>
      </c>
      <c r="G1084" s="2">
        <v>0.47</v>
      </c>
      <c r="H1084" s="2">
        <v>172</v>
      </c>
      <c r="I1084" s="3">
        <v>645</v>
      </c>
      <c r="J1084" s="3">
        <v>5.0999999999999996</v>
      </c>
      <c r="K1084" s="3"/>
      <c r="L1084" s="4">
        <v>0</v>
      </c>
      <c r="M1084" s="103">
        <v>12000</v>
      </c>
      <c r="N1084" s="113">
        <v>24.55</v>
      </c>
      <c r="O1084" s="113">
        <v>47.41</v>
      </c>
      <c r="P1084" s="113">
        <v>0.67</v>
      </c>
      <c r="Q1084" s="114" t="s">
        <v>622</v>
      </c>
    </row>
    <row r="1085" spans="1:17">
      <c r="A1085" s="111" t="s">
        <v>621</v>
      </c>
      <c r="B1085" s="2">
        <v>0.5</v>
      </c>
      <c r="C1085" s="3">
        <v>650</v>
      </c>
      <c r="D1085" s="4">
        <v>10</v>
      </c>
      <c r="E1085" s="4">
        <v>0.5</v>
      </c>
      <c r="F1085" s="2">
        <v>10.6</v>
      </c>
      <c r="G1085" s="2">
        <v>0.47</v>
      </c>
      <c r="H1085" s="2">
        <v>172</v>
      </c>
      <c r="I1085" s="3">
        <v>645</v>
      </c>
      <c r="J1085" s="3">
        <v>5.0999999999999996</v>
      </c>
      <c r="K1085" s="3"/>
      <c r="L1085" s="4">
        <v>0</v>
      </c>
      <c r="M1085" s="103">
        <v>12000</v>
      </c>
      <c r="N1085" s="113">
        <v>41.06</v>
      </c>
      <c r="O1085" s="113">
        <v>65.599999999999994</v>
      </c>
      <c r="P1085" s="113">
        <v>0.71</v>
      </c>
      <c r="Q1085" s="114" t="s">
        <v>622</v>
      </c>
    </row>
    <row r="1086" spans="1:17">
      <c r="A1086" s="111" t="s">
        <v>621</v>
      </c>
      <c r="B1086" s="2">
        <v>0.5</v>
      </c>
      <c r="C1086" s="3">
        <v>700</v>
      </c>
      <c r="D1086" s="4">
        <v>10</v>
      </c>
      <c r="E1086" s="4">
        <v>0.5</v>
      </c>
      <c r="F1086" s="2">
        <v>10.6</v>
      </c>
      <c r="G1086" s="2">
        <v>0.47</v>
      </c>
      <c r="H1086" s="2">
        <v>172</v>
      </c>
      <c r="I1086" s="3">
        <v>645</v>
      </c>
      <c r="J1086" s="3">
        <v>5.0999999999999996</v>
      </c>
      <c r="K1086" s="3"/>
      <c r="L1086" s="4">
        <v>0</v>
      </c>
      <c r="M1086" s="103">
        <v>12000</v>
      </c>
      <c r="N1086" s="113">
        <v>60.11</v>
      </c>
      <c r="O1086" s="113">
        <v>78.099999999999994</v>
      </c>
      <c r="P1086" s="113">
        <v>0.76</v>
      </c>
      <c r="Q1086" s="114" t="s">
        <v>622</v>
      </c>
    </row>
    <row r="1087" spans="1:17">
      <c r="A1087" s="111" t="s">
        <v>546</v>
      </c>
      <c r="B1087" s="2">
        <v>0.5</v>
      </c>
      <c r="C1087" s="3">
        <v>600</v>
      </c>
      <c r="D1087" s="4">
        <v>20</v>
      </c>
      <c r="E1087" s="4">
        <v>0.5</v>
      </c>
      <c r="F1087" s="2">
        <v>19</v>
      </c>
      <c r="G1087" s="2">
        <v>0.6</v>
      </c>
      <c r="H1087" s="2">
        <v>120</v>
      </c>
      <c r="I1087" s="3">
        <v>828</v>
      </c>
      <c r="J1087" s="3">
        <v>8</v>
      </c>
      <c r="K1087" s="3">
        <v>8.9</v>
      </c>
      <c r="L1087" s="4">
        <v>0</v>
      </c>
      <c r="M1087" s="103">
        <v>20000</v>
      </c>
      <c r="N1087" s="113">
        <v>30.59</v>
      </c>
      <c r="O1087" s="113">
        <v>39.880000000000003</v>
      </c>
      <c r="P1087" s="113">
        <v>0.75</v>
      </c>
      <c r="Q1087" s="114" t="s">
        <v>623</v>
      </c>
    </row>
    <row r="1088" spans="1:17">
      <c r="A1088" s="111" t="s">
        <v>624</v>
      </c>
      <c r="B1088" s="2">
        <v>0.5</v>
      </c>
      <c r="C1088" s="3">
        <v>600</v>
      </c>
      <c r="D1088" s="4">
        <v>16</v>
      </c>
      <c r="E1088" s="4">
        <v>0.5</v>
      </c>
      <c r="F1088" s="2">
        <v>18</v>
      </c>
      <c r="G1088" s="2">
        <v>0.6</v>
      </c>
      <c r="H1088" s="2">
        <v>105</v>
      </c>
      <c r="I1088" s="3">
        <v>847</v>
      </c>
      <c r="J1088" s="3">
        <v>10</v>
      </c>
      <c r="K1088" s="3">
        <v>7.8</v>
      </c>
      <c r="L1088" s="4">
        <v>0</v>
      </c>
      <c r="M1088" s="103">
        <v>20000</v>
      </c>
      <c r="N1088" s="113">
        <v>30.59</v>
      </c>
      <c r="O1088" s="113">
        <v>39.869999999999997</v>
      </c>
      <c r="P1088" s="113">
        <v>0.6</v>
      </c>
      <c r="Q1088" s="114" t="s">
        <v>623</v>
      </c>
    </row>
    <row r="1089" spans="1:17">
      <c r="A1089" s="111" t="s">
        <v>625</v>
      </c>
      <c r="B1089" s="2">
        <v>0.5</v>
      </c>
      <c r="C1089" s="3">
        <v>600</v>
      </c>
      <c r="D1089" s="4">
        <v>18</v>
      </c>
      <c r="E1089" s="4">
        <v>0.5</v>
      </c>
      <c r="F1089" s="2">
        <v>18</v>
      </c>
      <c r="G1089" s="2">
        <v>0.6</v>
      </c>
      <c r="H1089" s="2">
        <v>107</v>
      </c>
      <c r="I1089" s="3">
        <v>847</v>
      </c>
      <c r="J1089" s="3">
        <v>10</v>
      </c>
      <c r="K1089" s="3">
        <v>9.8000000000000007</v>
      </c>
      <c r="L1089" s="4">
        <v>0</v>
      </c>
      <c r="M1089" s="103">
        <v>20000</v>
      </c>
      <c r="N1089" s="113">
        <v>21.46</v>
      </c>
      <c r="O1089" s="113">
        <v>30.72</v>
      </c>
      <c r="P1089" s="113">
        <v>0.56999999999999995</v>
      </c>
      <c r="Q1089" s="114" t="s">
        <v>623</v>
      </c>
    </row>
    <row r="1090" spans="1:17">
      <c r="A1090" s="111" t="s">
        <v>626</v>
      </c>
      <c r="B1090" s="2">
        <v>0.5</v>
      </c>
      <c r="C1090" s="3">
        <v>600</v>
      </c>
      <c r="D1090" s="4">
        <v>15</v>
      </c>
      <c r="E1090" s="4">
        <v>0.5</v>
      </c>
      <c r="F1090" s="2">
        <v>19</v>
      </c>
      <c r="G1090" s="2">
        <v>0.5</v>
      </c>
      <c r="H1090" s="2">
        <v>107</v>
      </c>
      <c r="I1090" s="3">
        <v>860</v>
      </c>
      <c r="J1090" s="3">
        <v>11</v>
      </c>
      <c r="K1090" s="3">
        <v>10</v>
      </c>
      <c r="L1090" s="4">
        <v>0</v>
      </c>
      <c r="M1090" s="103">
        <v>20000</v>
      </c>
      <c r="N1090" s="113">
        <v>30.59</v>
      </c>
      <c r="O1090" s="113">
        <v>39.880000000000003</v>
      </c>
      <c r="P1090" s="113">
        <v>0.63</v>
      </c>
      <c r="Q1090" s="114" t="s">
        <v>623</v>
      </c>
    </row>
    <row r="1091" spans="1:17">
      <c r="A1091" s="111" t="s">
        <v>627</v>
      </c>
      <c r="B1091" s="2">
        <v>0.5</v>
      </c>
      <c r="C1091" s="3">
        <v>600</v>
      </c>
      <c r="D1091" s="4">
        <v>15</v>
      </c>
      <c r="E1091" s="4">
        <v>0.5</v>
      </c>
      <c r="F1091" s="2">
        <v>18</v>
      </c>
      <c r="G1091" s="2">
        <v>0.5</v>
      </c>
      <c r="H1091" s="2">
        <v>107</v>
      </c>
      <c r="I1091" s="3">
        <v>847</v>
      </c>
      <c r="J1091" s="3">
        <v>10</v>
      </c>
      <c r="K1091" s="3">
        <v>11.1</v>
      </c>
      <c r="L1091" s="4">
        <v>0</v>
      </c>
      <c r="M1091" s="103">
        <v>20000</v>
      </c>
      <c r="N1091" s="113">
        <v>34.25</v>
      </c>
      <c r="O1091" s="113">
        <v>41.81</v>
      </c>
      <c r="P1091" s="113">
        <v>0.64</v>
      </c>
      <c r="Q1091" s="114" t="s">
        <v>623</v>
      </c>
    </row>
    <row r="1092" spans="1:17">
      <c r="A1092" s="111" t="s">
        <v>546</v>
      </c>
      <c r="B1092" s="2">
        <v>0.5</v>
      </c>
      <c r="C1092" s="3">
        <v>650</v>
      </c>
      <c r="D1092" s="4">
        <v>20</v>
      </c>
      <c r="E1092" s="4">
        <v>0.5</v>
      </c>
      <c r="F1092" s="2">
        <v>19</v>
      </c>
      <c r="G1092" s="2">
        <v>0.6</v>
      </c>
      <c r="H1092" s="2">
        <v>120</v>
      </c>
      <c r="I1092" s="3">
        <v>828</v>
      </c>
      <c r="J1092" s="3">
        <v>8</v>
      </c>
      <c r="K1092" s="3">
        <v>8.9</v>
      </c>
      <c r="L1092" s="4">
        <v>0</v>
      </c>
      <c r="M1092" s="103">
        <v>20000</v>
      </c>
      <c r="N1092" s="113">
        <v>47.49</v>
      </c>
      <c r="O1092" s="113">
        <v>57.23</v>
      </c>
      <c r="P1092" s="113">
        <v>0.8</v>
      </c>
      <c r="Q1092" s="114" t="s">
        <v>623</v>
      </c>
    </row>
    <row r="1093" spans="1:17">
      <c r="A1093" s="111" t="s">
        <v>624</v>
      </c>
      <c r="B1093" s="2">
        <v>0.5</v>
      </c>
      <c r="C1093" s="3">
        <v>650</v>
      </c>
      <c r="D1093" s="4">
        <v>16</v>
      </c>
      <c r="E1093" s="4">
        <v>0.5</v>
      </c>
      <c r="F1093" s="2">
        <v>18</v>
      </c>
      <c r="G1093" s="2">
        <v>0.6</v>
      </c>
      <c r="H1093" s="2">
        <v>105</v>
      </c>
      <c r="I1093" s="3">
        <v>847</v>
      </c>
      <c r="J1093" s="3">
        <v>10</v>
      </c>
      <c r="K1093" s="3">
        <v>7.8</v>
      </c>
      <c r="L1093" s="4">
        <v>0</v>
      </c>
      <c r="M1093" s="103">
        <v>20000</v>
      </c>
      <c r="N1093" s="113">
        <v>47</v>
      </c>
      <c r="O1093" s="113">
        <v>57.23</v>
      </c>
      <c r="P1093" s="113">
        <v>0.73</v>
      </c>
      <c r="Q1093" s="114" t="s">
        <v>623</v>
      </c>
    </row>
    <row r="1094" spans="1:17">
      <c r="A1094" s="111" t="s">
        <v>625</v>
      </c>
      <c r="B1094" s="2">
        <v>0.5</v>
      </c>
      <c r="C1094" s="3">
        <v>650</v>
      </c>
      <c r="D1094" s="4">
        <v>18</v>
      </c>
      <c r="E1094" s="4">
        <v>0.5</v>
      </c>
      <c r="F1094" s="2">
        <v>18</v>
      </c>
      <c r="G1094" s="2">
        <v>0.6</v>
      </c>
      <c r="H1094" s="2">
        <v>107</v>
      </c>
      <c r="I1094" s="3">
        <v>847</v>
      </c>
      <c r="J1094" s="3">
        <v>10</v>
      </c>
      <c r="K1094" s="3">
        <v>9.8000000000000007</v>
      </c>
      <c r="L1094" s="4">
        <v>0</v>
      </c>
      <c r="M1094" s="103">
        <v>20000</v>
      </c>
      <c r="N1094" s="113">
        <v>36.07</v>
      </c>
      <c r="O1094" s="113">
        <v>48.55</v>
      </c>
      <c r="P1094" s="113">
        <v>0.68</v>
      </c>
      <c r="Q1094" s="114" t="s">
        <v>623</v>
      </c>
    </row>
    <row r="1095" spans="1:17">
      <c r="A1095" s="111" t="s">
        <v>626</v>
      </c>
      <c r="B1095" s="2">
        <v>0.5</v>
      </c>
      <c r="C1095" s="3">
        <v>650</v>
      </c>
      <c r="D1095" s="4">
        <v>15</v>
      </c>
      <c r="E1095" s="4">
        <v>0.5</v>
      </c>
      <c r="F1095" s="2">
        <v>19</v>
      </c>
      <c r="G1095" s="2">
        <v>0.5</v>
      </c>
      <c r="H1095" s="2">
        <v>107</v>
      </c>
      <c r="I1095" s="3">
        <v>860</v>
      </c>
      <c r="J1095" s="3">
        <v>11</v>
      </c>
      <c r="K1095" s="3">
        <v>10</v>
      </c>
      <c r="L1095" s="4">
        <v>0</v>
      </c>
      <c r="M1095" s="103">
        <v>20000</v>
      </c>
      <c r="N1095" s="113">
        <v>49.32</v>
      </c>
      <c r="O1095" s="113">
        <v>57.23</v>
      </c>
      <c r="P1095" s="113">
        <v>0.76</v>
      </c>
      <c r="Q1095" s="114" t="s">
        <v>623</v>
      </c>
    </row>
    <row r="1096" spans="1:17">
      <c r="A1096" s="111" t="s">
        <v>627</v>
      </c>
      <c r="B1096" s="2">
        <v>0.5</v>
      </c>
      <c r="C1096" s="3">
        <v>650</v>
      </c>
      <c r="D1096" s="4">
        <v>15</v>
      </c>
      <c r="E1096" s="4">
        <v>0.5</v>
      </c>
      <c r="F1096" s="2">
        <v>18</v>
      </c>
      <c r="G1096" s="2">
        <v>0.5</v>
      </c>
      <c r="H1096" s="2">
        <v>107</v>
      </c>
      <c r="I1096" s="3">
        <v>847</v>
      </c>
      <c r="J1096" s="3">
        <v>10</v>
      </c>
      <c r="K1096" s="3">
        <v>11.1</v>
      </c>
      <c r="L1096" s="4">
        <v>0</v>
      </c>
      <c r="M1096" s="103">
        <v>20000</v>
      </c>
      <c r="N1096" s="113">
        <v>50.69</v>
      </c>
      <c r="O1096" s="113">
        <v>60.12</v>
      </c>
      <c r="P1096" s="113">
        <v>0.77</v>
      </c>
      <c r="Q1096" s="114" t="s">
        <v>623</v>
      </c>
    </row>
    <row r="1097" spans="1:17">
      <c r="A1097" s="111" t="s">
        <v>546</v>
      </c>
      <c r="B1097" s="2">
        <v>0.5</v>
      </c>
      <c r="C1097" s="3">
        <v>700</v>
      </c>
      <c r="D1097" s="4">
        <v>20</v>
      </c>
      <c r="E1097" s="4">
        <v>0.5</v>
      </c>
      <c r="F1097" s="2">
        <v>19</v>
      </c>
      <c r="G1097" s="2">
        <v>0.6</v>
      </c>
      <c r="H1097" s="2">
        <v>120</v>
      </c>
      <c r="I1097" s="3">
        <v>828</v>
      </c>
      <c r="J1097" s="3">
        <v>8</v>
      </c>
      <c r="K1097" s="3">
        <v>8.9</v>
      </c>
      <c r="L1097" s="4">
        <v>0</v>
      </c>
      <c r="M1097" s="103">
        <v>20000</v>
      </c>
      <c r="N1097" s="113">
        <v>69.86</v>
      </c>
      <c r="O1097" s="113">
        <v>76.510000000000005</v>
      </c>
      <c r="P1097" s="113">
        <v>0.87</v>
      </c>
      <c r="Q1097" s="114" t="s">
        <v>623</v>
      </c>
    </row>
    <row r="1098" spans="1:17">
      <c r="A1098" s="111" t="s">
        <v>624</v>
      </c>
      <c r="B1098" s="2">
        <v>0.5</v>
      </c>
      <c r="C1098" s="3">
        <v>700</v>
      </c>
      <c r="D1098" s="4">
        <v>16</v>
      </c>
      <c r="E1098" s="4">
        <v>0.5</v>
      </c>
      <c r="F1098" s="2">
        <v>18</v>
      </c>
      <c r="G1098" s="2">
        <v>0.6</v>
      </c>
      <c r="H1098" s="2">
        <v>105</v>
      </c>
      <c r="I1098" s="3">
        <v>847</v>
      </c>
      <c r="J1098" s="3">
        <v>10</v>
      </c>
      <c r="K1098" s="3">
        <v>7.8</v>
      </c>
      <c r="L1098" s="4">
        <v>0</v>
      </c>
      <c r="M1098" s="103">
        <v>20000</v>
      </c>
      <c r="N1098" s="113">
        <v>69.86</v>
      </c>
      <c r="O1098" s="113">
        <v>76.510000000000005</v>
      </c>
      <c r="P1098" s="113">
        <v>0.85</v>
      </c>
      <c r="Q1098" s="114" t="s">
        <v>623</v>
      </c>
    </row>
    <row r="1099" spans="1:17">
      <c r="A1099" s="111" t="s">
        <v>625</v>
      </c>
      <c r="B1099" s="2">
        <v>0.5</v>
      </c>
      <c r="C1099" s="3">
        <v>700</v>
      </c>
      <c r="D1099" s="4">
        <v>18</v>
      </c>
      <c r="E1099" s="4">
        <v>0.5</v>
      </c>
      <c r="F1099" s="2">
        <v>18</v>
      </c>
      <c r="G1099" s="2">
        <v>0.6</v>
      </c>
      <c r="H1099" s="2">
        <v>107</v>
      </c>
      <c r="I1099" s="3">
        <v>847</v>
      </c>
      <c r="J1099" s="3">
        <v>10</v>
      </c>
      <c r="K1099" s="3">
        <v>9.8000000000000007</v>
      </c>
      <c r="L1099" s="4">
        <v>0</v>
      </c>
      <c r="M1099" s="103">
        <v>20000</v>
      </c>
      <c r="N1099" s="113">
        <v>52.51</v>
      </c>
      <c r="O1099" s="113">
        <v>65.42</v>
      </c>
      <c r="P1099" s="113">
        <v>0.77</v>
      </c>
      <c r="Q1099" s="114" t="s">
        <v>623</v>
      </c>
    </row>
    <row r="1100" spans="1:17">
      <c r="A1100" s="111" t="s">
        <v>626</v>
      </c>
      <c r="B1100" s="2">
        <v>0.5</v>
      </c>
      <c r="C1100" s="3">
        <v>700</v>
      </c>
      <c r="D1100" s="4">
        <v>15</v>
      </c>
      <c r="E1100" s="4">
        <v>0.5</v>
      </c>
      <c r="F1100" s="2">
        <v>19</v>
      </c>
      <c r="G1100" s="2">
        <v>0.5</v>
      </c>
      <c r="H1100" s="2">
        <v>107</v>
      </c>
      <c r="I1100" s="3">
        <v>860</v>
      </c>
      <c r="J1100" s="3">
        <v>11</v>
      </c>
      <c r="K1100" s="3">
        <v>10</v>
      </c>
      <c r="L1100" s="4">
        <v>0</v>
      </c>
      <c r="M1100" s="103">
        <v>20000</v>
      </c>
      <c r="N1100" s="113">
        <v>69.86</v>
      </c>
      <c r="O1100" s="113">
        <v>76.510000000000005</v>
      </c>
      <c r="P1100" s="113">
        <v>0.85</v>
      </c>
      <c r="Q1100" s="114" t="s">
        <v>623</v>
      </c>
    </row>
    <row r="1101" spans="1:17">
      <c r="A1101" s="111" t="s">
        <v>627</v>
      </c>
      <c r="B1101" s="2">
        <v>0.5</v>
      </c>
      <c r="C1101" s="3">
        <v>700</v>
      </c>
      <c r="D1101" s="4">
        <v>15</v>
      </c>
      <c r="E1101" s="4">
        <v>0.5</v>
      </c>
      <c r="F1101" s="2">
        <v>18</v>
      </c>
      <c r="G1101" s="2">
        <v>0.5</v>
      </c>
      <c r="H1101" s="2">
        <v>107</v>
      </c>
      <c r="I1101" s="3">
        <v>847</v>
      </c>
      <c r="J1101" s="3">
        <v>10</v>
      </c>
      <c r="K1101" s="3">
        <v>11.1</v>
      </c>
      <c r="L1101" s="4">
        <v>0</v>
      </c>
      <c r="M1101" s="103">
        <v>20000</v>
      </c>
      <c r="N1101" s="113">
        <v>68.489999999999995</v>
      </c>
      <c r="O1101" s="113">
        <v>76.989999999999995</v>
      </c>
      <c r="P1101" s="113">
        <v>0.77</v>
      </c>
      <c r="Q1101" s="114" t="s">
        <v>623</v>
      </c>
    </row>
    <row r="1102" spans="1:17">
      <c r="A1102" s="111" t="s">
        <v>546</v>
      </c>
      <c r="B1102" s="2">
        <v>0.5</v>
      </c>
      <c r="C1102" s="3">
        <v>750</v>
      </c>
      <c r="D1102" s="4">
        <v>20</v>
      </c>
      <c r="E1102" s="4">
        <v>0.5</v>
      </c>
      <c r="F1102" s="2">
        <v>19</v>
      </c>
      <c r="G1102" s="2">
        <v>0.6</v>
      </c>
      <c r="H1102" s="2">
        <v>120</v>
      </c>
      <c r="I1102" s="3">
        <v>828</v>
      </c>
      <c r="J1102" s="3">
        <v>8</v>
      </c>
      <c r="K1102" s="3">
        <v>8.9</v>
      </c>
      <c r="L1102" s="4">
        <v>0</v>
      </c>
      <c r="M1102" s="103">
        <v>20000</v>
      </c>
      <c r="N1102" s="113">
        <v>85.39</v>
      </c>
      <c r="O1102" s="113">
        <v>87.1</v>
      </c>
      <c r="P1102" s="113">
        <v>0.93</v>
      </c>
      <c r="Q1102" s="114" t="s">
        <v>623</v>
      </c>
    </row>
    <row r="1103" spans="1:17">
      <c r="A1103" s="111" t="s">
        <v>624</v>
      </c>
      <c r="B1103" s="2">
        <v>0.5</v>
      </c>
      <c r="C1103" s="3">
        <v>750</v>
      </c>
      <c r="D1103" s="4">
        <v>16</v>
      </c>
      <c r="E1103" s="4">
        <v>0.5</v>
      </c>
      <c r="F1103" s="2">
        <v>18</v>
      </c>
      <c r="G1103" s="2">
        <v>0.6</v>
      </c>
      <c r="H1103" s="2">
        <v>105</v>
      </c>
      <c r="I1103" s="3">
        <v>847</v>
      </c>
      <c r="J1103" s="3">
        <v>10</v>
      </c>
      <c r="K1103" s="3">
        <v>7.8</v>
      </c>
      <c r="L1103" s="4">
        <v>0</v>
      </c>
      <c r="M1103" s="103">
        <v>20000</v>
      </c>
      <c r="N1103" s="113">
        <v>85.39</v>
      </c>
      <c r="O1103" s="113">
        <v>87.11</v>
      </c>
      <c r="P1103" s="113">
        <v>0.91</v>
      </c>
      <c r="Q1103" s="114" t="s">
        <v>623</v>
      </c>
    </row>
    <row r="1104" spans="1:17">
      <c r="A1104" s="111" t="s">
        <v>625</v>
      </c>
      <c r="B1104" s="2">
        <v>0.5</v>
      </c>
      <c r="C1104" s="3">
        <v>750</v>
      </c>
      <c r="D1104" s="4">
        <v>18</v>
      </c>
      <c r="E1104" s="4">
        <v>0.5</v>
      </c>
      <c r="F1104" s="2">
        <v>18</v>
      </c>
      <c r="G1104" s="2">
        <v>0.6</v>
      </c>
      <c r="H1104" s="2">
        <v>107</v>
      </c>
      <c r="I1104" s="3">
        <v>847</v>
      </c>
      <c r="J1104" s="3">
        <v>10</v>
      </c>
      <c r="K1104" s="3">
        <v>9.8000000000000007</v>
      </c>
      <c r="L1104" s="4">
        <v>0</v>
      </c>
      <c r="M1104" s="103">
        <v>20000</v>
      </c>
      <c r="N1104" s="113">
        <v>68.95</v>
      </c>
      <c r="O1104" s="113">
        <v>87.81</v>
      </c>
      <c r="P1104" s="113">
        <v>0.86</v>
      </c>
      <c r="Q1104" s="114" t="s">
        <v>623</v>
      </c>
    </row>
    <row r="1105" spans="1:17">
      <c r="A1105" s="111" t="s">
        <v>626</v>
      </c>
      <c r="B1105" s="2">
        <v>0.5</v>
      </c>
      <c r="C1105" s="3">
        <v>750</v>
      </c>
      <c r="D1105" s="4">
        <v>15</v>
      </c>
      <c r="E1105" s="4">
        <v>0.5</v>
      </c>
      <c r="F1105" s="2">
        <v>19</v>
      </c>
      <c r="G1105" s="2">
        <v>0.5</v>
      </c>
      <c r="H1105" s="2">
        <v>107</v>
      </c>
      <c r="I1105" s="3">
        <v>860</v>
      </c>
      <c r="J1105" s="3">
        <v>11</v>
      </c>
      <c r="K1105" s="3">
        <v>10</v>
      </c>
      <c r="L1105" s="4">
        <v>0</v>
      </c>
      <c r="M1105" s="103">
        <v>20000</v>
      </c>
      <c r="N1105" s="113">
        <v>85.39</v>
      </c>
      <c r="O1105" s="113">
        <v>87.11</v>
      </c>
      <c r="P1105" s="113">
        <v>0.91</v>
      </c>
      <c r="Q1105" s="114" t="s">
        <v>623</v>
      </c>
    </row>
    <row r="1106" spans="1:17">
      <c r="A1106" s="111" t="s">
        <v>627</v>
      </c>
      <c r="B1106" s="2">
        <v>0.5</v>
      </c>
      <c r="C1106" s="3">
        <v>750</v>
      </c>
      <c r="D1106" s="4">
        <v>15</v>
      </c>
      <c r="E1106" s="4">
        <v>0.5</v>
      </c>
      <c r="F1106" s="2">
        <v>18</v>
      </c>
      <c r="G1106" s="2">
        <v>0.5</v>
      </c>
      <c r="H1106" s="2">
        <v>107</v>
      </c>
      <c r="I1106" s="3">
        <v>847</v>
      </c>
      <c r="J1106" s="3">
        <v>10</v>
      </c>
      <c r="K1106" s="3">
        <v>11.1</v>
      </c>
      <c r="L1106" s="4">
        <v>0</v>
      </c>
      <c r="M1106" s="103">
        <v>20000</v>
      </c>
      <c r="N1106" s="113">
        <v>81.739999999999995</v>
      </c>
      <c r="O1106" s="113">
        <v>84.7</v>
      </c>
      <c r="P1106" s="113">
        <v>0.89</v>
      </c>
      <c r="Q1106" s="114" t="s">
        <v>623</v>
      </c>
    </row>
    <row r="1107" spans="1:17">
      <c r="A1107" s="111" t="s">
        <v>546</v>
      </c>
      <c r="B1107" s="2">
        <v>0.5</v>
      </c>
      <c r="C1107" s="3">
        <v>800</v>
      </c>
      <c r="D1107" s="4">
        <v>20</v>
      </c>
      <c r="E1107" s="4">
        <v>0.5</v>
      </c>
      <c r="F1107" s="2">
        <v>19</v>
      </c>
      <c r="G1107" s="2">
        <v>0.6</v>
      </c>
      <c r="H1107" s="2">
        <v>120</v>
      </c>
      <c r="I1107" s="3">
        <v>828</v>
      </c>
      <c r="J1107" s="3">
        <v>8</v>
      </c>
      <c r="K1107" s="3">
        <v>8.9</v>
      </c>
      <c r="L1107" s="4">
        <v>0</v>
      </c>
      <c r="M1107" s="103">
        <v>20000</v>
      </c>
      <c r="N1107" s="113">
        <v>94.5</v>
      </c>
      <c r="O1107" s="113">
        <v>95.78</v>
      </c>
      <c r="P1107" s="113">
        <v>0.98</v>
      </c>
      <c r="Q1107" s="114" t="s">
        <v>623</v>
      </c>
    </row>
    <row r="1108" spans="1:17">
      <c r="A1108" s="111" t="s">
        <v>624</v>
      </c>
      <c r="B1108" s="2">
        <v>0.5</v>
      </c>
      <c r="C1108" s="3">
        <v>800</v>
      </c>
      <c r="D1108" s="4">
        <v>16</v>
      </c>
      <c r="E1108" s="4">
        <v>0.5</v>
      </c>
      <c r="F1108" s="2">
        <v>18</v>
      </c>
      <c r="G1108" s="2">
        <v>0.6</v>
      </c>
      <c r="H1108" s="2">
        <v>105</v>
      </c>
      <c r="I1108" s="3">
        <v>847</v>
      </c>
      <c r="J1108" s="3">
        <v>10</v>
      </c>
      <c r="K1108" s="3">
        <v>7.8</v>
      </c>
      <c r="L1108" s="4">
        <v>0</v>
      </c>
      <c r="M1108" s="103">
        <v>20000</v>
      </c>
      <c r="N1108" s="113">
        <v>94.5</v>
      </c>
      <c r="O1108" s="113">
        <v>95.78</v>
      </c>
      <c r="P1108" s="113">
        <v>0.95</v>
      </c>
      <c r="Q1108" s="114" t="s">
        <v>623</v>
      </c>
    </row>
    <row r="1109" spans="1:17">
      <c r="A1109" s="111" t="s">
        <v>625</v>
      </c>
      <c r="B1109" s="2">
        <v>0.5</v>
      </c>
      <c r="C1109" s="3">
        <v>800</v>
      </c>
      <c r="D1109" s="4">
        <v>18</v>
      </c>
      <c r="E1109" s="4">
        <v>0.5</v>
      </c>
      <c r="F1109" s="2">
        <v>18</v>
      </c>
      <c r="G1109" s="2">
        <v>0.6</v>
      </c>
      <c r="H1109" s="2">
        <v>107</v>
      </c>
      <c r="I1109" s="3">
        <v>847</v>
      </c>
      <c r="J1109" s="3">
        <v>10</v>
      </c>
      <c r="K1109" s="3">
        <v>9.8000000000000007</v>
      </c>
      <c r="L1109" s="4">
        <v>0</v>
      </c>
      <c r="M1109" s="103">
        <v>20000</v>
      </c>
      <c r="N1109" s="113">
        <v>81.739999999999995</v>
      </c>
      <c r="O1109" s="113">
        <v>91.45</v>
      </c>
      <c r="P1109" s="113">
        <v>0.9</v>
      </c>
      <c r="Q1109" s="114" t="s">
        <v>623</v>
      </c>
    </row>
    <row r="1110" spans="1:17">
      <c r="A1110" s="111" t="s">
        <v>626</v>
      </c>
      <c r="B1110" s="2">
        <v>0.5</v>
      </c>
      <c r="C1110" s="3">
        <v>800</v>
      </c>
      <c r="D1110" s="4">
        <v>15</v>
      </c>
      <c r="E1110" s="4">
        <v>0.5</v>
      </c>
      <c r="F1110" s="2">
        <v>19</v>
      </c>
      <c r="G1110" s="2">
        <v>0.5</v>
      </c>
      <c r="H1110" s="2">
        <v>107</v>
      </c>
      <c r="I1110" s="3">
        <v>860</v>
      </c>
      <c r="J1110" s="3">
        <v>11</v>
      </c>
      <c r="K1110" s="3">
        <v>10</v>
      </c>
      <c r="L1110" s="4">
        <v>0</v>
      </c>
      <c r="M1110" s="103">
        <v>20000</v>
      </c>
      <c r="N1110" s="113">
        <v>94.52</v>
      </c>
      <c r="O1110" s="113">
        <v>95.78</v>
      </c>
      <c r="P1110" s="113">
        <v>0.94</v>
      </c>
      <c r="Q1110" s="114" t="s">
        <v>623</v>
      </c>
    </row>
    <row r="1111" spans="1:17">
      <c r="A1111" s="111" t="s">
        <v>627</v>
      </c>
      <c r="B1111" s="2">
        <v>0.5</v>
      </c>
      <c r="C1111" s="3">
        <v>800</v>
      </c>
      <c r="D1111" s="4">
        <v>15</v>
      </c>
      <c r="E1111" s="4">
        <v>0.5</v>
      </c>
      <c r="F1111" s="2">
        <v>18</v>
      </c>
      <c r="G1111" s="2">
        <v>0.5</v>
      </c>
      <c r="H1111" s="2">
        <v>107</v>
      </c>
      <c r="I1111" s="3">
        <v>847</v>
      </c>
      <c r="J1111" s="3">
        <v>10</v>
      </c>
      <c r="K1111" s="3">
        <v>11.1</v>
      </c>
      <c r="L1111" s="4">
        <v>0</v>
      </c>
      <c r="M1111" s="103">
        <v>20000</v>
      </c>
      <c r="N1111" s="113">
        <v>92.69</v>
      </c>
      <c r="O1111" s="113">
        <v>94.82</v>
      </c>
      <c r="P1111" s="113">
        <v>0.94</v>
      </c>
      <c r="Q1111" s="114" t="s">
        <v>623</v>
      </c>
    </row>
    <row r="1112" spans="1:17">
      <c r="A1112" s="111" t="s">
        <v>546</v>
      </c>
      <c r="B1112" s="2">
        <v>0.5</v>
      </c>
      <c r="C1112" s="3">
        <v>850</v>
      </c>
      <c r="D1112" s="4">
        <v>20</v>
      </c>
      <c r="E1112" s="4">
        <v>0.5</v>
      </c>
      <c r="F1112" s="2">
        <v>19</v>
      </c>
      <c r="G1112" s="2">
        <v>0.6</v>
      </c>
      <c r="H1112" s="2">
        <v>120</v>
      </c>
      <c r="I1112" s="3">
        <v>828</v>
      </c>
      <c r="J1112" s="3">
        <v>8</v>
      </c>
      <c r="K1112" s="3">
        <v>8.9</v>
      </c>
      <c r="L1112" s="4">
        <v>0</v>
      </c>
      <c r="M1112" s="103">
        <v>20000</v>
      </c>
      <c r="N1112" s="113">
        <v>98</v>
      </c>
      <c r="O1112" s="113">
        <v>97.7</v>
      </c>
      <c r="P1112" s="113">
        <v>1</v>
      </c>
      <c r="Q1112" s="114" t="s">
        <v>623</v>
      </c>
    </row>
    <row r="1113" spans="1:17">
      <c r="A1113" s="111" t="s">
        <v>624</v>
      </c>
      <c r="B1113" s="2">
        <v>0.5</v>
      </c>
      <c r="C1113" s="3">
        <v>850</v>
      </c>
      <c r="D1113" s="4">
        <v>16</v>
      </c>
      <c r="E1113" s="4">
        <v>0.5</v>
      </c>
      <c r="F1113" s="2">
        <v>18</v>
      </c>
      <c r="G1113" s="2">
        <v>0.6</v>
      </c>
      <c r="H1113" s="2">
        <v>105</v>
      </c>
      <c r="I1113" s="3">
        <v>847</v>
      </c>
      <c r="J1113" s="3">
        <v>10</v>
      </c>
      <c r="K1113" s="3">
        <v>7.8</v>
      </c>
      <c r="L1113" s="4">
        <v>0</v>
      </c>
      <c r="M1113" s="103">
        <v>20000</v>
      </c>
      <c r="N1113" s="113">
        <v>98</v>
      </c>
      <c r="O1113" s="113">
        <v>97.7</v>
      </c>
      <c r="P1113" s="113">
        <v>0.98</v>
      </c>
      <c r="Q1113" s="114" t="s">
        <v>623</v>
      </c>
    </row>
    <row r="1114" spans="1:17">
      <c r="A1114" s="111" t="s">
        <v>625</v>
      </c>
      <c r="B1114" s="2">
        <v>0.5</v>
      </c>
      <c r="C1114" s="3">
        <v>850</v>
      </c>
      <c r="D1114" s="4">
        <v>18</v>
      </c>
      <c r="E1114" s="4">
        <v>0.5</v>
      </c>
      <c r="F1114" s="2">
        <v>18</v>
      </c>
      <c r="G1114" s="2">
        <v>0.6</v>
      </c>
      <c r="H1114" s="2">
        <v>107</v>
      </c>
      <c r="I1114" s="3">
        <v>847</v>
      </c>
      <c r="J1114" s="3">
        <v>10</v>
      </c>
      <c r="K1114" s="3">
        <v>9.8000000000000007</v>
      </c>
      <c r="L1114" s="4">
        <v>0</v>
      </c>
      <c r="M1114" s="103">
        <v>20000</v>
      </c>
      <c r="N1114" s="113">
        <v>90.87</v>
      </c>
      <c r="O1114" s="113">
        <v>92.89</v>
      </c>
      <c r="P1114" s="113">
        <v>0.97</v>
      </c>
      <c r="Q1114" s="114" t="s">
        <v>623</v>
      </c>
    </row>
    <row r="1115" spans="1:17">
      <c r="A1115" s="111" t="s">
        <v>626</v>
      </c>
      <c r="B1115" s="2">
        <v>0.5</v>
      </c>
      <c r="C1115" s="3">
        <v>850</v>
      </c>
      <c r="D1115" s="4">
        <v>15</v>
      </c>
      <c r="E1115" s="4">
        <v>0.5</v>
      </c>
      <c r="F1115" s="2">
        <v>19</v>
      </c>
      <c r="G1115" s="2">
        <v>0.5</v>
      </c>
      <c r="H1115" s="2">
        <v>107</v>
      </c>
      <c r="I1115" s="3">
        <v>860</v>
      </c>
      <c r="J1115" s="3">
        <v>11</v>
      </c>
      <c r="K1115" s="3">
        <v>10</v>
      </c>
      <c r="L1115" s="4">
        <v>0</v>
      </c>
      <c r="M1115" s="103">
        <v>20000</v>
      </c>
      <c r="N1115" s="113">
        <v>98</v>
      </c>
      <c r="O1115" s="113">
        <v>97.7</v>
      </c>
      <c r="P1115" s="113">
        <v>0.98</v>
      </c>
      <c r="Q1115" s="114" t="s">
        <v>623</v>
      </c>
    </row>
    <row r="1116" spans="1:17">
      <c r="A1116" s="111" t="s">
        <v>627</v>
      </c>
      <c r="B1116" s="2">
        <v>0.5</v>
      </c>
      <c r="C1116" s="3">
        <v>850</v>
      </c>
      <c r="D1116" s="4">
        <v>15</v>
      </c>
      <c r="E1116" s="4">
        <v>0.5</v>
      </c>
      <c r="F1116" s="2">
        <v>18</v>
      </c>
      <c r="G1116" s="2">
        <v>0.5</v>
      </c>
      <c r="H1116" s="2">
        <v>107</v>
      </c>
      <c r="I1116" s="3">
        <v>847</v>
      </c>
      <c r="J1116" s="3">
        <v>10</v>
      </c>
      <c r="K1116" s="3">
        <v>11.1</v>
      </c>
      <c r="L1116" s="4">
        <v>0</v>
      </c>
      <c r="M1116" s="103">
        <v>20000</v>
      </c>
      <c r="N1116" s="113">
        <v>98.17</v>
      </c>
      <c r="O1116" s="113">
        <v>94.82</v>
      </c>
      <c r="P1116" s="113">
        <v>0.98</v>
      </c>
      <c r="Q1116" s="114" t="s">
        <v>623</v>
      </c>
    </row>
    <row r="1117" spans="1:17">
      <c r="A1117" s="111" t="s">
        <v>546</v>
      </c>
      <c r="B1117" s="2">
        <v>0.5</v>
      </c>
      <c r="C1117" s="3">
        <v>700</v>
      </c>
      <c r="D1117" s="4">
        <v>20</v>
      </c>
      <c r="E1117" s="4">
        <v>5</v>
      </c>
      <c r="F1117" s="2">
        <v>19</v>
      </c>
      <c r="G1117" s="2">
        <v>0.6</v>
      </c>
      <c r="H1117" s="2">
        <v>120</v>
      </c>
      <c r="I1117" s="3">
        <v>828</v>
      </c>
      <c r="J1117" s="3">
        <v>8</v>
      </c>
      <c r="K1117" s="3">
        <v>8.9</v>
      </c>
      <c r="L1117" s="4">
        <v>0</v>
      </c>
      <c r="M1117" s="103">
        <v>20000</v>
      </c>
      <c r="N1117" s="113">
        <v>72.64</v>
      </c>
      <c r="O1117" s="113">
        <v>74.12</v>
      </c>
      <c r="P1117" s="113">
        <v>0.9</v>
      </c>
      <c r="Q1117" s="114" t="s">
        <v>623</v>
      </c>
    </row>
    <row r="1118" spans="1:17">
      <c r="A1118" s="111" t="s">
        <v>624</v>
      </c>
      <c r="B1118" s="2">
        <v>0.5</v>
      </c>
      <c r="C1118" s="3">
        <v>700</v>
      </c>
      <c r="D1118" s="4">
        <v>16</v>
      </c>
      <c r="E1118" s="4">
        <v>5</v>
      </c>
      <c r="F1118" s="2">
        <v>18</v>
      </c>
      <c r="G1118" s="2">
        <v>0.6</v>
      </c>
      <c r="H1118" s="2">
        <v>105</v>
      </c>
      <c r="I1118" s="3">
        <v>847</v>
      </c>
      <c r="J1118" s="3">
        <v>10</v>
      </c>
      <c r="K1118" s="3">
        <v>7.8</v>
      </c>
      <c r="L1118" s="4">
        <v>0</v>
      </c>
      <c r="M1118" s="103">
        <v>20000</v>
      </c>
      <c r="N1118" s="113">
        <v>79.239999999999995</v>
      </c>
      <c r="O1118" s="113">
        <v>80.5</v>
      </c>
      <c r="P1118" s="113">
        <v>0.9</v>
      </c>
      <c r="Q1118" s="114" t="s">
        <v>623</v>
      </c>
    </row>
    <row r="1119" spans="1:17">
      <c r="A1119" s="111" t="s">
        <v>626</v>
      </c>
      <c r="B1119" s="2">
        <v>0.5</v>
      </c>
      <c r="C1119" s="3">
        <v>700</v>
      </c>
      <c r="D1119" s="4">
        <v>15</v>
      </c>
      <c r="E1119" s="4">
        <v>5</v>
      </c>
      <c r="F1119" s="2">
        <v>19</v>
      </c>
      <c r="G1119" s="2">
        <v>0.5</v>
      </c>
      <c r="H1119" s="2">
        <v>107</v>
      </c>
      <c r="I1119" s="3">
        <v>860</v>
      </c>
      <c r="J1119" s="3">
        <v>11</v>
      </c>
      <c r="K1119" s="3">
        <v>10</v>
      </c>
      <c r="L1119" s="4">
        <v>0</v>
      </c>
      <c r="M1119" s="103">
        <v>20000</v>
      </c>
      <c r="N1119" s="113">
        <v>82.17</v>
      </c>
      <c r="O1119" s="113">
        <v>82.43</v>
      </c>
      <c r="P1119" s="113">
        <v>0.9</v>
      </c>
      <c r="Q1119" s="114" t="s">
        <v>623</v>
      </c>
    </row>
    <row r="1120" spans="1:17">
      <c r="A1120" s="111" t="s">
        <v>628</v>
      </c>
      <c r="B1120" s="2">
        <v>0.5</v>
      </c>
      <c r="C1120" s="3">
        <v>750</v>
      </c>
      <c r="D1120" s="4">
        <v>3.6</v>
      </c>
      <c r="E1120" s="4">
        <v>25</v>
      </c>
      <c r="F1120" s="2">
        <v>16.399999999999999</v>
      </c>
      <c r="G1120" s="2">
        <v>1.04</v>
      </c>
      <c r="H1120" s="2">
        <v>222</v>
      </c>
      <c r="I1120" s="3">
        <v>467</v>
      </c>
      <c r="J1120" s="3">
        <v>3.4</v>
      </c>
      <c r="K1120" s="3"/>
      <c r="L1120" s="4">
        <v>0</v>
      </c>
      <c r="M1120" s="103">
        <v>18000</v>
      </c>
      <c r="N1120" s="113"/>
      <c r="O1120" s="113"/>
      <c r="P1120" s="113">
        <v>1.05</v>
      </c>
      <c r="Q1120" s="114" t="s">
        <v>629</v>
      </c>
    </row>
    <row r="1121" spans="1:17">
      <c r="A1121" s="111" t="s">
        <v>630</v>
      </c>
      <c r="B1121" s="2">
        <v>0.5</v>
      </c>
      <c r="C1121" s="3">
        <v>750</v>
      </c>
      <c r="D1121" s="4">
        <v>2.7</v>
      </c>
      <c r="E1121" s="4">
        <v>25</v>
      </c>
      <c r="F1121" s="2">
        <v>18.899999999999999</v>
      </c>
      <c r="G1121" s="2">
        <v>0.82</v>
      </c>
      <c r="H1121" s="2">
        <v>153</v>
      </c>
      <c r="I1121" s="3">
        <v>467</v>
      </c>
      <c r="J1121" s="3">
        <v>4.3</v>
      </c>
      <c r="K1121" s="3"/>
      <c r="L1121" s="4">
        <v>0</v>
      </c>
      <c r="M1121" s="103">
        <v>18000</v>
      </c>
      <c r="N1121" s="113"/>
      <c r="O1121" s="113"/>
      <c r="P1121" s="113">
        <v>1.01</v>
      </c>
      <c r="Q1121" s="114" t="s">
        <v>629</v>
      </c>
    </row>
    <row r="1122" spans="1:17">
      <c r="A1122" s="111" t="s">
        <v>631</v>
      </c>
      <c r="B1122" s="2">
        <v>0.5</v>
      </c>
      <c r="C1122" s="3">
        <v>750</v>
      </c>
      <c r="D1122" s="4">
        <v>2.7</v>
      </c>
      <c r="E1122" s="4">
        <v>25</v>
      </c>
      <c r="F1122" s="2">
        <v>15.4</v>
      </c>
      <c r="G1122" s="2">
        <v>0.65</v>
      </c>
      <c r="H1122" s="2">
        <v>147</v>
      </c>
      <c r="I1122" s="3">
        <v>467</v>
      </c>
      <c r="J1122" s="3">
        <v>4.0999999999999996</v>
      </c>
      <c r="K1122" s="3"/>
      <c r="L1122" s="4">
        <v>0</v>
      </c>
      <c r="M1122" s="103">
        <v>18000</v>
      </c>
      <c r="N1122" s="113"/>
      <c r="O1122" s="113"/>
      <c r="P1122" s="113">
        <v>1.03</v>
      </c>
      <c r="Q1122" s="114" t="s">
        <v>629</v>
      </c>
    </row>
    <row r="1123" spans="1:17">
      <c r="A1123" s="111" t="s">
        <v>632</v>
      </c>
      <c r="B1123" s="2">
        <v>0.5</v>
      </c>
      <c r="C1123" s="3">
        <v>750</v>
      </c>
      <c r="D1123" s="4">
        <v>2.6</v>
      </c>
      <c r="E1123" s="4">
        <v>25</v>
      </c>
      <c r="F1123" s="2">
        <v>17.7</v>
      </c>
      <c r="G1123" s="2">
        <v>0.74</v>
      </c>
      <c r="H1123" s="2">
        <v>143</v>
      </c>
      <c r="I1123" s="3">
        <v>597</v>
      </c>
      <c r="J1123" s="3">
        <v>4.7</v>
      </c>
      <c r="K1123" s="3"/>
      <c r="L1123" s="4">
        <v>0</v>
      </c>
      <c r="M1123" s="103">
        <v>18000</v>
      </c>
      <c r="N1123" s="113"/>
      <c r="O1123" s="113"/>
      <c r="P1123" s="113">
        <v>0.99</v>
      </c>
      <c r="Q1123" s="114" t="s">
        <v>629</v>
      </c>
    </row>
    <row r="1124" spans="1:17">
      <c r="A1124" s="111" t="s">
        <v>628</v>
      </c>
      <c r="B1124" s="2">
        <v>0.5</v>
      </c>
      <c r="C1124" s="3">
        <v>750</v>
      </c>
      <c r="D1124" s="4">
        <v>3.6</v>
      </c>
      <c r="E1124" s="4">
        <v>50</v>
      </c>
      <c r="F1124" s="2">
        <v>16.399999999999999</v>
      </c>
      <c r="G1124" s="2">
        <v>1.04</v>
      </c>
      <c r="H1124" s="2">
        <v>222</v>
      </c>
      <c r="I1124" s="3">
        <v>467</v>
      </c>
      <c r="J1124" s="3">
        <v>3.4</v>
      </c>
      <c r="K1124" s="3"/>
      <c r="L1124" s="4">
        <v>0</v>
      </c>
      <c r="M1124" s="103">
        <v>18000</v>
      </c>
      <c r="N1124" s="113"/>
      <c r="O1124" s="113"/>
      <c r="P1124" s="113">
        <v>1.05</v>
      </c>
      <c r="Q1124" s="114" t="s">
        <v>629</v>
      </c>
    </row>
    <row r="1125" spans="1:17">
      <c r="A1125" s="111" t="s">
        <v>630</v>
      </c>
      <c r="B1125" s="2">
        <v>0.5</v>
      </c>
      <c r="C1125" s="3">
        <v>750</v>
      </c>
      <c r="D1125" s="4">
        <v>2.7</v>
      </c>
      <c r="E1125" s="4">
        <v>50</v>
      </c>
      <c r="F1125" s="2">
        <v>18.899999999999999</v>
      </c>
      <c r="G1125" s="2">
        <v>0.82</v>
      </c>
      <c r="H1125" s="2">
        <v>153</v>
      </c>
      <c r="I1125" s="3">
        <v>467</v>
      </c>
      <c r="J1125" s="3">
        <v>4.3</v>
      </c>
      <c r="K1125" s="3"/>
      <c r="L1125" s="4">
        <v>0</v>
      </c>
      <c r="M1125" s="103">
        <v>18000</v>
      </c>
      <c r="N1125" s="113"/>
      <c r="O1125" s="113"/>
      <c r="P1125" s="113">
        <v>1.01</v>
      </c>
      <c r="Q1125" s="114" t="s">
        <v>629</v>
      </c>
    </row>
    <row r="1126" spans="1:17">
      <c r="A1126" s="111" t="s">
        <v>631</v>
      </c>
      <c r="B1126" s="2">
        <v>0.5</v>
      </c>
      <c r="C1126" s="3">
        <v>750</v>
      </c>
      <c r="D1126" s="4">
        <v>2.7</v>
      </c>
      <c r="E1126" s="4">
        <v>50</v>
      </c>
      <c r="F1126" s="2">
        <v>15.4</v>
      </c>
      <c r="G1126" s="2">
        <v>0.65</v>
      </c>
      <c r="H1126" s="2">
        <v>147</v>
      </c>
      <c r="I1126" s="3">
        <v>467</v>
      </c>
      <c r="J1126" s="3">
        <v>4.0999999999999996</v>
      </c>
      <c r="K1126" s="3"/>
      <c r="L1126" s="4">
        <v>0</v>
      </c>
      <c r="M1126" s="103">
        <v>18000</v>
      </c>
      <c r="N1126" s="113"/>
      <c r="O1126" s="113"/>
      <c r="P1126" s="113">
        <v>1.02</v>
      </c>
      <c r="Q1126" s="114" t="s">
        <v>629</v>
      </c>
    </row>
    <row r="1127" spans="1:17">
      <c r="A1127" s="111" t="s">
        <v>632</v>
      </c>
      <c r="B1127" s="2">
        <v>0.5</v>
      </c>
      <c r="C1127" s="3">
        <v>750</v>
      </c>
      <c r="D1127" s="4">
        <v>2.6</v>
      </c>
      <c r="E1127" s="4">
        <v>50</v>
      </c>
      <c r="F1127" s="2">
        <v>17.7</v>
      </c>
      <c r="G1127" s="2">
        <v>0.74</v>
      </c>
      <c r="H1127" s="2">
        <v>143</v>
      </c>
      <c r="I1127" s="3">
        <v>597</v>
      </c>
      <c r="J1127" s="3">
        <v>4.7</v>
      </c>
      <c r="K1127" s="3"/>
      <c r="L1127" s="4">
        <v>0</v>
      </c>
      <c r="M1127" s="103">
        <v>18000</v>
      </c>
      <c r="N1127" s="113"/>
      <c r="O1127" s="113"/>
      <c r="P1127" s="113">
        <v>0.99</v>
      </c>
      <c r="Q1127" s="114" t="s">
        <v>629</v>
      </c>
    </row>
    <row r="1128" spans="1:17">
      <c r="A1128" s="111" t="s">
        <v>633</v>
      </c>
      <c r="B1128" s="2">
        <v>0.5</v>
      </c>
      <c r="C1128" s="3">
        <v>750</v>
      </c>
      <c r="D1128" s="4">
        <v>7.3</v>
      </c>
      <c r="E1128" s="4">
        <v>12</v>
      </c>
      <c r="F1128" s="2">
        <v>5.2</v>
      </c>
      <c r="G1128" s="2">
        <v>0.4</v>
      </c>
      <c r="H1128" s="2">
        <v>217</v>
      </c>
      <c r="I1128" s="3">
        <v>612</v>
      </c>
      <c r="J1128" s="3">
        <v>2.9</v>
      </c>
      <c r="K1128" s="3">
        <v>25.2</v>
      </c>
      <c r="L1128" s="4">
        <v>0</v>
      </c>
      <c r="M1128" s="103">
        <v>48000</v>
      </c>
      <c r="N1128" s="113">
        <v>69.790000000000006</v>
      </c>
      <c r="O1128" s="113">
        <v>79.16</v>
      </c>
      <c r="P1128" s="113">
        <v>0.88</v>
      </c>
      <c r="Q1128" s="114" t="s">
        <v>634</v>
      </c>
    </row>
    <row r="1129" spans="1:17">
      <c r="A1129" s="111" t="s">
        <v>635</v>
      </c>
      <c r="B1129" s="2">
        <v>0.5</v>
      </c>
      <c r="C1129" s="3">
        <v>750</v>
      </c>
      <c r="D1129" s="4">
        <v>8.1</v>
      </c>
      <c r="E1129" s="4">
        <v>12</v>
      </c>
      <c r="F1129" s="2">
        <v>5.6</v>
      </c>
      <c r="G1129" s="2">
        <v>0.2</v>
      </c>
      <c r="H1129" s="2">
        <v>167</v>
      </c>
      <c r="I1129" s="3">
        <v>656</v>
      </c>
      <c r="J1129" s="3">
        <v>3.2</v>
      </c>
      <c r="K1129" s="3">
        <v>21.7</v>
      </c>
      <c r="L1129" s="4">
        <v>0</v>
      </c>
      <c r="M1129" s="103">
        <v>48000</v>
      </c>
      <c r="N1129" s="113">
        <v>69.209999999999994</v>
      </c>
      <c r="O1129" s="113">
        <v>79.16</v>
      </c>
      <c r="P1129" s="113">
        <v>0.88</v>
      </c>
      <c r="Q1129" s="114" t="s">
        <v>634</v>
      </c>
    </row>
    <row r="1130" spans="1:17">
      <c r="A1130" s="111" t="s">
        <v>633</v>
      </c>
      <c r="B1130" s="2">
        <v>0.5</v>
      </c>
      <c r="C1130" s="3">
        <v>750</v>
      </c>
      <c r="D1130" s="4">
        <v>7.3</v>
      </c>
      <c r="E1130" s="4">
        <v>25</v>
      </c>
      <c r="F1130" s="2">
        <v>5.2</v>
      </c>
      <c r="G1130" s="2">
        <v>0.4</v>
      </c>
      <c r="H1130" s="2">
        <v>217</v>
      </c>
      <c r="I1130" s="3">
        <v>612</v>
      </c>
      <c r="J1130" s="3">
        <v>2.9</v>
      </c>
      <c r="K1130" s="3">
        <v>25.2</v>
      </c>
      <c r="L1130" s="4">
        <v>0</v>
      </c>
      <c r="M1130" s="103">
        <v>48000</v>
      </c>
      <c r="N1130" s="113">
        <v>68.03</v>
      </c>
      <c r="O1130" s="113">
        <v>77.11</v>
      </c>
      <c r="P1130" s="113">
        <v>0.87</v>
      </c>
      <c r="Q1130" s="114" t="s">
        <v>634</v>
      </c>
    </row>
    <row r="1131" spans="1:17">
      <c r="A1131" s="111" t="s">
        <v>635</v>
      </c>
      <c r="B1131" s="2">
        <v>0.5</v>
      </c>
      <c r="C1131" s="3">
        <v>750</v>
      </c>
      <c r="D1131" s="4">
        <v>8.1</v>
      </c>
      <c r="E1131" s="4">
        <v>25</v>
      </c>
      <c r="F1131" s="2">
        <v>5.6</v>
      </c>
      <c r="G1131" s="2">
        <v>0.2</v>
      </c>
      <c r="H1131" s="2">
        <v>167</v>
      </c>
      <c r="I1131" s="3">
        <v>656</v>
      </c>
      <c r="J1131" s="3">
        <v>3.2</v>
      </c>
      <c r="K1131" s="3">
        <v>21.7</v>
      </c>
      <c r="L1131" s="4">
        <v>0</v>
      </c>
      <c r="M1131" s="103">
        <v>48000</v>
      </c>
      <c r="N1131" s="113">
        <v>66.28</v>
      </c>
      <c r="O1131" s="113">
        <v>75.89</v>
      </c>
      <c r="P1131" s="113">
        <v>0.86</v>
      </c>
      <c r="Q1131" s="114" t="s">
        <v>634</v>
      </c>
    </row>
    <row r="1132" spans="1:17">
      <c r="A1132" s="111" t="s">
        <v>636</v>
      </c>
      <c r="B1132" s="2">
        <v>0.5</v>
      </c>
      <c r="C1132" s="3">
        <v>750</v>
      </c>
      <c r="D1132" s="4">
        <v>8</v>
      </c>
      <c r="E1132" s="4">
        <v>25</v>
      </c>
      <c r="F1132" s="2">
        <v>10</v>
      </c>
      <c r="G1132" s="2">
        <v>0.2</v>
      </c>
      <c r="H1132" s="2">
        <v>75</v>
      </c>
      <c r="I1132" s="3">
        <v>635</v>
      </c>
      <c r="J1132" s="3">
        <v>12.8</v>
      </c>
      <c r="K1132" s="3">
        <v>7.1</v>
      </c>
      <c r="L1132" s="4">
        <v>0</v>
      </c>
      <c r="M1132" s="103">
        <v>48000</v>
      </c>
      <c r="N1132" s="113">
        <v>28.49</v>
      </c>
      <c r="O1132" s="113">
        <v>34.06</v>
      </c>
      <c r="P1132" s="113">
        <v>0.82</v>
      </c>
      <c r="Q1132" s="114" t="s">
        <v>634</v>
      </c>
    </row>
    <row r="1133" spans="1:17">
      <c r="A1133" s="111" t="s">
        <v>637</v>
      </c>
      <c r="B1133" s="2">
        <v>0.5</v>
      </c>
      <c r="C1133" s="3">
        <v>600</v>
      </c>
      <c r="D1133" s="4">
        <v>20</v>
      </c>
      <c r="E1133" s="4">
        <v>8</v>
      </c>
      <c r="F1133" s="2">
        <v>8.73</v>
      </c>
      <c r="G1133" s="2">
        <v>0.56999999999999995</v>
      </c>
      <c r="H1133" s="2">
        <v>248</v>
      </c>
      <c r="I1133" s="3">
        <v>728</v>
      </c>
      <c r="J1133" s="3">
        <v>20.6</v>
      </c>
      <c r="K1133" s="3">
        <v>4.91</v>
      </c>
      <c r="L1133" s="4">
        <v>0</v>
      </c>
      <c r="M1133" s="103">
        <v>240000</v>
      </c>
      <c r="N1133" s="113">
        <v>23.4</v>
      </c>
      <c r="O1133" s="113">
        <v>35.299999999999997</v>
      </c>
      <c r="P1133" s="113">
        <v>0.61</v>
      </c>
      <c r="Q1133" s="114" t="s">
        <v>638</v>
      </c>
    </row>
    <row r="1134" spans="1:17">
      <c r="A1134" s="111" t="s">
        <v>639</v>
      </c>
      <c r="B1134" s="2">
        <v>0.5</v>
      </c>
      <c r="C1134" s="3">
        <v>600</v>
      </c>
      <c r="D1134" s="4">
        <v>20</v>
      </c>
      <c r="E1134" s="4">
        <v>8</v>
      </c>
      <c r="F1134" s="2">
        <v>7.67</v>
      </c>
      <c r="G1134" s="2">
        <v>0.55000000000000004</v>
      </c>
      <c r="H1134" s="2">
        <v>229</v>
      </c>
      <c r="I1134" s="3">
        <v>763</v>
      </c>
      <c r="J1134" s="3">
        <v>22.1</v>
      </c>
      <c r="K1134" s="3">
        <v>4.59</v>
      </c>
      <c r="L1134" s="4">
        <v>1.1000000000000001</v>
      </c>
      <c r="M1134" s="103">
        <v>240000</v>
      </c>
      <c r="N1134" s="113">
        <v>23.4</v>
      </c>
      <c r="O1134" s="113">
        <v>39.4</v>
      </c>
      <c r="P1134" s="113">
        <v>0.62</v>
      </c>
      <c r="Q1134" s="114" t="s">
        <v>638</v>
      </c>
    </row>
    <row r="1135" spans="1:17">
      <c r="A1135" s="111" t="s">
        <v>640</v>
      </c>
      <c r="B1135" s="2">
        <v>0.5</v>
      </c>
      <c r="C1135" s="3">
        <v>600</v>
      </c>
      <c r="D1135" s="4">
        <v>20</v>
      </c>
      <c r="E1135" s="4">
        <v>8</v>
      </c>
      <c r="F1135" s="2">
        <v>7.58</v>
      </c>
      <c r="G1135" s="2">
        <v>0.49</v>
      </c>
      <c r="H1135" s="2">
        <v>202</v>
      </c>
      <c r="I1135" s="3">
        <v>751</v>
      </c>
      <c r="J1135" s="3">
        <v>23.3</v>
      </c>
      <c r="K1135" s="3">
        <v>4.33</v>
      </c>
      <c r="L1135" s="4">
        <v>1.1000000000000001</v>
      </c>
      <c r="M1135" s="103">
        <v>240000</v>
      </c>
      <c r="N1135" s="113">
        <v>29.72</v>
      </c>
      <c r="O1135" s="113">
        <v>33.26</v>
      </c>
      <c r="P1135" s="113">
        <v>0.56999999999999995</v>
      </c>
      <c r="Q1135" s="114" t="s">
        <v>638</v>
      </c>
    </row>
    <row r="1136" spans="1:17">
      <c r="A1136" s="111" t="s">
        <v>637</v>
      </c>
      <c r="B1136" s="2">
        <v>0.5</v>
      </c>
      <c r="C1136" s="3">
        <v>600</v>
      </c>
      <c r="D1136" s="4">
        <v>20</v>
      </c>
      <c r="E1136" s="4">
        <v>8</v>
      </c>
      <c r="F1136" s="2">
        <v>8.73</v>
      </c>
      <c r="G1136" s="2">
        <v>0.56999999999999995</v>
      </c>
      <c r="H1136" s="2">
        <v>248</v>
      </c>
      <c r="I1136" s="3">
        <v>728</v>
      </c>
      <c r="J1136" s="3">
        <v>20.6</v>
      </c>
      <c r="K1136" s="3">
        <v>4.91</v>
      </c>
      <c r="L1136" s="4">
        <v>0</v>
      </c>
      <c r="M1136" s="103">
        <v>240000</v>
      </c>
      <c r="N1136" s="113">
        <v>15.21</v>
      </c>
      <c r="O1136" s="113">
        <v>28.23</v>
      </c>
      <c r="P1136" s="113">
        <v>0.51</v>
      </c>
      <c r="Q1136" s="114" t="s">
        <v>638</v>
      </c>
    </row>
    <row r="1137" spans="1:17">
      <c r="A1137" s="111" t="s">
        <v>639</v>
      </c>
      <c r="B1137" s="2">
        <v>0.5</v>
      </c>
      <c r="C1137" s="3">
        <v>600</v>
      </c>
      <c r="D1137" s="4">
        <v>20</v>
      </c>
      <c r="E1137" s="4">
        <v>8</v>
      </c>
      <c r="F1137" s="2">
        <v>7.67</v>
      </c>
      <c r="G1137" s="2">
        <v>0.55000000000000004</v>
      </c>
      <c r="H1137" s="2">
        <v>229</v>
      </c>
      <c r="I1137" s="3">
        <v>763</v>
      </c>
      <c r="J1137" s="3">
        <v>22.1</v>
      </c>
      <c r="K1137" s="3">
        <v>4.59</v>
      </c>
      <c r="L1137" s="4">
        <v>1.1000000000000001</v>
      </c>
      <c r="M1137" s="103">
        <v>240000</v>
      </c>
      <c r="N1137" s="113">
        <v>28.05</v>
      </c>
      <c r="O1137" s="113">
        <v>37.54</v>
      </c>
      <c r="P1137" s="113">
        <v>0.57999999999999996</v>
      </c>
      <c r="Q1137" s="114" t="s">
        <v>638</v>
      </c>
    </row>
    <row r="1138" spans="1:17">
      <c r="A1138" s="111" t="s">
        <v>640</v>
      </c>
      <c r="B1138" s="2">
        <v>0.5</v>
      </c>
      <c r="C1138" s="3">
        <v>600</v>
      </c>
      <c r="D1138" s="4">
        <v>20</v>
      </c>
      <c r="E1138" s="4">
        <v>8</v>
      </c>
      <c r="F1138" s="2">
        <v>7.58</v>
      </c>
      <c r="G1138" s="2">
        <v>0.49</v>
      </c>
      <c r="H1138" s="2">
        <v>202</v>
      </c>
      <c r="I1138" s="3">
        <v>751</v>
      </c>
      <c r="J1138" s="3">
        <v>23.3</v>
      </c>
      <c r="K1138" s="3">
        <v>4.33</v>
      </c>
      <c r="L1138" s="4">
        <v>1.1000000000000001</v>
      </c>
      <c r="M1138" s="103">
        <v>240000</v>
      </c>
      <c r="N1138" s="113">
        <v>21.72</v>
      </c>
      <c r="O1138" s="113">
        <v>31.77</v>
      </c>
      <c r="P1138" s="113">
        <v>0.53</v>
      </c>
      <c r="Q1138" s="114" t="s">
        <v>638</v>
      </c>
    </row>
    <row r="1139" spans="1:17">
      <c r="A1139" s="111" t="s">
        <v>637</v>
      </c>
      <c r="B1139" s="2">
        <v>0.5</v>
      </c>
      <c r="C1139" s="3">
        <v>750</v>
      </c>
      <c r="D1139" s="4">
        <v>20</v>
      </c>
      <c r="E1139" s="4">
        <v>8</v>
      </c>
      <c r="F1139" s="2">
        <v>8.73</v>
      </c>
      <c r="G1139" s="2">
        <v>0.56999999999999995</v>
      </c>
      <c r="H1139" s="2">
        <v>248</v>
      </c>
      <c r="I1139" s="3">
        <v>728</v>
      </c>
      <c r="J1139" s="3">
        <v>20.6</v>
      </c>
      <c r="K1139" s="3">
        <v>4.91</v>
      </c>
      <c r="L1139" s="4">
        <v>0</v>
      </c>
      <c r="M1139" s="103">
        <v>240000</v>
      </c>
      <c r="N1139" s="113">
        <v>59.43</v>
      </c>
      <c r="O1139" s="113">
        <v>71.22</v>
      </c>
      <c r="P1139" s="113">
        <v>0.79</v>
      </c>
      <c r="Q1139" s="114" t="s">
        <v>638</v>
      </c>
    </row>
    <row r="1140" spans="1:17">
      <c r="A1140" s="111" t="s">
        <v>639</v>
      </c>
      <c r="B1140" s="2">
        <v>0.5</v>
      </c>
      <c r="C1140" s="3">
        <v>750</v>
      </c>
      <c r="D1140" s="4">
        <v>20</v>
      </c>
      <c r="E1140" s="4">
        <v>8</v>
      </c>
      <c r="F1140" s="2">
        <v>7.67</v>
      </c>
      <c r="G1140" s="2">
        <v>0.55000000000000004</v>
      </c>
      <c r="H1140" s="2">
        <v>229</v>
      </c>
      <c r="I1140" s="3">
        <v>763</v>
      </c>
      <c r="J1140" s="3">
        <v>22.1</v>
      </c>
      <c r="K1140" s="3">
        <v>4.59</v>
      </c>
      <c r="L1140" s="4">
        <v>1.1000000000000001</v>
      </c>
      <c r="M1140" s="103">
        <v>240000</v>
      </c>
      <c r="N1140" s="113">
        <v>75.36</v>
      </c>
      <c r="O1140" s="113">
        <v>83.93</v>
      </c>
      <c r="P1140" s="113">
        <v>0.87</v>
      </c>
      <c r="Q1140" s="114" t="s">
        <v>638</v>
      </c>
    </row>
    <row r="1141" spans="1:17">
      <c r="A1141" s="111" t="s">
        <v>640</v>
      </c>
      <c r="B1141" s="2">
        <v>0.5</v>
      </c>
      <c r="C1141" s="3">
        <v>750</v>
      </c>
      <c r="D1141" s="4">
        <v>20</v>
      </c>
      <c r="E1141" s="4">
        <v>8</v>
      </c>
      <c r="F1141" s="2">
        <v>7.58</v>
      </c>
      <c r="G1141" s="2">
        <v>0.49</v>
      </c>
      <c r="H1141" s="2">
        <v>202</v>
      </c>
      <c r="I1141" s="3">
        <v>751</v>
      </c>
      <c r="J1141" s="3">
        <v>23.3</v>
      </c>
      <c r="K1141" s="3">
        <v>4.33</v>
      </c>
      <c r="L1141" s="4">
        <v>1.1000000000000001</v>
      </c>
      <c r="M1141" s="103">
        <v>240000</v>
      </c>
      <c r="N1141" s="113">
        <v>62.46</v>
      </c>
      <c r="O1141" s="113">
        <v>74.209999999999994</v>
      </c>
      <c r="P1141" s="113">
        <v>0.81</v>
      </c>
      <c r="Q1141" s="114" t="s">
        <v>638</v>
      </c>
    </row>
    <row r="1142" spans="1:17">
      <c r="A1142" s="111" t="s">
        <v>637</v>
      </c>
      <c r="B1142" s="2">
        <v>0.5</v>
      </c>
      <c r="C1142" s="3">
        <v>750</v>
      </c>
      <c r="D1142" s="4">
        <v>20</v>
      </c>
      <c r="E1142" s="4">
        <v>8</v>
      </c>
      <c r="F1142" s="2">
        <v>8.73</v>
      </c>
      <c r="G1142" s="2">
        <v>0.56999999999999995</v>
      </c>
      <c r="H1142" s="2">
        <v>248</v>
      </c>
      <c r="I1142" s="3">
        <v>728</v>
      </c>
      <c r="J1142" s="3">
        <v>20.6</v>
      </c>
      <c r="K1142" s="3">
        <v>4.91</v>
      </c>
      <c r="L1142" s="4">
        <v>0</v>
      </c>
      <c r="M1142" s="103">
        <v>240000</v>
      </c>
      <c r="N1142" s="113">
        <v>53.37</v>
      </c>
      <c r="O1142" s="113">
        <v>66.36</v>
      </c>
      <c r="P1142" s="113">
        <v>0.77</v>
      </c>
      <c r="Q1142" s="114" t="s">
        <v>638</v>
      </c>
    </row>
    <row r="1143" spans="1:17">
      <c r="A1143" s="111" t="s">
        <v>639</v>
      </c>
      <c r="B1143" s="2">
        <v>0.5</v>
      </c>
      <c r="C1143" s="3">
        <v>750</v>
      </c>
      <c r="D1143" s="4">
        <v>20</v>
      </c>
      <c r="E1143" s="4">
        <v>8</v>
      </c>
      <c r="F1143" s="2">
        <v>7.67</v>
      </c>
      <c r="G1143" s="2">
        <v>0.55000000000000004</v>
      </c>
      <c r="H1143" s="2">
        <v>229</v>
      </c>
      <c r="I1143" s="3">
        <v>763</v>
      </c>
      <c r="J1143" s="3">
        <v>22.1</v>
      </c>
      <c r="K1143" s="3">
        <v>4.59</v>
      </c>
      <c r="L1143" s="4">
        <v>1.1000000000000001</v>
      </c>
      <c r="M1143" s="103">
        <v>240000</v>
      </c>
      <c r="N1143" s="113">
        <v>70.430000000000007</v>
      </c>
      <c r="O1143" s="113">
        <v>80.94</v>
      </c>
      <c r="P1143" s="113">
        <v>0.85</v>
      </c>
      <c r="Q1143" s="114" t="s">
        <v>638</v>
      </c>
    </row>
    <row r="1144" spans="1:17">
      <c r="A1144" s="111" t="s">
        <v>640</v>
      </c>
      <c r="B1144" s="2">
        <v>0.5</v>
      </c>
      <c r="C1144" s="3">
        <v>750</v>
      </c>
      <c r="D1144" s="4">
        <v>20</v>
      </c>
      <c r="E1144" s="4">
        <v>8</v>
      </c>
      <c r="F1144" s="2">
        <v>7.58</v>
      </c>
      <c r="G1144" s="2">
        <v>0.49</v>
      </c>
      <c r="H1144" s="2">
        <v>202</v>
      </c>
      <c r="I1144" s="3">
        <v>751</v>
      </c>
      <c r="J1144" s="3">
        <v>23.3</v>
      </c>
      <c r="K1144" s="3">
        <v>4.33</v>
      </c>
      <c r="L1144" s="4">
        <v>1.1000000000000001</v>
      </c>
      <c r="M1144" s="103">
        <v>240000</v>
      </c>
      <c r="N1144" s="113">
        <v>54</v>
      </c>
      <c r="O1144" s="113">
        <v>67.099999999999994</v>
      </c>
      <c r="P1144" s="113">
        <v>0.77</v>
      </c>
      <c r="Q1144" s="114" t="s">
        <v>638</v>
      </c>
    </row>
    <row r="1145" spans="1:17">
      <c r="A1145" s="111" t="s">
        <v>641</v>
      </c>
      <c r="B1145" s="2">
        <v>0.5</v>
      </c>
      <c r="C1145" s="3">
        <v>800</v>
      </c>
      <c r="D1145" s="4">
        <v>6.3</v>
      </c>
      <c r="E1145" s="4">
        <v>10</v>
      </c>
      <c r="F1145" s="2">
        <v>35</v>
      </c>
      <c r="G1145" s="2">
        <v>0.57999999999999996</v>
      </c>
      <c r="H1145" s="2">
        <v>89</v>
      </c>
      <c r="I1145" s="3">
        <v>690</v>
      </c>
      <c r="J1145" s="3">
        <v>3.4</v>
      </c>
      <c r="K1145" s="3">
        <v>18.2</v>
      </c>
      <c r="L1145" s="4">
        <v>1.33</v>
      </c>
      <c r="M1145" s="103">
        <v>18000</v>
      </c>
      <c r="N1145" s="113">
        <v>92.32</v>
      </c>
      <c r="O1145" s="113">
        <v>94.52</v>
      </c>
      <c r="P1145" s="113">
        <v>0.99</v>
      </c>
      <c r="Q1145" s="114" t="s">
        <v>642</v>
      </c>
    </row>
    <row r="1146" spans="1:17">
      <c r="A1146" s="111" t="s">
        <v>65</v>
      </c>
      <c r="B1146" s="2">
        <v>0.5</v>
      </c>
      <c r="C1146" s="3">
        <v>800</v>
      </c>
      <c r="D1146" s="4">
        <v>6.4</v>
      </c>
      <c r="E1146" s="4">
        <v>10</v>
      </c>
      <c r="F1146" s="2">
        <v>37</v>
      </c>
      <c r="G1146" s="2">
        <v>0.73</v>
      </c>
      <c r="H1146" s="2">
        <v>96</v>
      </c>
      <c r="I1146" s="3">
        <v>750</v>
      </c>
      <c r="J1146" s="3">
        <v>4.2</v>
      </c>
      <c r="K1146" s="3">
        <v>12.9</v>
      </c>
      <c r="L1146" s="4">
        <v>0</v>
      </c>
      <c r="M1146" s="103">
        <v>18000</v>
      </c>
      <c r="N1146" s="113">
        <v>89.76</v>
      </c>
      <c r="O1146" s="113">
        <v>89.32</v>
      </c>
      <c r="P1146" s="113">
        <v>0.99</v>
      </c>
      <c r="Q1146" s="114" t="s">
        <v>642</v>
      </c>
    </row>
    <row r="1147" spans="1:17">
      <c r="A1147" s="111" t="s">
        <v>643</v>
      </c>
      <c r="B1147" s="2">
        <v>0.5</v>
      </c>
      <c r="C1147" s="3">
        <v>800</v>
      </c>
      <c r="D1147" s="4">
        <v>6.7</v>
      </c>
      <c r="E1147" s="4">
        <v>10</v>
      </c>
      <c r="F1147" s="2">
        <v>37</v>
      </c>
      <c r="G1147" s="2">
        <v>0.47</v>
      </c>
      <c r="H1147" s="2">
        <v>43</v>
      </c>
      <c r="I1147" s="3">
        <v>750</v>
      </c>
      <c r="J1147" s="3">
        <v>5.6</v>
      </c>
      <c r="K1147" s="3">
        <v>8.1</v>
      </c>
      <c r="L1147" s="4">
        <v>1.33</v>
      </c>
      <c r="M1147" s="103">
        <v>18000</v>
      </c>
      <c r="N1147" s="113">
        <v>86.64</v>
      </c>
      <c r="O1147" s="113">
        <v>89.59</v>
      </c>
      <c r="P1147" s="113">
        <v>0.92</v>
      </c>
      <c r="Q1147" s="114" t="s">
        <v>642</v>
      </c>
    </row>
    <row r="1148" spans="1:17">
      <c r="A1148" s="111" t="s">
        <v>641</v>
      </c>
      <c r="B1148" s="2">
        <v>0.5</v>
      </c>
      <c r="C1148" s="3">
        <v>800</v>
      </c>
      <c r="D1148" s="4">
        <v>6.3</v>
      </c>
      <c r="E1148" s="4">
        <v>20</v>
      </c>
      <c r="F1148" s="2">
        <v>35</v>
      </c>
      <c r="G1148" s="2">
        <v>0.57999999999999996</v>
      </c>
      <c r="H1148" s="2">
        <v>89</v>
      </c>
      <c r="I1148" s="3">
        <v>690</v>
      </c>
      <c r="J1148" s="3">
        <v>3.4</v>
      </c>
      <c r="K1148" s="3">
        <v>18.2</v>
      </c>
      <c r="L1148" s="4">
        <v>1.33</v>
      </c>
      <c r="M1148" s="103">
        <v>18000</v>
      </c>
      <c r="N1148" s="113">
        <v>91.19</v>
      </c>
      <c r="O1148" s="113">
        <v>94.8</v>
      </c>
      <c r="P1148" s="113">
        <v>0.98</v>
      </c>
      <c r="Q1148" s="114" t="s">
        <v>642</v>
      </c>
    </row>
    <row r="1149" spans="1:17">
      <c r="A1149" s="111" t="s">
        <v>65</v>
      </c>
      <c r="B1149" s="2">
        <v>0.5</v>
      </c>
      <c r="C1149" s="3">
        <v>800</v>
      </c>
      <c r="D1149" s="4">
        <v>6.4</v>
      </c>
      <c r="E1149" s="4">
        <v>20</v>
      </c>
      <c r="F1149" s="2">
        <v>37</v>
      </c>
      <c r="G1149" s="2">
        <v>0.73</v>
      </c>
      <c r="H1149" s="2">
        <v>96</v>
      </c>
      <c r="I1149" s="3">
        <v>750</v>
      </c>
      <c r="J1149" s="3">
        <v>4.2</v>
      </c>
      <c r="K1149" s="3">
        <v>12.9</v>
      </c>
      <c r="L1149" s="4">
        <v>0</v>
      </c>
      <c r="M1149" s="103">
        <v>18000</v>
      </c>
      <c r="N1149" s="113">
        <v>79.81</v>
      </c>
      <c r="O1149" s="113">
        <v>84.56</v>
      </c>
      <c r="P1149" s="113">
        <v>0.94</v>
      </c>
      <c r="Q1149" s="114" t="s">
        <v>642</v>
      </c>
    </row>
    <row r="1150" spans="1:17">
      <c r="A1150" s="111" t="s">
        <v>643</v>
      </c>
      <c r="B1150" s="2">
        <v>0.5</v>
      </c>
      <c r="C1150" s="3">
        <v>800</v>
      </c>
      <c r="D1150" s="4">
        <v>6.7</v>
      </c>
      <c r="E1150" s="4">
        <v>20</v>
      </c>
      <c r="F1150" s="2">
        <v>37</v>
      </c>
      <c r="G1150" s="2">
        <v>0.47</v>
      </c>
      <c r="H1150" s="2">
        <v>43</v>
      </c>
      <c r="I1150" s="3">
        <v>750</v>
      </c>
      <c r="J1150" s="3">
        <v>5.6</v>
      </c>
      <c r="K1150" s="3">
        <v>8.1</v>
      </c>
      <c r="L1150" s="4">
        <v>1.33</v>
      </c>
      <c r="M1150" s="103">
        <v>18000</v>
      </c>
      <c r="N1150" s="113">
        <v>82.94</v>
      </c>
      <c r="O1150" s="113">
        <v>86.3</v>
      </c>
      <c r="P1150" s="113">
        <v>0.85</v>
      </c>
      <c r="Q1150" s="114" t="s">
        <v>642</v>
      </c>
    </row>
    <row r="1151" spans="1:17">
      <c r="A1151" s="111" t="s">
        <v>644</v>
      </c>
      <c r="B1151" s="2">
        <v>0.45</v>
      </c>
      <c r="C1151" s="3">
        <v>650</v>
      </c>
      <c r="D1151" s="4">
        <v>4.8</v>
      </c>
      <c r="E1151" s="4">
        <v>4</v>
      </c>
      <c r="F1151" s="2">
        <v>4.8</v>
      </c>
      <c r="G1151" s="2">
        <v>1</v>
      </c>
      <c r="H1151" s="2">
        <v>580</v>
      </c>
      <c r="I1151" s="3">
        <v>545</v>
      </c>
      <c r="J1151" s="3">
        <v>5.5</v>
      </c>
      <c r="K1151" s="3"/>
      <c r="L1151" s="4">
        <v>0</v>
      </c>
      <c r="M1151" s="103">
        <v>36000</v>
      </c>
      <c r="N1151" s="113">
        <v>65.56</v>
      </c>
      <c r="O1151" s="113">
        <v>63.51</v>
      </c>
      <c r="P1151" s="113">
        <v>0.87</v>
      </c>
      <c r="Q1151" s="114" t="s">
        <v>645</v>
      </c>
    </row>
    <row r="1152" spans="1:17">
      <c r="A1152" s="111" t="s">
        <v>646</v>
      </c>
      <c r="B1152" s="2">
        <v>0.45</v>
      </c>
      <c r="C1152" s="3">
        <v>650</v>
      </c>
      <c r="D1152" s="4">
        <v>4.5</v>
      </c>
      <c r="E1152" s="4">
        <v>4</v>
      </c>
      <c r="F1152" s="2">
        <v>4.8</v>
      </c>
      <c r="G1152" s="2">
        <v>1</v>
      </c>
      <c r="H1152" s="2">
        <v>566</v>
      </c>
      <c r="I1152" s="3">
        <v>599</v>
      </c>
      <c r="J1152" s="3">
        <v>6</v>
      </c>
      <c r="K1152" s="3"/>
      <c r="L1152" s="4">
        <v>0</v>
      </c>
      <c r="M1152" s="103">
        <v>36000</v>
      </c>
      <c r="N1152" s="113">
        <v>70.86</v>
      </c>
      <c r="O1152" s="113">
        <v>72.3</v>
      </c>
      <c r="P1152" s="113">
        <v>0.82</v>
      </c>
      <c r="Q1152" s="114" t="s">
        <v>645</v>
      </c>
    </row>
    <row r="1153" spans="1:17">
      <c r="A1153" s="111" t="s">
        <v>647</v>
      </c>
      <c r="B1153" s="2">
        <v>0.45</v>
      </c>
      <c r="C1153" s="3">
        <v>650</v>
      </c>
      <c r="D1153" s="4">
        <v>2.1</v>
      </c>
      <c r="E1153" s="4">
        <v>4</v>
      </c>
      <c r="F1153" s="2">
        <v>28</v>
      </c>
      <c r="G1153" s="2">
        <v>1</v>
      </c>
      <c r="H1153" s="2">
        <v>107</v>
      </c>
      <c r="I1153" s="3">
        <v>603</v>
      </c>
      <c r="J1153" s="3">
        <v>5</v>
      </c>
      <c r="K1153" s="3"/>
      <c r="L1153" s="4">
        <v>0</v>
      </c>
      <c r="M1153" s="103">
        <v>36000</v>
      </c>
      <c r="N1153" s="113">
        <v>56.95</v>
      </c>
      <c r="O1153" s="113">
        <v>58.78</v>
      </c>
      <c r="P1153" s="113">
        <v>0.89</v>
      </c>
      <c r="Q1153" s="114" t="s">
        <v>645</v>
      </c>
    </row>
    <row r="1154" spans="1:17">
      <c r="A1154" s="111" t="s">
        <v>648</v>
      </c>
      <c r="B1154" s="2">
        <v>0.15</v>
      </c>
      <c r="C1154" s="3">
        <v>700</v>
      </c>
      <c r="D1154" s="4">
        <v>14.8</v>
      </c>
      <c r="E1154" s="4">
        <v>0.1</v>
      </c>
      <c r="F1154" s="2">
        <v>2.7</v>
      </c>
      <c r="G1154" s="2">
        <v>0.02</v>
      </c>
      <c r="H1154" s="2">
        <v>7</v>
      </c>
      <c r="I1154" s="3">
        <v>375</v>
      </c>
      <c r="J1154" s="3">
        <v>18</v>
      </c>
      <c r="K1154" s="3"/>
      <c r="L1154" s="4">
        <v>0</v>
      </c>
      <c r="M1154" s="103">
        <v>60000</v>
      </c>
      <c r="N1154" s="113">
        <v>69</v>
      </c>
      <c r="O1154" s="113">
        <v>77.2</v>
      </c>
      <c r="P1154" s="113">
        <v>0.85</v>
      </c>
      <c r="Q1154" s="114" t="s">
        <v>649</v>
      </c>
    </row>
    <row r="1155" spans="1:17">
      <c r="A1155" s="111" t="s">
        <v>650</v>
      </c>
      <c r="B1155" s="2">
        <v>0.15</v>
      </c>
      <c r="C1155" s="3">
        <v>700</v>
      </c>
      <c r="D1155" s="4">
        <v>14.8</v>
      </c>
      <c r="E1155" s="4">
        <v>0.1</v>
      </c>
      <c r="F1155" s="2">
        <v>2.9</v>
      </c>
      <c r="G1155" s="2">
        <v>0.03</v>
      </c>
      <c r="H1155" s="2">
        <v>7</v>
      </c>
      <c r="I1155" s="3">
        <v>369</v>
      </c>
      <c r="J1155" s="3">
        <v>15</v>
      </c>
      <c r="K1155" s="3"/>
      <c r="L1155" s="4">
        <v>1.33</v>
      </c>
      <c r="M1155" s="103">
        <v>60000</v>
      </c>
      <c r="N1155" s="113">
        <v>81</v>
      </c>
      <c r="O1155" s="113">
        <v>82</v>
      </c>
      <c r="P1155" s="113">
        <v>0.88</v>
      </c>
      <c r="Q1155" s="114" t="s">
        <v>649</v>
      </c>
    </row>
    <row r="1156" spans="1:17">
      <c r="A1156" s="111" t="s">
        <v>651</v>
      </c>
      <c r="B1156" s="2">
        <v>0.15</v>
      </c>
      <c r="C1156" s="3">
        <v>700</v>
      </c>
      <c r="D1156" s="4">
        <v>14.8</v>
      </c>
      <c r="E1156" s="4">
        <v>0.1</v>
      </c>
      <c r="F1156" s="2">
        <v>3.1</v>
      </c>
      <c r="G1156" s="2">
        <v>0.03</v>
      </c>
      <c r="H1156" s="2">
        <v>10</v>
      </c>
      <c r="I1156" s="3">
        <v>353</v>
      </c>
      <c r="J1156" s="3">
        <v>12</v>
      </c>
      <c r="K1156" s="3"/>
      <c r="L1156" s="4">
        <v>1.33</v>
      </c>
      <c r="M1156" s="103">
        <v>60000</v>
      </c>
      <c r="N1156" s="113">
        <v>81</v>
      </c>
      <c r="O1156" s="113">
        <v>82</v>
      </c>
      <c r="P1156" s="113">
        <v>0.91</v>
      </c>
      <c r="Q1156" s="114" t="s">
        <v>649</v>
      </c>
    </row>
    <row r="1157" spans="1:17">
      <c r="A1157" s="111" t="s">
        <v>652</v>
      </c>
      <c r="B1157" s="2">
        <v>0.15</v>
      </c>
      <c r="C1157" s="3">
        <v>700</v>
      </c>
      <c r="D1157" s="4">
        <v>14.7</v>
      </c>
      <c r="E1157" s="4">
        <v>0.1</v>
      </c>
      <c r="F1157" s="2">
        <v>3.5</v>
      </c>
      <c r="G1157" s="2">
        <v>0.04</v>
      </c>
      <c r="H1157" s="2">
        <v>14</v>
      </c>
      <c r="I1157" s="3">
        <v>343</v>
      </c>
      <c r="J1157" s="3">
        <v>12</v>
      </c>
      <c r="K1157" s="3"/>
      <c r="L1157" s="4">
        <v>1.1200000000000001</v>
      </c>
      <c r="M1157" s="103">
        <v>60000</v>
      </c>
      <c r="N1157" s="113">
        <v>80.2</v>
      </c>
      <c r="O1157" s="113">
        <v>82.4</v>
      </c>
      <c r="P1157" s="113">
        <v>0.94</v>
      </c>
      <c r="Q1157" s="114" t="s">
        <v>649</v>
      </c>
    </row>
    <row r="1158" spans="1:17">
      <c r="A1158" s="111" t="s">
        <v>653</v>
      </c>
      <c r="B1158" s="2">
        <v>0.15</v>
      </c>
      <c r="C1158" s="3">
        <v>700</v>
      </c>
      <c r="D1158" s="4">
        <v>14.8</v>
      </c>
      <c r="E1158" s="4">
        <v>0.1</v>
      </c>
      <c r="F1158" s="2">
        <v>3.6</v>
      </c>
      <c r="G1158" s="2">
        <v>0.04</v>
      </c>
      <c r="H1158" s="2">
        <v>18</v>
      </c>
      <c r="I1158" s="3">
        <v>338</v>
      </c>
      <c r="J1158" s="3">
        <v>6</v>
      </c>
      <c r="K1158" s="3"/>
      <c r="L1158" s="4">
        <v>1.1200000000000001</v>
      </c>
      <c r="M1158" s="103">
        <v>60000</v>
      </c>
      <c r="N1158" s="113">
        <v>86.1</v>
      </c>
      <c r="O1158" s="113">
        <v>87.3</v>
      </c>
      <c r="P1158" s="113">
        <v>0.97</v>
      </c>
      <c r="Q1158" s="114" t="s">
        <v>649</v>
      </c>
    </row>
    <row r="1159" spans="1:17">
      <c r="A1159" s="111" t="s">
        <v>648</v>
      </c>
      <c r="B1159" s="2">
        <v>0.15</v>
      </c>
      <c r="C1159" s="3">
        <v>700</v>
      </c>
      <c r="D1159" s="4">
        <v>14.8</v>
      </c>
      <c r="E1159" s="4">
        <v>12</v>
      </c>
      <c r="F1159" s="2">
        <v>2.7</v>
      </c>
      <c r="G1159" s="2">
        <v>0.02</v>
      </c>
      <c r="H1159" s="2">
        <v>7</v>
      </c>
      <c r="I1159" s="3">
        <v>375</v>
      </c>
      <c r="J1159" s="3">
        <v>18</v>
      </c>
      <c r="K1159" s="3"/>
      <c r="L1159" s="4">
        <v>0</v>
      </c>
      <c r="M1159" s="103">
        <v>60000</v>
      </c>
      <c r="N1159" s="113">
        <v>46.3</v>
      </c>
      <c r="O1159" s="113">
        <v>58</v>
      </c>
      <c r="P1159" s="113">
        <v>0.66</v>
      </c>
      <c r="Q1159" s="114" t="s">
        <v>649</v>
      </c>
    </row>
    <row r="1160" spans="1:17">
      <c r="A1160" s="111" t="s">
        <v>650</v>
      </c>
      <c r="B1160" s="2">
        <v>0.15</v>
      </c>
      <c r="C1160" s="3">
        <v>700</v>
      </c>
      <c r="D1160" s="4">
        <v>14.8</v>
      </c>
      <c r="E1160" s="4">
        <v>12</v>
      </c>
      <c r="F1160" s="2">
        <v>2.9</v>
      </c>
      <c r="G1160" s="2">
        <v>0.03</v>
      </c>
      <c r="H1160" s="2">
        <v>7</v>
      </c>
      <c r="I1160" s="3">
        <v>369</v>
      </c>
      <c r="J1160" s="3">
        <v>15</v>
      </c>
      <c r="K1160" s="3"/>
      <c r="L1160" s="4">
        <v>1.33</v>
      </c>
      <c r="M1160" s="103">
        <v>60000</v>
      </c>
      <c r="N1160" s="113">
        <v>77.8</v>
      </c>
      <c r="O1160" s="113">
        <v>77.3</v>
      </c>
      <c r="P1160" s="113">
        <v>0.87</v>
      </c>
      <c r="Q1160" s="114" t="s">
        <v>649</v>
      </c>
    </row>
    <row r="1161" spans="1:17">
      <c r="A1161" s="111" t="s">
        <v>651</v>
      </c>
      <c r="B1161" s="2">
        <v>0.15</v>
      </c>
      <c r="C1161" s="3">
        <v>700</v>
      </c>
      <c r="D1161" s="4">
        <v>14.8</v>
      </c>
      <c r="E1161" s="4">
        <v>12</v>
      </c>
      <c r="F1161" s="2">
        <v>3.1</v>
      </c>
      <c r="G1161" s="2">
        <v>0.03</v>
      </c>
      <c r="H1161" s="2">
        <v>10</v>
      </c>
      <c r="I1161" s="3">
        <v>353</v>
      </c>
      <c r="J1161" s="3">
        <v>12</v>
      </c>
      <c r="K1161" s="3"/>
      <c r="L1161" s="4">
        <v>1.33</v>
      </c>
      <c r="M1161" s="103">
        <v>60000</v>
      </c>
      <c r="N1161" s="113">
        <v>79.599999999999994</v>
      </c>
      <c r="O1161" s="113">
        <v>81.8</v>
      </c>
      <c r="P1161" s="113">
        <v>0.9</v>
      </c>
      <c r="Q1161" s="114" t="s">
        <v>649</v>
      </c>
    </row>
    <row r="1162" spans="1:17">
      <c r="A1162" s="111" t="s">
        <v>652</v>
      </c>
      <c r="B1162" s="2">
        <v>0.15</v>
      </c>
      <c r="C1162" s="3">
        <v>700</v>
      </c>
      <c r="D1162" s="4">
        <v>14.7</v>
      </c>
      <c r="E1162" s="4">
        <v>12</v>
      </c>
      <c r="F1162" s="2">
        <v>3.5</v>
      </c>
      <c r="G1162" s="2">
        <v>0.04</v>
      </c>
      <c r="H1162" s="2">
        <v>14</v>
      </c>
      <c r="I1162" s="3">
        <v>343</v>
      </c>
      <c r="J1162" s="3">
        <v>12</v>
      </c>
      <c r="K1162" s="3"/>
      <c r="L1162" s="4">
        <v>1.1200000000000001</v>
      </c>
      <c r="M1162" s="103">
        <v>60000</v>
      </c>
      <c r="N1162" s="113">
        <v>81.599999999999994</v>
      </c>
      <c r="O1162" s="113">
        <v>82.7</v>
      </c>
      <c r="P1162" s="113">
        <v>0.94</v>
      </c>
      <c r="Q1162" s="114" t="s">
        <v>649</v>
      </c>
    </row>
    <row r="1163" spans="1:17">
      <c r="A1163" s="111" t="s">
        <v>653</v>
      </c>
      <c r="B1163" s="2">
        <v>0.15</v>
      </c>
      <c r="C1163" s="3">
        <v>700</v>
      </c>
      <c r="D1163" s="4">
        <v>14.8</v>
      </c>
      <c r="E1163" s="4">
        <v>12</v>
      </c>
      <c r="F1163" s="2">
        <v>3.6</v>
      </c>
      <c r="G1163" s="2">
        <v>0.04</v>
      </c>
      <c r="H1163" s="2">
        <v>18</v>
      </c>
      <c r="I1163" s="3">
        <v>338</v>
      </c>
      <c r="J1163" s="3">
        <v>6</v>
      </c>
      <c r="K1163" s="3"/>
      <c r="L1163" s="4">
        <v>1.1200000000000001</v>
      </c>
      <c r="M1163" s="103">
        <v>60000</v>
      </c>
      <c r="N1163" s="113">
        <v>85.3</v>
      </c>
      <c r="O1163" s="113">
        <v>86.5</v>
      </c>
      <c r="P1163" s="113">
        <v>0.97</v>
      </c>
      <c r="Q1163" s="114" t="s">
        <v>649</v>
      </c>
    </row>
    <row r="1164" spans="1:17">
      <c r="A1164" s="111" t="s">
        <v>648</v>
      </c>
      <c r="B1164" s="2">
        <v>0.15</v>
      </c>
      <c r="C1164" s="3">
        <v>500</v>
      </c>
      <c r="D1164" s="4">
        <v>14.8</v>
      </c>
      <c r="E1164" s="4">
        <v>0.1</v>
      </c>
      <c r="F1164" s="2">
        <v>2.7</v>
      </c>
      <c r="G1164" s="2">
        <v>0.02</v>
      </c>
      <c r="H1164" s="2">
        <v>7</v>
      </c>
      <c r="I1164" s="3">
        <v>375</v>
      </c>
      <c r="J1164" s="3">
        <v>18</v>
      </c>
      <c r="K1164" s="3"/>
      <c r="L1164" s="4">
        <v>0</v>
      </c>
      <c r="M1164" s="103">
        <v>60000</v>
      </c>
      <c r="N1164" s="113">
        <v>15</v>
      </c>
      <c r="O1164" s="113">
        <v>23</v>
      </c>
      <c r="P1164" s="113">
        <v>0.42</v>
      </c>
      <c r="Q1164" s="114" t="s">
        <v>649</v>
      </c>
    </row>
    <row r="1165" spans="1:17">
      <c r="A1165" s="111" t="s">
        <v>648</v>
      </c>
      <c r="B1165" s="2">
        <v>0.15</v>
      </c>
      <c r="C1165" s="3">
        <v>550</v>
      </c>
      <c r="D1165" s="4">
        <v>14.8</v>
      </c>
      <c r="E1165" s="4">
        <v>0.1</v>
      </c>
      <c r="F1165" s="2">
        <v>2.7</v>
      </c>
      <c r="G1165" s="2">
        <v>0.02</v>
      </c>
      <c r="H1165" s="2">
        <v>7</v>
      </c>
      <c r="I1165" s="3">
        <v>375</v>
      </c>
      <c r="J1165" s="3">
        <v>18</v>
      </c>
      <c r="K1165" s="3"/>
      <c r="L1165" s="4">
        <v>0</v>
      </c>
      <c r="M1165" s="103">
        <v>60000</v>
      </c>
      <c r="N1165" s="113">
        <v>29</v>
      </c>
      <c r="O1165" s="113">
        <v>39.5</v>
      </c>
      <c r="P1165" s="113">
        <v>0.55000000000000004</v>
      </c>
      <c r="Q1165" s="114" t="s">
        <v>649</v>
      </c>
    </row>
    <row r="1166" spans="1:17">
      <c r="A1166" s="111" t="s">
        <v>648</v>
      </c>
      <c r="B1166" s="2">
        <v>0.15</v>
      </c>
      <c r="C1166" s="3">
        <v>600</v>
      </c>
      <c r="D1166" s="4">
        <v>14.8</v>
      </c>
      <c r="E1166" s="4">
        <v>0.1</v>
      </c>
      <c r="F1166" s="2">
        <v>2.7</v>
      </c>
      <c r="G1166" s="2">
        <v>0.02</v>
      </c>
      <c r="H1166" s="2">
        <v>7</v>
      </c>
      <c r="I1166" s="3">
        <v>375</v>
      </c>
      <c r="J1166" s="3">
        <v>18</v>
      </c>
      <c r="K1166" s="3"/>
      <c r="L1166" s="4">
        <v>0</v>
      </c>
      <c r="M1166" s="103">
        <v>60000</v>
      </c>
      <c r="N1166" s="113">
        <v>41.1</v>
      </c>
      <c r="O1166" s="113">
        <v>52.5</v>
      </c>
      <c r="P1166" s="113">
        <v>0.66</v>
      </c>
      <c r="Q1166" s="114" t="s">
        <v>649</v>
      </c>
    </row>
    <row r="1167" spans="1:17">
      <c r="A1167" s="111" t="s">
        <v>648</v>
      </c>
      <c r="B1167" s="2">
        <v>0.15</v>
      </c>
      <c r="C1167" s="3">
        <v>650</v>
      </c>
      <c r="D1167" s="4">
        <v>14.8</v>
      </c>
      <c r="E1167" s="4">
        <v>0.1</v>
      </c>
      <c r="F1167" s="2">
        <v>2.7</v>
      </c>
      <c r="G1167" s="2">
        <v>0.02</v>
      </c>
      <c r="H1167" s="2">
        <v>7</v>
      </c>
      <c r="I1167" s="3">
        <v>375</v>
      </c>
      <c r="J1167" s="3">
        <v>18</v>
      </c>
      <c r="K1167" s="3"/>
      <c r="L1167" s="4">
        <v>0</v>
      </c>
      <c r="M1167" s="103">
        <v>60000</v>
      </c>
      <c r="N1167" s="113">
        <v>53</v>
      </c>
      <c r="O1167" s="113">
        <v>65.099999999999994</v>
      </c>
      <c r="P1167" s="113">
        <v>0.73</v>
      </c>
      <c r="Q1167" s="114" t="s">
        <v>649</v>
      </c>
    </row>
    <row r="1168" spans="1:17">
      <c r="A1168" s="111" t="s">
        <v>648</v>
      </c>
      <c r="B1168" s="2">
        <v>0.15</v>
      </c>
      <c r="C1168" s="3">
        <v>700</v>
      </c>
      <c r="D1168" s="4">
        <v>14.8</v>
      </c>
      <c r="E1168" s="4">
        <v>0.1</v>
      </c>
      <c r="F1168" s="2">
        <v>2.7</v>
      </c>
      <c r="G1168" s="2">
        <v>0.02</v>
      </c>
      <c r="H1168" s="2">
        <v>7</v>
      </c>
      <c r="I1168" s="3">
        <v>375</v>
      </c>
      <c r="J1168" s="3">
        <v>18</v>
      </c>
      <c r="K1168" s="3"/>
      <c r="L1168" s="4">
        <v>0</v>
      </c>
      <c r="M1168" s="103">
        <v>60000</v>
      </c>
      <c r="N1168" s="113">
        <v>69</v>
      </c>
      <c r="O1168" s="113">
        <v>77.2</v>
      </c>
      <c r="P1168" s="113">
        <v>0.85</v>
      </c>
      <c r="Q1168" s="114" t="s">
        <v>649</v>
      </c>
    </row>
    <row r="1169" spans="1:17">
      <c r="A1169" s="111" t="s">
        <v>648</v>
      </c>
      <c r="B1169" s="2">
        <v>0.15</v>
      </c>
      <c r="C1169" s="3">
        <v>750</v>
      </c>
      <c r="D1169" s="4">
        <v>14.8</v>
      </c>
      <c r="E1169" s="4">
        <v>0.1</v>
      </c>
      <c r="F1169" s="2">
        <v>2.7</v>
      </c>
      <c r="G1169" s="2">
        <v>0.02</v>
      </c>
      <c r="H1169" s="2">
        <v>7</v>
      </c>
      <c r="I1169" s="3">
        <v>375</v>
      </c>
      <c r="J1169" s="3">
        <v>18</v>
      </c>
      <c r="K1169" s="3"/>
      <c r="L1169" s="4">
        <v>0</v>
      </c>
      <c r="M1169" s="103">
        <v>60000</v>
      </c>
      <c r="N1169" s="113">
        <v>83.5</v>
      </c>
      <c r="O1169" s="113">
        <v>90.5</v>
      </c>
      <c r="P1169" s="113">
        <v>0.92</v>
      </c>
      <c r="Q1169" s="114" t="s">
        <v>649</v>
      </c>
    </row>
    <row r="1170" spans="1:17">
      <c r="A1170" s="111" t="s">
        <v>648</v>
      </c>
      <c r="B1170" s="2">
        <v>0.15</v>
      </c>
      <c r="C1170" s="3">
        <v>800</v>
      </c>
      <c r="D1170" s="4">
        <v>14.8</v>
      </c>
      <c r="E1170" s="4">
        <v>0.1</v>
      </c>
      <c r="F1170" s="2">
        <v>2.7</v>
      </c>
      <c r="G1170" s="2">
        <v>0.02</v>
      </c>
      <c r="H1170" s="2">
        <v>7</v>
      </c>
      <c r="I1170" s="3">
        <v>375</v>
      </c>
      <c r="J1170" s="3">
        <v>18</v>
      </c>
      <c r="K1170" s="3"/>
      <c r="L1170" s="4">
        <v>0</v>
      </c>
      <c r="M1170" s="103">
        <v>60000</v>
      </c>
      <c r="N1170" s="113">
        <v>92.7</v>
      </c>
      <c r="O1170" s="113">
        <v>95.9</v>
      </c>
      <c r="P1170" s="113">
        <v>0.95</v>
      </c>
      <c r="Q1170" s="114" t="s">
        <v>649</v>
      </c>
    </row>
    <row r="1171" spans="1:17">
      <c r="A1171" s="111" t="s">
        <v>654</v>
      </c>
      <c r="B1171" s="2">
        <v>0.5</v>
      </c>
      <c r="C1171" s="3">
        <v>700</v>
      </c>
      <c r="D1171" s="4">
        <v>15</v>
      </c>
      <c r="E1171" s="4">
        <v>75</v>
      </c>
      <c r="F1171" s="2">
        <v>28.89</v>
      </c>
      <c r="G1171" s="2">
        <v>0.27</v>
      </c>
      <c r="H1171" s="2">
        <v>38</v>
      </c>
      <c r="I1171" s="3">
        <v>954</v>
      </c>
      <c r="J1171" s="3">
        <v>15.5</v>
      </c>
      <c r="K1171" s="3">
        <v>6.54</v>
      </c>
      <c r="L1171" s="4">
        <v>0</v>
      </c>
      <c r="M1171" s="103">
        <v>25000</v>
      </c>
      <c r="N1171" s="113">
        <v>32.4</v>
      </c>
      <c r="O1171" s="113">
        <v>45</v>
      </c>
      <c r="P1171" s="113">
        <v>0.72</v>
      </c>
      <c r="Q1171" s="114" t="s">
        <v>655</v>
      </c>
    </row>
    <row r="1172" spans="1:17">
      <c r="A1172" s="111" t="s">
        <v>656</v>
      </c>
      <c r="B1172" s="2">
        <v>0.5</v>
      </c>
      <c r="C1172" s="3">
        <v>700</v>
      </c>
      <c r="D1172" s="4">
        <v>15</v>
      </c>
      <c r="E1172" s="4">
        <v>75</v>
      </c>
      <c r="F1172" s="2">
        <v>9.85</v>
      </c>
      <c r="G1172" s="2">
        <v>0.06</v>
      </c>
      <c r="H1172" s="2">
        <v>25</v>
      </c>
      <c r="I1172" s="3">
        <v>860</v>
      </c>
      <c r="J1172" s="3">
        <v>15</v>
      </c>
      <c r="K1172" s="3">
        <v>6.76</v>
      </c>
      <c r="L1172" s="4">
        <v>0</v>
      </c>
      <c r="M1172" s="103">
        <v>25000</v>
      </c>
      <c r="N1172" s="113">
        <v>37.799999999999997</v>
      </c>
      <c r="O1172" s="113">
        <v>50.1</v>
      </c>
      <c r="P1172" s="113">
        <v>0.69</v>
      </c>
      <c r="Q1172" s="114" t="s">
        <v>655</v>
      </c>
    </row>
    <row r="1173" spans="1:17">
      <c r="A1173" s="111" t="s">
        <v>657</v>
      </c>
      <c r="B1173" s="2">
        <v>0.5</v>
      </c>
      <c r="C1173" s="3">
        <v>700</v>
      </c>
      <c r="D1173" s="4">
        <v>15</v>
      </c>
      <c r="E1173" s="4">
        <v>2</v>
      </c>
      <c r="F1173" s="2">
        <v>17.23</v>
      </c>
      <c r="G1173" s="2">
        <v>0.17</v>
      </c>
      <c r="H1173" s="2">
        <v>40</v>
      </c>
      <c r="I1173" s="3">
        <v>908</v>
      </c>
      <c r="J1173" s="3">
        <v>10.5</v>
      </c>
      <c r="K1173" s="3">
        <v>9.66</v>
      </c>
      <c r="L1173" s="4">
        <v>0</v>
      </c>
      <c r="M1173" s="103">
        <v>25000</v>
      </c>
      <c r="N1173" s="113">
        <v>58</v>
      </c>
      <c r="O1173" s="113">
        <v>60</v>
      </c>
      <c r="P1173" s="113">
        <v>0.95</v>
      </c>
      <c r="Q1173" s="114" t="s">
        <v>655</v>
      </c>
    </row>
    <row r="1174" spans="1:17">
      <c r="A1174" s="111" t="s">
        <v>658</v>
      </c>
      <c r="B1174" s="2">
        <v>0.5</v>
      </c>
      <c r="C1174" s="3">
        <v>750</v>
      </c>
      <c r="D1174" s="4">
        <v>9.6999999999999993</v>
      </c>
      <c r="E1174" s="4">
        <v>10</v>
      </c>
      <c r="F1174" s="2">
        <v>6.5</v>
      </c>
      <c r="G1174" s="2">
        <v>0.7</v>
      </c>
      <c r="H1174" s="2">
        <v>418</v>
      </c>
      <c r="I1174" s="3">
        <v>586</v>
      </c>
      <c r="J1174" s="3">
        <v>14</v>
      </c>
      <c r="K1174" s="3"/>
      <c r="L1174" s="4">
        <v>0</v>
      </c>
      <c r="M1174" s="103">
        <v>14400</v>
      </c>
      <c r="N1174" s="113">
        <v>86.89</v>
      </c>
      <c r="O1174" s="113">
        <v>86.67</v>
      </c>
      <c r="P1174" s="113">
        <v>0.91</v>
      </c>
      <c r="Q1174" s="114" t="s">
        <v>659</v>
      </c>
    </row>
    <row r="1175" spans="1:17">
      <c r="A1175" s="111" t="s">
        <v>660</v>
      </c>
      <c r="B1175" s="2">
        <v>0.5</v>
      </c>
      <c r="C1175" s="3">
        <v>750</v>
      </c>
      <c r="D1175" s="4">
        <v>9.9</v>
      </c>
      <c r="E1175" s="4">
        <v>10</v>
      </c>
      <c r="F1175" s="2">
        <v>6.9</v>
      </c>
      <c r="G1175" s="2">
        <v>0.7</v>
      </c>
      <c r="H1175" s="2">
        <v>396</v>
      </c>
      <c r="I1175" s="3">
        <v>509</v>
      </c>
      <c r="J1175" s="3">
        <v>15</v>
      </c>
      <c r="K1175" s="3"/>
      <c r="L1175" s="4">
        <v>0</v>
      </c>
      <c r="M1175" s="103">
        <v>14400</v>
      </c>
      <c r="N1175" s="113">
        <v>82.44</v>
      </c>
      <c r="O1175" s="113">
        <v>80</v>
      </c>
      <c r="P1175" s="113">
        <v>0.87</v>
      </c>
      <c r="Q1175" s="114" t="s">
        <v>659</v>
      </c>
    </row>
    <row r="1176" spans="1:17">
      <c r="A1176" s="111" t="s">
        <v>661</v>
      </c>
      <c r="B1176" s="2">
        <v>0.5</v>
      </c>
      <c r="C1176" s="3">
        <v>750</v>
      </c>
      <c r="D1176" s="4">
        <v>9.4</v>
      </c>
      <c r="E1176" s="4">
        <v>10</v>
      </c>
      <c r="F1176" s="2">
        <v>7.4</v>
      </c>
      <c r="G1176" s="2">
        <v>0.77</v>
      </c>
      <c r="H1176" s="2">
        <v>331</v>
      </c>
      <c r="I1176" s="3">
        <v>354</v>
      </c>
      <c r="J1176" s="3">
        <v>27</v>
      </c>
      <c r="K1176" s="3"/>
      <c r="L1176" s="4">
        <v>0</v>
      </c>
      <c r="M1176" s="103">
        <v>14400</v>
      </c>
      <c r="N1176" s="113">
        <v>79.56</v>
      </c>
      <c r="O1176" s="113">
        <v>76.67</v>
      </c>
      <c r="P1176" s="113">
        <v>0.86</v>
      </c>
      <c r="Q1176" s="114" t="s">
        <v>659</v>
      </c>
    </row>
    <row r="1177" spans="1:17">
      <c r="A1177" s="111" t="s">
        <v>662</v>
      </c>
      <c r="B1177" s="2">
        <v>0.5</v>
      </c>
      <c r="C1177" s="3">
        <v>750</v>
      </c>
      <c r="D1177" s="4">
        <v>7.3</v>
      </c>
      <c r="E1177" s="4">
        <v>12</v>
      </c>
      <c r="F1177" s="2">
        <v>4.21</v>
      </c>
      <c r="G1177" s="2">
        <v>0.33</v>
      </c>
      <c r="H1177" s="2">
        <v>299</v>
      </c>
      <c r="I1177" s="3">
        <v>382</v>
      </c>
      <c r="J1177" s="3">
        <v>23.9</v>
      </c>
      <c r="K1177" s="3"/>
      <c r="L1177" s="4">
        <v>0</v>
      </c>
      <c r="M1177" s="103">
        <v>14400</v>
      </c>
      <c r="N1177" s="113">
        <v>13.28</v>
      </c>
      <c r="O1177" s="113">
        <v>7.68</v>
      </c>
      <c r="P1177" s="113">
        <v>0.12</v>
      </c>
      <c r="Q1177" s="114" t="s">
        <v>663</v>
      </c>
    </row>
    <row r="1178" spans="1:17">
      <c r="A1178" s="111" t="s">
        <v>664</v>
      </c>
      <c r="B1178" s="2">
        <v>0.5</v>
      </c>
      <c r="C1178" s="3">
        <v>750</v>
      </c>
      <c r="D1178" s="4">
        <v>7.9</v>
      </c>
      <c r="E1178" s="4">
        <v>12</v>
      </c>
      <c r="F1178" s="2">
        <v>6.85</v>
      </c>
      <c r="G1178" s="2">
        <v>0.51</v>
      </c>
      <c r="H1178" s="2">
        <v>458</v>
      </c>
      <c r="I1178" s="3">
        <v>393</v>
      </c>
      <c r="J1178" s="3">
        <v>24.3</v>
      </c>
      <c r="K1178" s="3"/>
      <c r="L1178" s="4">
        <v>0</v>
      </c>
      <c r="M1178" s="103">
        <v>14400</v>
      </c>
      <c r="N1178" s="113">
        <v>54.59</v>
      </c>
      <c r="O1178" s="113">
        <v>54.88</v>
      </c>
      <c r="P1178" s="113">
        <v>0.88</v>
      </c>
      <c r="Q1178" s="114" t="s">
        <v>663</v>
      </c>
    </row>
    <row r="1179" spans="1:17">
      <c r="A1179" s="111" t="s">
        <v>665</v>
      </c>
      <c r="B1179" s="2">
        <v>0.5</v>
      </c>
      <c r="C1179" s="3">
        <v>750</v>
      </c>
      <c r="D1179" s="4">
        <v>5</v>
      </c>
      <c r="E1179" s="4">
        <v>12</v>
      </c>
      <c r="F1179" s="2">
        <v>1</v>
      </c>
      <c r="G1179" s="2">
        <v>0.16</v>
      </c>
      <c r="H1179" s="2">
        <v>256</v>
      </c>
      <c r="I1179" s="3">
        <v>616</v>
      </c>
      <c r="J1179" s="3">
        <v>3.3</v>
      </c>
      <c r="K1179" s="3"/>
      <c r="L1179" s="4">
        <v>0</v>
      </c>
      <c r="M1179" s="103">
        <v>14400</v>
      </c>
      <c r="N1179" s="113">
        <v>30.98</v>
      </c>
      <c r="O1179" s="113">
        <v>30</v>
      </c>
      <c r="P1179" s="113">
        <v>0.61</v>
      </c>
      <c r="Q1179" s="114" t="s">
        <v>663</v>
      </c>
    </row>
    <row r="1180" spans="1:17">
      <c r="A1180" s="111" t="s">
        <v>666</v>
      </c>
      <c r="B1180" s="2">
        <v>0.5</v>
      </c>
      <c r="C1180" s="3">
        <v>750</v>
      </c>
      <c r="D1180" s="4">
        <v>4.5</v>
      </c>
      <c r="E1180" s="4">
        <v>12</v>
      </c>
      <c r="F1180" s="2">
        <v>4.4400000000000004</v>
      </c>
      <c r="G1180" s="2">
        <v>0.42</v>
      </c>
      <c r="H1180" s="2">
        <v>407</v>
      </c>
      <c r="I1180" s="3">
        <v>569</v>
      </c>
      <c r="J1180" s="3">
        <v>3.4</v>
      </c>
      <c r="K1180" s="3"/>
      <c r="L1180" s="4">
        <v>0</v>
      </c>
      <c r="M1180" s="103">
        <v>14400</v>
      </c>
      <c r="N1180" s="113">
        <v>73.03</v>
      </c>
      <c r="O1180" s="113">
        <v>75.37</v>
      </c>
      <c r="P1180" s="113">
        <v>0.91</v>
      </c>
      <c r="Q1180" s="114" t="s">
        <v>663</v>
      </c>
    </row>
    <row r="1181" spans="1:17">
      <c r="A1181" s="111" t="s">
        <v>667</v>
      </c>
      <c r="B1181" s="2">
        <v>0.5</v>
      </c>
      <c r="C1181" s="3">
        <v>750</v>
      </c>
      <c r="D1181" s="4">
        <v>4.7</v>
      </c>
      <c r="E1181" s="4">
        <v>12</v>
      </c>
      <c r="F1181" s="2">
        <v>16.350000000000001</v>
      </c>
      <c r="G1181" s="2">
        <v>0.56000000000000005</v>
      </c>
      <c r="H1181" s="2">
        <v>190</v>
      </c>
      <c r="I1181" s="3">
        <v>693</v>
      </c>
      <c r="J1181" s="3">
        <v>3.1</v>
      </c>
      <c r="K1181" s="3"/>
      <c r="L1181" s="4">
        <v>0</v>
      </c>
      <c r="M1181" s="103">
        <v>14400</v>
      </c>
      <c r="N1181" s="113">
        <v>80.040000000000006</v>
      </c>
      <c r="O1181" s="113">
        <v>84.15</v>
      </c>
      <c r="P1181" s="113">
        <v>0.93</v>
      </c>
      <c r="Q1181" s="114" t="s">
        <v>663</v>
      </c>
    </row>
    <row r="1182" spans="1:17">
      <c r="A1182" s="111" t="s">
        <v>662</v>
      </c>
      <c r="B1182" s="2">
        <v>0.5</v>
      </c>
      <c r="C1182" s="3">
        <v>750</v>
      </c>
      <c r="D1182" s="4">
        <v>7.3</v>
      </c>
      <c r="E1182" s="4">
        <v>24</v>
      </c>
      <c r="F1182" s="2">
        <v>4.21</v>
      </c>
      <c r="G1182" s="2">
        <v>0.33</v>
      </c>
      <c r="H1182" s="2">
        <v>299</v>
      </c>
      <c r="I1182" s="3">
        <v>382</v>
      </c>
      <c r="J1182" s="3">
        <v>23.9</v>
      </c>
      <c r="K1182" s="3"/>
      <c r="L1182" s="4">
        <v>0</v>
      </c>
      <c r="M1182" s="103">
        <v>14400</v>
      </c>
      <c r="N1182" s="113">
        <v>11.01</v>
      </c>
      <c r="O1182" s="113">
        <v>4.0199999999999996</v>
      </c>
      <c r="P1182" s="113">
        <v>0.25</v>
      </c>
      <c r="Q1182" s="114" t="s">
        <v>663</v>
      </c>
    </row>
    <row r="1183" spans="1:17">
      <c r="A1183" s="111" t="s">
        <v>664</v>
      </c>
      <c r="B1183" s="2">
        <v>0.5</v>
      </c>
      <c r="C1183" s="3">
        <v>750</v>
      </c>
      <c r="D1183" s="4">
        <v>7.9</v>
      </c>
      <c r="E1183" s="4">
        <v>24</v>
      </c>
      <c r="F1183" s="2">
        <v>6.85</v>
      </c>
      <c r="G1183" s="2">
        <v>0.51</v>
      </c>
      <c r="H1183" s="2">
        <v>458</v>
      </c>
      <c r="I1183" s="3">
        <v>393</v>
      </c>
      <c r="J1183" s="3">
        <v>24.3</v>
      </c>
      <c r="K1183" s="3"/>
      <c r="L1183" s="4">
        <v>0</v>
      </c>
      <c r="M1183" s="103">
        <v>14400</v>
      </c>
      <c r="N1183" s="113">
        <v>43.53</v>
      </c>
      <c r="O1183" s="113">
        <v>37.68</v>
      </c>
      <c r="P1183" s="113">
        <v>0.97</v>
      </c>
      <c r="Q1183" s="114" t="s">
        <v>663</v>
      </c>
    </row>
    <row r="1184" spans="1:17">
      <c r="A1184" s="111" t="s">
        <v>665</v>
      </c>
      <c r="B1184" s="2">
        <v>0.5</v>
      </c>
      <c r="C1184" s="3">
        <v>750</v>
      </c>
      <c r="D1184" s="4">
        <v>5</v>
      </c>
      <c r="E1184" s="4">
        <v>24</v>
      </c>
      <c r="F1184" s="2">
        <v>1</v>
      </c>
      <c r="G1184" s="2">
        <v>0.16</v>
      </c>
      <c r="H1184" s="2">
        <v>256</v>
      </c>
      <c r="I1184" s="3">
        <v>616</v>
      </c>
      <c r="J1184" s="3">
        <v>3.3</v>
      </c>
      <c r="K1184" s="3"/>
      <c r="L1184" s="4">
        <v>0</v>
      </c>
      <c r="M1184" s="103">
        <v>14400</v>
      </c>
      <c r="N1184" s="113">
        <v>19.55</v>
      </c>
      <c r="O1184" s="113">
        <v>9.51</v>
      </c>
      <c r="P1184" s="113">
        <v>0.59</v>
      </c>
      <c r="Q1184" s="114" t="s">
        <v>663</v>
      </c>
    </row>
    <row r="1185" spans="1:17">
      <c r="A1185" s="111" t="s">
        <v>666</v>
      </c>
      <c r="B1185" s="2">
        <v>0.5</v>
      </c>
      <c r="C1185" s="3">
        <v>750</v>
      </c>
      <c r="D1185" s="4">
        <v>4.5</v>
      </c>
      <c r="E1185" s="4">
        <v>24</v>
      </c>
      <c r="F1185" s="2">
        <v>4.4400000000000004</v>
      </c>
      <c r="G1185" s="2">
        <v>0.42</v>
      </c>
      <c r="H1185" s="2">
        <v>407</v>
      </c>
      <c r="I1185" s="3">
        <v>569</v>
      </c>
      <c r="J1185" s="3">
        <v>3.4</v>
      </c>
      <c r="K1185" s="3"/>
      <c r="L1185" s="4">
        <v>0</v>
      </c>
      <c r="M1185" s="103">
        <v>14400</v>
      </c>
      <c r="N1185" s="113">
        <v>64.180000000000007</v>
      </c>
      <c r="O1185" s="113">
        <v>66.22</v>
      </c>
      <c r="P1185" s="113">
        <v>0.94</v>
      </c>
      <c r="Q1185" s="114" t="s">
        <v>663</v>
      </c>
    </row>
    <row r="1186" spans="1:17">
      <c r="A1186" s="111" t="s">
        <v>667</v>
      </c>
      <c r="B1186" s="2">
        <v>0.5</v>
      </c>
      <c r="C1186" s="3">
        <v>750</v>
      </c>
      <c r="D1186" s="4">
        <v>4.7</v>
      </c>
      <c r="E1186" s="4">
        <v>24</v>
      </c>
      <c r="F1186" s="2">
        <v>16.350000000000001</v>
      </c>
      <c r="G1186" s="2">
        <v>0.56000000000000005</v>
      </c>
      <c r="H1186" s="2">
        <v>190</v>
      </c>
      <c r="I1186" s="3">
        <v>693</v>
      </c>
      <c r="J1186" s="3">
        <v>3.1</v>
      </c>
      <c r="K1186" s="3"/>
      <c r="L1186" s="4">
        <v>0</v>
      </c>
      <c r="M1186" s="103">
        <v>14400</v>
      </c>
      <c r="N1186" s="113">
        <v>78.59</v>
      </c>
      <c r="O1186" s="113">
        <v>81.22</v>
      </c>
      <c r="P1186" s="113">
        <v>0.93</v>
      </c>
      <c r="Q1186" s="114" t="s">
        <v>663</v>
      </c>
    </row>
    <row r="1187" spans="1:17">
      <c r="A1187" s="111" t="s">
        <v>668</v>
      </c>
      <c r="B1187" s="2">
        <v>0.5</v>
      </c>
      <c r="C1187" s="3">
        <v>800</v>
      </c>
      <c r="D1187" s="4">
        <v>5</v>
      </c>
      <c r="E1187" s="4">
        <v>6.6669999999999998</v>
      </c>
      <c r="F1187" s="2">
        <v>2.48</v>
      </c>
      <c r="G1187" s="2">
        <v>0.49</v>
      </c>
      <c r="H1187" s="2">
        <v>898</v>
      </c>
      <c r="I1187" s="3">
        <v>522</v>
      </c>
      <c r="J1187" s="3">
        <v>32.5</v>
      </c>
      <c r="K1187" s="3"/>
      <c r="L1187" s="4">
        <v>0</v>
      </c>
      <c r="M1187" s="103">
        <v>2100</v>
      </c>
      <c r="N1187" s="113">
        <v>63.25</v>
      </c>
      <c r="O1187" s="113">
        <v>73.25</v>
      </c>
      <c r="P1187" s="113">
        <v>0.9</v>
      </c>
      <c r="Q1187" s="114" t="s">
        <v>669</v>
      </c>
    </row>
    <row r="1188" spans="1:17">
      <c r="A1188" s="111" t="s">
        <v>670</v>
      </c>
      <c r="B1188" s="2">
        <v>0.5</v>
      </c>
      <c r="C1188" s="3">
        <v>800</v>
      </c>
      <c r="D1188" s="4">
        <v>5</v>
      </c>
      <c r="E1188" s="4">
        <v>6.6669999999999998</v>
      </c>
      <c r="F1188" s="2">
        <v>2.74</v>
      </c>
      <c r="G1188" s="2">
        <v>0.66</v>
      </c>
      <c r="H1188" s="2">
        <v>983</v>
      </c>
      <c r="I1188" s="3">
        <v>689</v>
      </c>
      <c r="J1188" s="3">
        <v>24.5</v>
      </c>
      <c r="K1188" s="3"/>
      <c r="L1188" s="4">
        <v>1.2</v>
      </c>
      <c r="M1188" s="103">
        <v>2100</v>
      </c>
      <c r="N1188" s="113">
        <v>88.25</v>
      </c>
      <c r="O1188" s="113">
        <v>86.18</v>
      </c>
      <c r="P1188" s="113">
        <v>1.05</v>
      </c>
      <c r="Q1188" s="114" t="s">
        <v>669</v>
      </c>
    </row>
    <row r="1189" spans="1:17">
      <c r="A1189" s="111" t="s">
        <v>509</v>
      </c>
      <c r="B1189" s="2">
        <v>0.5</v>
      </c>
      <c r="C1189" s="3">
        <v>700</v>
      </c>
      <c r="D1189" s="4">
        <v>10</v>
      </c>
      <c r="E1189" s="4">
        <v>10</v>
      </c>
      <c r="F1189" s="2">
        <v>10.1</v>
      </c>
      <c r="G1189" s="2">
        <v>0.42</v>
      </c>
      <c r="H1189" s="2">
        <v>164</v>
      </c>
      <c r="I1189" s="3">
        <v>760</v>
      </c>
      <c r="J1189" s="3">
        <v>21.5</v>
      </c>
      <c r="K1189" s="3"/>
      <c r="L1189" s="4">
        <v>0</v>
      </c>
      <c r="M1189" s="3">
        <v>60000</v>
      </c>
      <c r="N1189" s="113">
        <v>33.07</v>
      </c>
      <c r="O1189" s="113">
        <v>68.11</v>
      </c>
      <c r="P1189" s="113">
        <v>0.83</v>
      </c>
      <c r="Q1189" s="114" t="s">
        <v>671</v>
      </c>
    </row>
    <row r="1190" spans="1:17">
      <c r="A1190" s="111" t="s">
        <v>672</v>
      </c>
      <c r="B1190" s="2">
        <v>0.5</v>
      </c>
      <c r="C1190" s="3">
        <v>700</v>
      </c>
      <c r="D1190" s="4">
        <v>10</v>
      </c>
      <c r="E1190" s="4">
        <v>10</v>
      </c>
      <c r="F1190" s="2">
        <v>9.8000000000000007</v>
      </c>
      <c r="G1190" s="2">
        <v>0.42</v>
      </c>
      <c r="H1190" s="2">
        <v>173</v>
      </c>
      <c r="I1190" s="3">
        <v>757</v>
      </c>
      <c r="J1190" s="3">
        <v>21.5</v>
      </c>
      <c r="K1190" s="3"/>
      <c r="L1190" s="4">
        <v>1.96</v>
      </c>
      <c r="M1190" s="3">
        <v>60000</v>
      </c>
      <c r="N1190" s="113">
        <v>35.04</v>
      </c>
      <c r="O1190" s="113">
        <v>74.41</v>
      </c>
      <c r="P1190" s="113">
        <v>0.86</v>
      </c>
      <c r="Q1190" s="114" t="s">
        <v>671</v>
      </c>
    </row>
    <row r="1191" spans="1:17">
      <c r="A1191" s="111" t="s">
        <v>673</v>
      </c>
      <c r="B1191" s="2">
        <v>0.5</v>
      </c>
      <c r="C1191" s="3">
        <v>700</v>
      </c>
      <c r="D1191" s="4">
        <v>10</v>
      </c>
      <c r="E1191" s="4">
        <v>10</v>
      </c>
      <c r="F1191" s="2">
        <v>9.8000000000000007</v>
      </c>
      <c r="G1191" s="2">
        <v>0.42</v>
      </c>
      <c r="H1191" s="2">
        <v>172</v>
      </c>
      <c r="I1191" s="3">
        <v>742</v>
      </c>
      <c r="J1191" s="3">
        <v>21.5</v>
      </c>
      <c r="K1191" s="3"/>
      <c r="L1191" s="4">
        <v>1.96</v>
      </c>
      <c r="M1191" s="3">
        <v>60000</v>
      </c>
      <c r="N1191" s="113">
        <v>32.28</v>
      </c>
      <c r="O1191" s="113">
        <v>69.290000000000006</v>
      </c>
      <c r="P1191" s="113">
        <v>0.82</v>
      </c>
      <c r="Q1191" s="114" t="s">
        <v>671</v>
      </c>
    </row>
    <row r="1192" spans="1:17">
      <c r="A1192" s="111" t="s">
        <v>674</v>
      </c>
      <c r="B1192" s="2">
        <v>0.5</v>
      </c>
      <c r="C1192" s="3">
        <v>700</v>
      </c>
      <c r="D1192" s="4">
        <v>10</v>
      </c>
      <c r="E1192" s="4">
        <v>10</v>
      </c>
      <c r="F1192" s="2">
        <v>9.6</v>
      </c>
      <c r="G1192" s="2">
        <v>0.28999999999999998</v>
      </c>
      <c r="H1192" s="2">
        <v>120</v>
      </c>
      <c r="I1192" s="3">
        <v>755</v>
      </c>
      <c r="J1192" s="3">
        <v>21.5</v>
      </c>
      <c r="K1192" s="3"/>
      <c r="L1192" s="4">
        <v>1.96</v>
      </c>
      <c r="M1192" s="3">
        <v>60000</v>
      </c>
      <c r="N1192" s="113">
        <v>37</v>
      </c>
      <c r="O1192" s="113">
        <v>78.349999999999994</v>
      </c>
      <c r="P1192" s="113">
        <v>0.83</v>
      </c>
      <c r="Q1192" s="114" t="s">
        <v>671</v>
      </c>
    </row>
    <row r="1193" spans="1:17">
      <c r="A1193" s="111" t="s">
        <v>509</v>
      </c>
      <c r="B1193" s="2">
        <v>0.5</v>
      </c>
      <c r="C1193" s="3">
        <v>700</v>
      </c>
      <c r="D1193" s="4">
        <v>20</v>
      </c>
      <c r="E1193" s="4">
        <v>10</v>
      </c>
      <c r="F1193" s="2">
        <v>10.1</v>
      </c>
      <c r="G1193" s="2">
        <v>0.42</v>
      </c>
      <c r="H1193" s="2">
        <v>164</v>
      </c>
      <c r="I1193" s="3">
        <v>760</v>
      </c>
      <c r="J1193" s="3">
        <v>21.5</v>
      </c>
      <c r="K1193" s="3"/>
      <c r="L1193" s="4">
        <v>0</v>
      </c>
      <c r="M1193" s="3">
        <v>60000</v>
      </c>
      <c r="N1193" s="113">
        <v>14.57</v>
      </c>
      <c r="O1193" s="113">
        <v>50.39</v>
      </c>
      <c r="P1193" s="113">
        <v>0.78</v>
      </c>
      <c r="Q1193" s="114" t="s">
        <v>671</v>
      </c>
    </row>
    <row r="1194" spans="1:17">
      <c r="A1194" s="111" t="s">
        <v>672</v>
      </c>
      <c r="B1194" s="2">
        <v>0.5</v>
      </c>
      <c r="C1194" s="3">
        <v>700</v>
      </c>
      <c r="D1194" s="4">
        <v>20</v>
      </c>
      <c r="E1194" s="4">
        <v>10</v>
      </c>
      <c r="F1194" s="2">
        <v>9.8000000000000007</v>
      </c>
      <c r="G1194" s="2">
        <v>0.42</v>
      </c>
      <c r="H1194" s="2">
        <v>173</v>
      </c>
      <c r="I1194" s="3">
        <v>757</v>
      </c>
      <c r="J1194" s="3">
        <v>21.5</v>
      </c>
      <c r="K1194" s="3"/>
      <c r="L1194" s="4">
        <v>1.96</v>
      </c>
      <c r="M1194" s="3">
        <v>60000</v>
      </c>
      <c r="N1194" s="113">
        <v>22.05</v>
      </c>
      <c r="O1194" s="113">
        <v>61.81</v>
      </c>
      <c r="P1194" s="113">
        <v>0.83</v>
      </c>
      <c r="Q1194" s="114" t="s">
        <v>671</v>
      </c>
    </row>
    <row r="1195" spans="1:17">
      <c r="A1195" s="111" t="s">
        <v>673</v>
      </c>
      <c r="B1195" s="2">
        <v>0.5</v>
      </c>
      <c r="C1195" s="3">
        <v>700</v>
      </c>
      <c r="D1195" s="4">
        <v>20</v>
      </c>
      <c r="E1195" s="4">
        <v>10</v>
      </c>
      <c r="F1195" s="2">
        <v>9.8000000000000007</v>
      </c>
      <c r="G1195" s="2">
        <v>0.42</v>
      </c>
      <c r="H1195" s="2">
        <v>172</v>
      </c>
      <c r="I1195" s="3">
        <v>742</v>
      </c>
      <c r="J1195" s="3">
        <v>21.5</v>
      </c>
      <c r="K1195" s="3"/>
      <c r="L1195" s="4">
        <v>1.96</v>
      </c>
      <c r="M1195" s="3">
        <v>60000</v>
      </c>
      <c r="N1195" s="113">
        <v>19.690000000000001</v>
      </c>
      <c r="O1195" s="113">
        <v>57.48</v>
      </c>
      <c r="P1195" s="113">
        <v>0.8</v>
      </c>
      <c r="Q1195" s="114" t="s">
        <v>671</v>
      </c>
    </row>
    <row r="1196" spans="1:17">
      <c r="A1196" s="111" t="s">
        <v>674</v>
      </c>
      <c r="B1196" s="2">
        <v>0.5</v>
      </c>
      <c r="C1196" s="3">
        <v>700</v>
      </c>
      <c r="D1196" s="4">
        <v>20</v>
      </c>
      <c r="E1196" s="4">
        <v>10</v>
      </c>
      <c r="F1196" s="2">
        <v>9.6</v>
      </c>
      <c r="G1196" s="2">
        <v>0.28999999999999998</v>
      </c>
      <c r="H1196" s="2">
        <v>120</v>
      </c>
      <c r="I1196" s="3">
        <v>755</v>
      </c>
      <c r="J1196" s="3">
        <v>21.5</v>
      </c>
      <c r="K1196" s="3"/>
      <c r="L1196" s="4">
        <v>1.96</v>
      </c>
      <c r="M1196" s="3">
        <v>60000</v>
      </c>
      <c r="N1196" s="113">
        <v>22</v>
      </c>
      <c r="O1196" s="113">
        <v>65.75</v>
      </c>
      <c r="P1196" s="113">
        <v>0.77</v>
      </c>
      <c r="Q1196" s="114" t="s">
        <v>671</v>
      </c>
    </row>
    <row r="1197" spans="1:17">
      <c r="A1197" s="111" t="s">
        <v>674</v>
      </c>
      <c r="B1197" s="2">
        <v>0.5</v>
      </c>
      <c r="C1197" s="3">
        <v>600</v>
      </c>
      <c r="D1197" s="4">
        <v>20</v>
      </c>
      <c r="E1197" s="4">
        <v>10</v>
      </c>
      <c r="F1197" s="2">
        <v>9.6</v>
      </c>
      <c r="G1197" s="2">
        <v>0.28999999999999998</v>
      </c>
      <c r="H1197" s="2">
        <v>120</v>
      </c>
      <c r="I1197" s="3">
        <v>755</v>
      </c>
      <c r="J1197" s="3">
        <v>21.5</v>
      </c>
      <c r="K1197" s="3"/>
      <c r="L1197" s="4">
        <v>1.96</v>
      </c>
      <c r="M1197" s="3">
        <v>60000</v>
      </c>
      <c r="N1197" s="113">
        <v>7.85</v>
      </c>
      <c r="O1197" s="113">
        <v>42.56</v>
      </c>
      <c r="P1197" s="113">
        <v>0.68</v>
      </c>
      <c r="Q1197" s="114" t="s">
        <v>671</v>
      </c>
    </row>
    <row r="1198" spans="1:17">
      <c r="A1198" s="111" t="s">
        <v>674</v>
      </c>
      <c r="B1198" s="2">
        <v>0.5</v>
      </c>
      <c r="C1198" s="3">
        <v>800</v>
      </c>
      <c r="D1198" s="4">
        <v>20</v>
      </c>
      <c r="E1198" s="4">
        <v>10</v>
      </c>
      <c r="F1198" s="2">
        <v>9.6</v>
      </c>
      <c r="G1198" s="2">
        <v>0.28999999999999998</v>
      </c>
      <c r="H1198" s="2">
        <v>120</v>
      </c>
      <c r="I1198" s="3">
        <v>755</v>
      </c>
      <c r="J1198" s="3">
        <v>21.5</v>
      </c>
      <c r="K1198" s="3"/>
      <c r="L1198" s="4">
        <v>1.96</v>
      </c>
      <c r="M1198" s="3">
        <v>60000</v>
      </c>
      <c r="N1198" s="113">
        <v>52.89</v>
      </c>
      <c r="O1198" s="113">
        <v>92.15</v>
      </c>
      <c r="P1198" s="113">
        <v>0.86</v>
      </c>
      <c r="Q1198" s="114" t="s">
        <v>671</v>
      </c>
    </row>
    <row r="1199" spans="1:17">
      <c r="A1199" s="111" t="s">
        <v>674</v>
      </c>
      <c r="B1199" s="2">
        <v>0.5</v>
      </c>
      <c r="C1199" s="3">
        <v>600</v>
      </c>
      <c r="D1199" s="4">
        <v>20</v>
      </c>
      <c r="E1199" s="4">
        <v>20</v>
      </c>
      <c r="F1199" s="2">
        <v>9.6</v>
      </c>
      <c r="G1199" s="2">
        <v>0.28999999999999998</v>
      </c>
      <c r="H1199" s="2">
        <v>120</v>
      </c>
      <c r="I1199" s="3">
        <v>755</v>
      </c>
      <c r="J1199" s="3">
        <v>21.5</v>
      </c>
      <c r="K1199" s="3"/>
      <c r="L1199" s="4">
        <v>1.96</v>
      </c>
      <c r="M1199" s="3">
        <v>60000</v>
      </c>
      <c r="N1199" s="113">
        <v>3.3</v>
      </c>
      <c r="O1199" s="113">
        <v>37.19</v>
      </c>
      <c r="P1199" s="113">
        <v>0.66</v>
      </c>
      <c r="Q1199" s="114" t="s">
        <v>671</v>
      </c>
    </row>
    <row r="1200" spans="1:17">
      <c r="A1200" s="111" t="s">
        <v>674</v>
      </c>
      <c r="B1200" s="2">
        <v>0.5</v>
      </c>
      <c r="C1200" s="3">
        <v>800</v>
      </c>
      <c r="D1200" s="4">
        <v>20</v>
      </c>
      <c r="E1200" s="4">
        <v>20</v>
      </c>
      <c r="F1200" s="2">
        <v>9.6</v>
      </c>
      <c r="G1200" s="2">
        <v>0.28999999999999998</v>
      </c>
      <c r="H1200" s="2">
        <v>120</v>
      </c>
      <c r="I1200" s="3">
        <v>755</v>
      </c>
      <c r="J1200" s="3">
        <v>21.5</v>
      </c>
      <c r="K1200" s="3"/>
      <c r="L1200" s="4">
        <v>1.96</v>
      </c>
      <c r="M1200" s="3">
        <v>60000</v>
      </c>
      <c r="N1200" s="113">
        <v>42.8</v>
      </c>
      <c r="O1200" s="113">
        <v>87.6</v>
      </c>
      <c r="P1200" s="113">
        <v>0.85</v>
      </c>
      <c r="Q1200" s="114" t="s">
        <v>671</v>
      </c>
    </row>
    <row r="1201" spans="1:17">
      <c r="A1201" s="111" t="s">
        <v>674</v>
      </c>
      <c r="B1201" s="2">
        <v>0.5</v>
      </c>
      <c r="C1201" s="3">
        <v>700</v>
      </c>
      <c r="D1201" s="4">
        <v>10</v>
      </c>
      <c r="E1201" s="4">
        <v>20</v>
      </c>
      <c r="F1201" s="2">
        <v>9.6</v>
      </c>
      <c r="G1201" s="2">
        <v>0.28999999999999998</v>
      </c>
      <c r="H1201" s="2">
        <v>120</v>
      </c>
      <c r="I1201" s="3">
        <v>755</v>
      </c>
      <c r="J1201" s="3">
        <v>21.5</v>
      </c>
      <c r="K1201" s="3"/>
      <c r="L1201" s="4">
        <v>1.96</v>
      </c>
      <c r="M1201" s="3">
        <v>30000</v>
      </c>
      <c r="N1201" s="113">
        <v>41.77</v>
      </c>
      <c r="O1201" s="113">
        <v>81.010000000000005</v>
      </c>
      <c r="P1201" s="113">
        <v>0.85</v>
      </c>
      <c r="Q1201" s="114" t="s">
        <v>671</v>
      </c>
    </row>
    <row r="1202" spans="1:17">
      <c r="A1202" s="111" t="s">
        <v>674</v>
      </c>
      <c r="B1202" s="2">
        <v>0.5</v>
      </c>
      <c r="C1202" s="3">
        <v>700</v>
      </c>
      <c r="D1202" s="4">
        <v>10</v>
      </c>
      <c r="E1202" s="4">
        <v>20</v>
      </c>
      <c r="F1202" s="2">
        <v>9.6</v>
      </c>
      <c r="G1202" s="2">
        <v>0.28999999999999998</v>
      </c>
      <c r="H1202" s="2">
        <v>120</v>
      </c>
      <c r="I1202" s="3">
        <v>755</v>
      </c>
      <c r="J1202" s="3">
        <v>21.5</v>
      </c>
      <c r="K1202" s="3"/>
      <c r="L1202" s="4">
        <v>1.96</v>
      </c>
      <c r="M1202" s="3">
        <v>120000</v>
      </c>
      <c r="N1202" s="113">
        <v>29.54</v>
      </c>
      <c r="O1202" s="113">
        <v>71.05</v>
      </c>
      <c r="P1202" s="113">
        <v>0.77</v>
      </c>
      <c r="Q1202" s="114" t="s">
        <v>671</v>
      </c>
    </row>
    <row r="1203" spans="1:17">
      <c r="A1203" s="111" t="s">
        <v>674</v>
      </c>
      <c r="B1203" s="2">
        <v>0.5</v>
      </c>
      <c r="C1203" s="3">
        <v>700</v>
      </c>
      <c r="D1203" s="4">
        <v>20</v>
      </c>
      <c r="E1203" s="4">
        <v>20</v>
      </c>
      <c r="F1203" s="2">
        <v>9.6</v>
      </c>
      <c r="G1203" s="2">
        <v>0.28999999999999998</v>
      </c>
      <c r="H1203" s="2">
        <v>120</v>
      </c>
      <c r="I1203" s="3">
        <v>755</v>
      </c>
      <c r="J1203" s="3">
        <v>21.5</v>
      </c>
      <c r="K1203" s="3"/>
      <c r="L1203" s="4">
        <v>1.96</v>
      </c>
      <c r="M1203" s="3">
        <v>30000</v>
      </c>
      <c r="N1203" s="113">
        <v>35.020000000000003</v>
      </c>
      <c r="O1203" s="113">
        <v>76.319999999999993</v>
      </c>
      <c r="P1203" s="113">
        <v>0.85</v>
      </c>
      <c r="Q1203" s="114" t="s">
        <v>671</v>
      </c>
    </row>
    <row r="1204" spans="1:17">
      <c r="A1204" s="111" t="s">
        <v>674</v>
      </c>
      <c r="B1204" s="2">
        <v>0.5</v>
      </c>
      <c r="C1204" s="3">
        <v>700</v>
      </c>
      <c r="D1204" s="4">
        <v>20</v>
      </c>
      <c r="E1204" s="4">
        <v>20</v>
      </c>
      <c r="F1204" s="2">
        <v>9.6</v>
      </c>
      <c r="G1204" s="2">
        <v>0.28999999999999998</v>
      </c>
      <c r="H1204" s="2">
        <v>120</v>
      </c>
      <c r="I1204" s="3">
        <v>755</v>
      </c>
      <c r="J1204" s="3">
        <v>21.5</v>
      </c>
      <c r="K1204" s="3"/>
      <c r="L1204" s="4">
        <v>1.96</v>
      </c>
      <c r="M1204" s="3">
        <v>120000</v>
      </c>
      <c r="N1204" s="113">
        <v>21.1</v>
      </c>
      <c r="O1204" s="113">
        <v>63.71</v>
      </c>
      <c r="P1204" s="113">
        <v>0.72</v>
      </c>
      <c r="Q1204" s="114" t="s">
        <v>671</v>
      </c>
    </row>
    <row r="1205" spans="1:17">
      <c r="A1205" s="111" t="s">
        <v>675</v>
      </c>
      <c r="B1205" s="2">
        <v>0.1</v>
      </c>
      <c r="C1205" s="3">
        <v>400</v>
      </c>
      <c r="D1205" s="4">
        <v>3.72</v>
      </c>
      <c r="E1205" s="4">
        <v>0.5</v>
      </c>
      <c r="F1205" s="2">
        <v>7.5</v>
      </c>
      <c r="G1205" s="2">
        <v>0.23</v>
      </c>
      <c r="H1205" s="2">
        <v>126</v>
      </c>
      <c r="I1205" s="3">
        <v>550</v>
      </c>
      <c r="J1205" s="3">
        <v>5.6</v>
      </c>
      <c r="K1205" s="3"/>
      <c r="L1205" s="4">
        <v>0</v>
      </c>
      <c r="M1205" s="3">
        <v>10000</v>
      </c>
      <c r="N1205" s="113">
        <v>15.23</v>
      </c>
      <c r="O1205" s="113">
        <v>28.57</v>
      </c>
      <c r="P1205" s="113">
        <v>0.67</v>
      </c>
      <c r="Q1205" s="114" t="s">
        <v>676</v>
      </c>
    </row>
    <row r="1206" spans="1:17">
      <c r="A1206" s="111" t="s">
        <v>677</v>
      </c>
      <c r="B1206" s="2">
        <v>0.1</v>
      </c>
      <c r="C1206" s="3">
        <v>400</v>
      </c>
      <c r="D1206" s="4">
        <v>3.89</v>
      </c>
      <c r="E1206" s="4">
        <v>0.5</v>
      </c>
      <c r="F1206" s="2">
        <v>9.1</v>
      </c>
      <c r="G1206" s="2">
        <v>0.39</v>
      </c>
      <c r="H1206" s="2">
        <v>148</v>
      </c>
      <c r="I1206" s="3">
        <v>750</v>
      </c>
      <c r="J1206" s="3">
        <v>8.1999999999999993</v>
      </c>
      <c r="K1206" s="3"/>
      <c r="L1206" s="4">
        <v>0</v>
      </c>
      <c r="M1206" s="3">
        <v>10000</v>
      </c>
      <c r="N1206" s="113">
        <v>8.19</v>
      </c>
      <c r="O1206" s="113">
        <v>22.28</v>
      </c>
      <c r="P1206" s="113">
        <v>0.7</v>
      </c>
      <c r="Q1206" s="114" t="s">
        <v>676</v>
      </c>
    </row>
    <row r="1207" spans="1:17">
      <c r="A1207" s="111" t="s">
        <v>678</v>
      </c>
      <c r="B1207" s="2">
        <v>0.1</v>
      </c>
      <c r="C1207" s="3">
        <v>400</v>
      </c>
      <c r="D1207" s="4">
        <v>4.18</v>
      </c>
      <c r="E1207" s="4">
        <v>0.5</v>
      </c>
      <c r="F1207" s="2">
        <v>10</v>
      </c>
      <c r="G1207" s="2">
        <v>0.42</v>
      </c>
      <c r="H1207" s="2">
        <v>151</v>
      </c>
      <c r="I1207" s="3">
        <v>780</v>
      </c>
      <c r="J1207" s="3">
        <v>4.7</v>
      </c>
      <c r="K1207" s="3"/>
      <c r="L1207" s="4">
        <v>0</v>
      </c>
      <c r="M1207" s="3">
        <v>10000</v>
      </c>
      <c r="N1207" s="113">
        <v>4.5</v>
      </c>
      <c r="O1207" s="113">
        <v>7.33</v>
      </c>
      <c r="P1207" s="113">
        <v>0.62</v>
      </c>
      <c r="Q1207" s="114" t="s">
        <v>676</v>
      </c>
    </row>
    <row r="1208" spans="1:17">
      <c r="A1208" s="111" t="s">
        <v>611</v>
      </c>
      <c r="B1208" s="2">
        <v>0.1</v>
      </c>
      <c r="C1208" s="3">
        <v>400</v>
      </c>
      <c r="D1208" s="4">
        <v>3.47</v>
      </c>
      <c r="E1208" s="4">
        <v>0.5</v>
      </c>
      <c r="F1208" s="2">
        <v>6.7</v>
      </c>
      <c r="G1208" s="2">
        <v>0.37</v>
      </c>
      <c r="H1208" s="2">
        <v>135</v>
      </c>
      <c r="I1208" s="3">
        <v>475</v>
      </c>
      <c r="J1208" s="3">
        <v>7</v>
      </c>
      <c r="K1208" s="3"/>
      <c r="L1208" s="4">
        <v>0</v>
      </c>
      <c r="M1208" s="3">
        <v>10000</v>
      </c>
      <c r="N1208" s="113">
        <v>11.02</v>
      </c>
      <c r="O1208" s="113">
        <v>15.6</v>
      </c>
      <c r="P1208" s="113">
        <v>0.52</v>
      </c>
      <c r="Q1208" s="114" t="s">
        <v>676</v>
      </c>
    </row>
    <row r="1209" spans="1:17">
      <c r="A1209" s="111" t="s">
        <v>679</v>
      </c>
      <c r="B1209" s="2">
        <v>0.1</v>
      </c>
      <c r="C1209" s="3">
        <v>400</v>
      </c>
      <c r="D1209" s="4">
        <v>4.41</v>
      </c>
      <c r="E1209" s="4">
        <v>0.5</v>
      </c>
      <c r="F1209" s="2">
        <v>6.8</v>
      </c>
      <c r="G1209" s="2">
        <v>0.56000000000000005</v>
      </c>
      <c r="H1209" s="2">
        <v>320</v>
      </c>
      <c r="I1209" s="3">
        <v>800</v>
      </c>
      <c r="J1209" s="3">
        <v>4.0999999999999996</v>
      </c>
      <c r="K1209" s="3"/>
      <c r="L1209" s="4">
        <v>0</v>
      </c>
      <c r="M1209" s="3">
        <v>10000</v>
      </c>
      <c r="N1209" s="113">
        <v>9.1199999999999992</v>
      </c>
      <c r="O1209" s="113">
        <v>18.79</v>
      </c>
      <c r="P1209" s="113">
        <v>0.48</v>
      </c>
      <c r="Q1209" s="114" t="s">
        <v>676</v>
      </c>
    </row>
    <row r="1210" spans="1:17">
      <c r="A1210" s="111" t="s">
        <v>675</v>
      </c>
      <c r="B1210" s="2">
        <v>0.1</v>
      </c>
      <c r="C1210" s="3">
        <v>500</v>
      </c>
      <c r="D1210" s="4">
        <v>3.72</v>
      </c>
      <c r="E1210" s="4">
        <v>0.5</v>
      </c>
      <c r="F1210" s="2">
        <v>7.5</v>
      </c>
      <c r="G1210" s="2">
        <v>0.23</v>
      </c>
      <c r="H1210" s="2">
        <v>126</v>
      </c>
      <c r="I1210" s="3">
        <v>550</v>
      </c>
      <c r="J1210" s="3">
        <v>5.6</v>
      </c>
      <c r="K1210" s="3"/>
      <c r="L1210" s="4">
        <v>0</v>
      </c>
      <c r="M1210" s="3">
        <v>10000</v>
      </c>
      <c r="N1210" s="113">
        <v>33.17</v>
      </c>
      <c r="O1210" s="113">
        <v>49.61</v>
      </c>
      <c r="P1210" s="113">
        <v>0.88</v>
      </c>
      <c r="Q1210" s="114" t="s">
        <v>676</v>
      </c>
    </row>
    <row r="1211" spans="1:17">
      <c r="A1211" s="111" t="s">
        <v>677</v>
      </c>
      <c r="B1211" s="2">
        <v>0.1</v>
      </c>
      <c r="C1211" s="3">
        <v>500</v>
      </c>
      <c r="D1211" s="4">
        <v>3.89</v>
      </c>
      <c r="E1211" s="4">
        <v>0.5</v>
      </c>
      <c r="F1211" s="2">
        <v>9.1</v>
      </c>
      <c r="G1211" s="2">
        <v>0.39</v>
      </c>
      <c r="H1211" s="2">
        <v>148</v>
      </c>
      <c r="I1211" s="3">
        <v>750</v>
      </c>
      <c r="J1211" s="3">
        <v>8.1999999999999993</v>
      </c>
      <c r="K1211" s="3"/>
      <c r="L1211" s="4">
        <v>0</v>
      </c>
      <c r="M1211" s="3">
        <v>10000</v>
      </c>
      <c r="N1211" s="113">
        <v>38.21</v>
      </c>
      <c r="O1211" s="113">
        <v>50.9</v>
      </c>
      <c r="P1211" s="113">
        <v>0.84</v>
      </c>
      <c r="Q1211" s="114" t="s">
        <v>676</v>
      </c>
    </row>
    <row r="1212" spans="1:17">
      <c r="A1212" s="111" t="s">
        <v>678</v>
      </c>
      <c r="B1212" s="2">
        <v>0.1</v>
      </c>
      <c r="C1212" s="3">
        <v>500</v>
      </c>
      <c r="D1212" s="4">
        <v>4.18</v>
      </c>
      <c r="E1212" s="4">
        <v>0.5</v>
      </c>
      <c r="F1212" s="2">
        <v>10</v>
      </c>
      <c r="G1212" s="2">
        <v>0.42</v>
      </c>
      <c r="H1212" s="2">
        <v>151</v>
      </c>
      <c r="I1212" s="3">
        <v>780</v>
      </c>
      <c r="J1212" s="3">
        <v>4.7</v>
      </c>
      <c r="K1212" s="3"/>
      <c r="L1212" s="4">
        <v>0</v>
      </c>
      <c r="M1212" s="3">
        <v>10000</v>
      </c>
      <c r="N1212" s="113">
        <v>23.93</v>
      </c>
      <c r="O1212" s="113">
        <v>48.31</v>
      </c>
      <c r="P1212" s="113">
        <v>0.86</v>
      </c>
      <c r="Q1212" s="114" t="s">
        <v>676</v>
      </c>
    </row>
    <row r="1213" spans="1:17">
      <c r="A1213" s="111" t="s">
        <v>611</v>
      </c>
      <c r="B1213" s="2">
        <v>0.1</v>
      </c>
      <c r="C1213" s="3">
        <v>500</v>
      </c>
      <c r="D1213" s="4">
        <v>3.47</v>
      </c>
      <c r="E1213" s="4">
        <v>0.5</v>
      </c>
      <c r="F1213" s="2">
        <v>6.7</v>
      </c>
      <c r="G1213" s="2">
        <v>0.37</v>
      </c>
      <c r="H1213" s="2">
        <v>135</v>
      </c>
      <c r="I1213" s="3">
        <v>475</v>
      </c>
      <c r="J1213" s="3">
        <v>7</v>
      </c>
      <c r="K1213" s="3"/>
      <c r="L1213" s="4">
        <v>0</v>
      </c>
      <c r="M1213" s="3">
        <v>10000</v>
      </c>
      <c r="N1213" s="113">
        <v>16.79</v>
      </c>
      <c r="O1213" s="113">
        <v>38.82</v>
      </c>
      <c r="P1213" s="113">
        <v>0.83</v>
      </c>
      <c r="Q1213" s="114" t="s">
        <v>676</v>
      </c>
    </row>
    <row r="1214" spans="1:17">
      <c r="A1214" s="111" t="s">
        <v>675</v>
      </c>
      <c r="B1214" s="2">
        <v>0.1</v>
      </c>
      <c r="C1214" s="3">
        <v>600</v>
      </c>
      <c r="D1214" s="4">
        <v>3.72</v>
      </c>
      <c r="E1214" s="4">
        <v>0.5</v>
      </c>
      <c r="F1214" s="2">
        <v>7.5</v>
      </c>
      <c r="G1214" s="2">
        <v>0.23</v>
      </c>
      <c r="H1214" s="2">
        <v>126</v>
      </c>
      <c r="I1214" s="3">
        <v>550</v>
      </c>
      <c r="J1214" s="3">
        <v>5.6</v>
      </c>
      <c r="K1214" s="3"/>
      <c r="L1214" s="4">
        <v>0</v>
      </c>
      <c r="M1214" s="3">
        <v>10000</v>
      </c>
      <c r="N1214" s="113">
        <v>73.89</v>
      </c>
      <c r="O1214" s="113">
        <v>82.82</v>
      </c>
      <c r="P1214" s="113">
        <v>1.03</v>
      </c>
      <c r="Q1214" s="114" t="s">
        <v>676</v>
      </c>
    </row>
    <row r="1215" spans="1:17">
      <c r="A1215" s="111" t="s">
        <v>677</v>
      </c>
      <c r="B1215" s="2">
        <v>0.1</v>
      </c>
      <c r="C1215" s="3">
        <v>600</v>
      </c>
      <c r="D1215" s="4">
        <v>3.89</v>
      </c>
      <c r="E1215" s="4">
        <v>0.5</v>
      </c>
      <c r="F1215" s="2">
        <v>9.1</v>
      </c>
      <c r="G1215" s="2">
        <v>0.39</v>
      </c>
      <c r="H1215" s="2">
        <v>148</v>
      </c>
      <c r="I1215" s="3">
        <v>750</v>
      </c>
      <c r="J1215" s="3">
        <v>8.1999999999999993</v>
      </c>
      <c r="K1215" s="3"/>
      <c r="L1215" s="4">
        <v>0</v>
      </c>
      <c r="M1215" s="3">
        <v>10000</v>
      </c>
      <c r="N1215" s="113">
        <v>76.83</v>
      </c>
      <c r="O1215" s="113">
        <v>82.82</v>
      </c>
      <c r="P1215" s="113">
        <v>0.97</v>
      </c>
      <c r="Q1215" s="114" t="s">
        <v>676</v>
      </c>
    </row>
    <row r="1216" spans="1:17">
      <c r="A1216" s="111" t="s">
        <v>678</v>
      </c>
      <c r="B1216" s="2">
        <v>0.1</v>
      </c>
      <c r="C1216" s="3">
        <v>600</v>
      </c>
      <c r="D1216" s="4">
        <v>4.18</v>
      </c>
      <c r="E1216" s="4">
        <v>0.5</v>
      </c>
      <c r="F1216" s="2">
        <v>10</v>
      </c>
      <c r="G1216" s="2">
        <v>0.42</v>
      </c>
      <c r="H1216" s="2">
        <v>151</v>
      </c>
      <c r="I1216" s="3">
        <v>780</v>
      </c>
      <c r="J1216" s="3">
        <v>4.7</v>
      </c>
      <c r="K1216" s="3"/>
      <c r="L1216" s="4">
        <v>0</v>
      </c>
      <c r="M1216" s="3">
        <v>10000</v>
      </c>
      <c r="N1216" s="113">
        <v>73.47</v>
      </c>
      <c r="O1216" s="113">
        <v>85.41</v>
      </c>
      <c r="P1216" s="113">
        <v>0.99</v>
      </c>
      <c r="Q1216" s="114" t="s">
        <v>676</v>
      </c>
    </row>
    <row r="1217" spans="1:17">
      <c r="A1217" s="111" t="s">
        <v>611</v>
      </c>
      <c r="B1217" s="2">
        <v>0.1</v>
      </c>
      <c r="C1217" s="3">
        <v>600</v>
      </c>
      <c r="D1217" s="4">
        <v>3.47</v>
      </c>
      <c r="E1217" s="4">
        <v>0.5</v>
      </c>
      <c r="F1217" s="2">
        <v>6.7</v>
      </c>
      <c r="G1217" s="2">
        <v>0.37</v>
      </c>
      <c r="H1217" s="2">
        <v>135</v>
      </c>
      <c r="I1217" s="3">
        <v>475</v>
      </c>
      <c r="J1217" s="3">
        <v>7</v>
      </c>
      <c r="K1217" s="3"/>
      <c r="L1217" s="4">
        <v>0</v>
      </c>
      <c r="M1217" s="3">
        <v>10000</v>
      </c>
      <c r="N1217" s="113">
        <v>65.5</v>
      </c>
      <c r="O1217" s="113">
        <v>76.78</v>
      </c>
      <c r="P1217" s="113">
        <v>0.93</v>
      </c>
      <c r="Q1217" s="114" t="s">
        <v>676</v>
      </c>
    </row>
    <row r="1218" spans="1:17">
      <c r="A1218" s="111" t="s">
        <v>675</v>
      </c>
      <c r="B1218" s="2">
        <v>0.1</v>
      </c>
      <c r="C1218" s="3">
        <v>700</v>
      </c>
      <c r="D1218" s="4">
        <v>3.72</v>
      </c>
      <c r="E1218" s="4">
        <v>0.5</v>
      </c>
      <c r="F1218" s="2">
        <v>7.5</v>
      </c>
      <c r="G1218" s="2">
        <v>0.23</v>
      </c>
      <c r="H1218" s="2">
        <v>126</v>
      </c>
      <c r="I1218" s="3">
        <v>550</v>
      </c>
      <c r="J1218" s="3">
        <v>5.6</v>
      </c>
      <c r="K1218" s="3"/>
      <c r="L1218" s="4">
        <v>0</v>
      </c>
      <c r="M1218" s="3">
        <v>10000</v>
      </c>
      <c r="N1218" s="113">
        <v>97.4</v>
      </c>
      <c r="O1218" s="113">
        <v>93.61</v>
      </c>
      <c r="P1218" s="113">
        <v>1.01</v>
      </c>
      <c r="Q1218" s="114" t="s">
        <v>676</v>
      </c>
    </row>
    <row r="1219" spans="1:17">
      <c r="A1219" s="111" t="s">
        <v>677</v>
      </c>
      <c r="B1219" s="2">
        <v>0.1</v>
      </c>
      <c r="C1219" s="3">
        <v>700</v>
      </c>
      <c r="D1219" s="4">
        <v>3.89</v>
      </c>
      <c r="E1219" s="4">
        <v>0.5</v>
      </c>
      <c r="F1219" s="2">
        <v>9.1</v>
      </c>
      <c r="G1219" s="2">
        <v>0.39</v>
      </c>
      <c r="H1219" s="2">
        <v>148</v>
      </c>
      <c r="I1219" s="3">
        <v>750</v>
      </c>
      <c r="J1219" s="3">
        <v>8.1999999999999993</v>
      </c>
      <c r="K1219" s="3"/>
      <c r="L1219" s="4">
        <v>0</v>
      </c>
      <c r="M1219" s="3">
        <v>10000</v>
      </c>
      <c r="N1219" s="113">
        <v>97.4</v>
      </c>
      <c r="O1219" s="113">
        <v>93.6</v>
      </c>
      <c r="P1219" s="113">
        <v>1.05</v>
      </c>
      <c r="Q1219" s="114" t="s">
        <v>676</v>
      </c>
    </row>
    <row r="1220" spans="1:17">
      <c r="A1220" s="111" t="s">
        <v>678</v>
      </c>
      <c r="B1220" s="2">
        <v>0.1</v>
      </c>
      <c r="C1220" s="3">
        <v>700</v>
      </c>
      <c r="D1220" s="4">
        <v>4.18</v>
      </c>
      <c r="E1220" s="4">
        <v>0.5</v>
      </c>
      <c r="F1220" s="2">
        <v>10</v>
      </c>
      <c r="G1220" s="2">
        <v>0.42</v>
      </c>
      <c r="H1220" s="2">
        <v>151</v>
      </c>
      <c r="I1220" s="3">
        <v>780</v>
      </c>
      <c r="J1220" s="3">
        <v>4.7</v>
      </c>
      <c r="K1220" s="3"/>
      <c r="L1220" s="4">
        <v>0</v>
      </c>
      <c r="M1220" s="3">
        <v>10000</v>
      </c>
      <c r="N1220" s="113">
        <v>98.2</v>
      </c>
      <c r="O1220" s="113">
        <v>97.49</v>
      </c>
      <c r="P1220" s="113">
        <v>1.05</v>
      </c>
      <c r="Q1220" s="114" t="s">
        <v>676</v>
      </c>
    </row>
    <row r="1221" spans="1:17">
      <c r="A1221" s="111" t="s">
        <v>611</v>
      </c>
      <c r="B1221" s="2">
        <v>0.1</v>
      </c>
      <c r="C1221" s="3">
        <v>700</v>
      </c>
      <c r="D1221" s="4">
        <v>3.47</v>
      </c>
      <c r="E1221" s="4">
        <v>0.5</v>
      </c>
      <c r="F1221" s="2">
        <v>6.7</v>
      </c>
      <c r="G1221" s="2">
        <v>0.37</v>
      </c>
      <c r="H1221" s="2">
        <v>135</v>
      </c>
      <c r="I1221" s="3">
        <v>475</v>
      </c>
      <c r="J1221" s="3">
        <v>7</v>
      </c>
      <c r="K1221" s="3"/>
      <c r="L1221" s="4">
        <v>0</v>
      </c>
      <c r="M1221" s="3">
        <v>10000</v>
      </c>
      <c r="N1221" s="113">
        <v>89.43</v>
      </c>
      <c r="O1221" s="113">
        <v>93.18</v>
      </c>
      <c r="P1221" s="113">
        <v>0.98</v>
      </c>
      <c r="Q1221" s="114" t="s">
        <v>676</v>
      </c>
    </row>
    <row r="1222" spans="1:17">
      <c r="A1222" s="111" t="s">
        <v>675</v>
      </c>
      <c r="B1222" s="2">
        <v>0.1</v>
      </c>
      <c r="C1222" s="3">
        <v>800</v>
      </c>
      <c r="D1222" s="4">
        <v>3.72</v>
      </c>
      <c r="E1222" s="4">
        <v>0.5</v>
      </c>
      <c r="F1222" s="2">
        <v>7.5</v>
      </c>
      <c r="G1222" s="2">
        <v>0.23</v>
      </c>
      <c r="H1222" s="2">
        <v>126</v>
      </c>
      <c r="I1222" s="3">
        <v>550</v>
      </c>
      <c r="J1222" s="3">
        <v>5.6</v>
      </c>
      <c r="K1222" s="3"/>
      <c r="L1222" s="4">
        <v>0</v>
      </c>
      <c r="M1222" s="3">
        <v>10000</v>
      </c>
      <c r="N1222" s="113">
        <v>96.5</v>
      </c>
      <c r="O1222" s="113">
        <v>96.1</v>
      </c>
      <c r="P1222" s="113">
        <v>1</v>
      </c>
      <c r="Q1222" s="114" t="s">
        <v>676</v>
      </c>
    </row>
    <row r="1223" spans="1:17">
      <c r="A1223" s="111" t="s">
        <v>677</v>
      </c>
      <c r="B1223" s="2">
        <v>0.1</v>
      </c>
      <c r="C1223" s="3">
        <v>800</v>
      </c>
      <c r="D1223" s="4">
        <v>3.89</v>
      </c>
      <c r="E1223" s="4">
        <v>0.5</v>
      </c>
      <c r="F1223" s="2">
        <v>9.1</v>
      </c>
      <c r="G1223" s="2">
        <v>0.39</v>
      </c>
      <c r="H1223" s="2">
        <v>148</v>
      </c>
      <c r="I1223" s="3">
        <v>750</v>
      </c>
      <c r="J1223" s="3">
        <v>8.1999999999999993</v>
      </c>
      <c r="K1223" s="3"/>
      <c r="L1223" s="4">
        <v>0</v>
      </c>
      <c r="M1223" s="3">
        <v>10000</v>
      </c>
      <c r="N1223" s="113">
        <v>97.23</v>
      </c>
      <c r="O1223" s="113">
        <v>96.8</v>
      </c>
      <c r="P1223" s="113">
        <v>1</v>
      </c>
      <c r="Q1223" s="114" t="s">
        <v>676</v>
      </c>
    </row>
    <row r="1224" spans="1:17">
      <c r="A1224" s="111" t="s">
        <v>678</v>
      </c>
      <c r="B1224" s="2">
        <v>0.1</v>
      </c>
      <c r="C1224" s="3">
        <v>800</v>
      </c>
      <c r="D1224" s="4">
        <v>4.18</v>
      </c>
      <c r="E1224" s="4">
        <v>0.5</v>
      </c>
      <c r="F1224" s="2">
        <v>10</v>
      </c>
      <c r="G1224" s="2">
        <v>0.42</v>
      </c>
      <c r="H1224" s="2">
        <v>151</v>
      </c>
      <c r="I1224" s="3">
        <v>780</v>
      </c>
      <c r="J1224" s="3">
        <v>4.7</v>
      </c>
      <c r="K1224" s="3"/>
      <c r="L1224" s="4">
        <v>0</v>
      </c>
      <c r="M1224" s="3">
        <v>10000</v>
      </c>
      <c r="N1224" s="113">
        <v>98.02</v>
      </c>
      <c r="O1224" s="113">
        <v>97.1</v>
      </c>
      <c r="P1224" s="113">
        <v>1</v>
      </c>
      <c r="Q1224" s="114" t="s">
        <v>676</v>
      </c>
    </row>
    <row r="1225" spans="1:17">
      <c r="A1225" s="111" t="s">
        <v>611</v>
      </c>
      <c r="B1225" s="2">
        <v>0.1</v>
      </c>
      <c r="C1225" s="3">
        <v>800</v>
      </c>
      <c r="D1225" s="4">
        <v>3.47</v>
      </c>
      <c r="E1225" s="4">
        <v>0.5</v>
      </c>
      <c r="F1225" s="2">
        <v>6.7</v>
      </c>
      <c r="G1225" s="2">
        <v>0.37</v>
      </c>
      <c r="H1225" s="2">
        <v>135</v>
      </c>
      <c r="I1225" s="3">
        <v>475</v>
      </c>
      <c r="J1225" s="3">
        <v>7</v>
      </c>
      <c r="K1225" s="3"/>
      <c r="L1225" s="4">
        <v>0</v>
      </c>
      <c r="M1225" s="3">
        <v>10000</v>
      </c>
      <c r="N1225" s="113">
        <v>96.08</v>
      </c>
      <c r="O1225" s="113">
        <v>91.9</v>
      </c>
      <c r="P1225" s="113">
        <v>1.05</v>
      </c>
      <c r="Q1225" s="114" t="s">
        <v>676</v>
      </c>
    </row>
    <row r="1226" spans="1:17">
      <c r="A1226" s="111" t="s">
        <v>679</v>
      </c>
      <c r="B1226" s="2">
        <v>0.1</v>
      </c>
      <c r="C1226" s="3">
        <v>800</v>
      </c>
      <c r="D1226" s="4">
        <v>4.41</v>
      </c>
      <c r="E1226" s="4">
        <v>0.5</v>
      </c>
      <c r="F1226" s="2">
        <v>6.8</v>
      </c>
      <c r="G1226" s="2">
        <v>0.56000000000000005</v>
      </c>
      <c r="H1226" s="2">
        <v>320</v>
      </c>
      <c r="I1226" s="3">
        <v>800</v>
      </c>
      <c r="J1226" s="3">
        <v>4.0999999999999996</v>
      </c>
      <c r="K1226" s="3"/>
      <c r="L1226" s="4">
        <v>0</v>
      </c>
      <c r="M1226" s="3">
        <v>10000</v>
      </c>
      <c r="N1226" s="113">
        <v>98.12</v>
      </c>
      <c r="O1226" s="113">
        <v>98.03</v>
      </c>
      <c r="P1226" s="113">
        <v>1</v>
      </c>
      <c r="Q1226" s="114" t="s">
        <v>676</v>
      </c>
    </row>
    <row r="1227" spans="1:17">
      <c r="A1227" s="111" t="s">
        <v>677</v>
      </c>
      <c r="B1227" s="2">
        <v>0.1</v>
      </c>
      <c r="C1227" s="3">
        <v>700</v>
      </c>
      <c r="D1227" s="4">
        <v>3.89</v>
      </c>
      <c r="E1227" s="4">
        <v>0.5</v>
      </c>
      <c r="F1227" s="2">
        <v>9.1</v>
      </c>
      <c r="G1227" s="2">
        <v>0.39</v>
      </c>
      <c r="H1227" s="2">
        <v>148</v>
      </c>
      <c r="I1227" s="3">
        <v>750</v>
      </c>
      <c r="J1227" s="3">
        <v>8.1999999999999993</v>
      </c>
      <c r="K1227" s="3"/>
      <c r="L1227" s="4">
        <v>0</v>
      </c>
      <c r="M1227" s="3">
        <v>20000</v>
      </c>
      <c r="N1227" s="113">
        <v>96.17</v>
      </c>
      <c r="O1227" s="113">
        <v>95.83</v>
      </c>
      <c r="P1227" s="113">
        <v>1.1000000000000001</v>
      </c>
      <c r="Q1227" s="114" t="s">
        <v>676</v>
      </c>
    </row>
    <row r="1228" spans="1:17">
      <c r="A1228" s="111" t="s">
        <v>678</v>
      </c>
      <c r="B1228" s="2">
        <v>0.1</v>
      </c>
      <c r="C1228" s="3">
        <v>700</v>
      </c>
      <c r="D1228" s="4">
        <v>4.18</v>
      </c>
      <c r="E1228" s="4">
        <v>0.5</v>
      </c>
      <c r="F1228" s="2">
        <v>10</v>
      </c>
      <c r="G1228" s="2">
        <v>0.42</v>
      </c>
      <c r="H1228" s="2">
        <v>151</v>
      </c>
      <c r="I1228" s="3">
        <v>780</v>
      </c>
      <c r="J1228" s="3">
        <v>4.7</v>
      </c>
      <c r="K1228" s="3"/>
      <c r="L1228" s="4">
        <v>0</v>
      </c>
      <c r="M1228" s="3">
        <v>20000</v>
      </c>
      <c r="N1228" s="113">
        <v>96.81</v>
      </c>
      <c r="O1228" s="113">
        <v>94.23</v>
      </c>
      <c r="P1228" s="113">
        <v>1.1000000000000001</v>
      </c>
      <c r="Q1228" s="114" t="s">
        <v>676</v>
      </c>
    </row>
    <row r="1229" spans="1:17">
      <c r="A1229" s="111" t="s">
        <v>611</v>
      </c>
      <c r="B1229" s="2">
        <v>0.1</v>
      </c>
      <c r="C1229" s="3">
        <v>700</v>
      </c>
      <c r="D1229" s="4">
        <v>3.47</v>
      </c>
      <c r="E1229" s="4">
        <v>0.5</v>
      </c>
      <c r="F1229" s="2">
        <v>6.7</v>
      </c>
      <c r="G1229" s="2">
        <v>0.37</v>
      </c>
      <c r="H1229" s="2">
        <v>135</v>
      </c>
      <c r="I1229" s="3">
        <v>475</v>
      </c>
      <c r="J1229" s="3">
        <v>7</v>
      </c>
      <c r="K1229" s="3"/>
      <c r="L1229" s="4">
        <v>0</v>
      </c>
      <c r="M1229" s="3">
        <v>20000</v>
      </c>
      <c r="N1229" s="113">
        <v>96.9</v>
      </c>
      <c r="O1229" s="113">
        <v>96.64</v>
      </c>
      <c r="P1229" s="113">
        <v>1.1000000000000001</v>
      </c>
      <c r="Q1229" s="114" t="s">
        <v>676</v>
      </c>
    </row>
    <row r="1230" spans="1:17">
      <c r="A1230" s="111" t="s">
        <v>677</v>
      </c>
      <c r="B1230" s="2">
        <v>0.1</v>
      </c>
      <c r="C1230" s="3">
        <v>700</v>
      </c>
      <c r="D1230" s="4">
        <v>3.89</v>
      </c>
      <c r="E1230" s="4">
        <v>0.5</v>
      </c>
      <c r="F1230" s="2">
        <v>9.1</v>
      </c>
      <c r="G1230" s="2">
        <v>0.39</v>
      </c>
      <c r="H1230" s="2">
        <v>148</v>
      </c>
      <c r="I1230" s="3">
        <v>750</v>
      </c>
      <c r="J1230" s="3">
        <v>8.1999999999999993</v>
      </c>
      <c r="K1230" s="3"/>
      <c r="L1230" s="4">
        <v>0</v>
      </c>
      <c r="M1230" s="3">
        <v>30000</v>
      </c>
      <c r="N1230" s="113">
        <v>95.05</v>
      </c>
      <c r="O1230" s="113">
        <v>95.03</v>
      </c>
      <c r="P1230" s="113">
        <v>1.05</v>
      </c>
      <c r="Q1230" s="114" t="s">
        <v>676</v>
      </c>
    </row>
    <row r="1231" spans="1:17">
      <c r="A1231" s="111" t="s">
        <v>678</v>
      </c>
      <c r="B1231" s="2">
        <v>0.1</v>
      </c>
      <c r="C1231" s="3">
        <v>700</v>
      </c>
      <c r="D1231" s="4">
        <v>4.18</v>
      </c>
      <c r="E1231" s="4">
        <v>0.5</v>
      </c>
      <c r="F1231" s="2">
        <v>10</v>
      </c>
      <c r="G1231" s="2">
        <v>0.42</v>
      </c>
      <c r="H1231" s="2">
        <v>151</v>
      </c>
      <c r="I1231" s="3">
        <v>780</v>
      </c>
      <c r="J1231" s="3">
        <v>4.7</v>
      </c>
      <c r="K1231" s="3"/>
      <c r="L1231" s="4">
        <v>0</v>
      </c>
      <c r="M1231" s="3">
        <v>30000</v>
      </c>
      <c r="N1231" s="113">
        <v>96</v>
      </c>
      <c r="O1231" s="113">
        <v>95</v>
      </c>
      <c r="P1231" s="113">
        <v>1.05</v>
      </c>
      <c r="Q1231" s="114" t="s">
        <v>676</v>
      </c>
    </row>
    <row r="1232" spans="1:17">
      <c r="A1232" s="111" t="s">
        <v>611</v>
      </c>
      <c r="B1232" s="2">
        <v>0.1</v>
      </c>
      <c r="C1232" s="3">
        <v>700</v>
      </c>
      <c r="D1232" s="4">
        <v>3.47</v>
      </c>
      <c r="E1232" s="4">
        <v>0.5</v>
      </c>
      <c r="F1232" s="2">
        <v>6.7</v>
      </c>
      <c r="G1232" s="2">
        <v>0.37</v>
      </c>
      <c r="H1232" s="2">
        <v>135</v>
      </c>
      <c r="I1232" s="3">
        <v>475</v>
      </c>
      <c r="J1232" s="3">
        <v>7</v>
      </c>
      <c r="K1232" s="3"/>
      <c r="L1232" s="4">
        <v>0</v>
      </c>
      <c r="M1232" s="3">
        <v>30000</v>
      </c>
      <c r="N1232" s="113">
        <v>96.81</v>
      </c>
      <c r="O1232" s="113">
        <v>95.83</v>
      </c>
      <c r="P1232" s="113">
        <v>1.05</v>
      </c>
      <c r="Q1232" s="114" t="s">
        <v>676</v>
      </c>
    </row>
    <row r="1233" spans="1:17">
      <c r="A1233" s="111" t="s">
        <v>677</v>
      </c>
      <c r="B1233" s="2">
        <v>0.1</v>
      </c>
      <c r="C1233" s="3">
        <v>700</v>
      </c>
      <c r="D1233" s="4">
        <v>3.89</v>
      </c>
      <c r="E1233" s="4">
        <v>0.5</v>
      </c>
      <c r="F1233" s="2">
        <v>9.1</v>
      </c>
      <c r="G1233" s="2">
        <v>0.39</v>
      </c>
      <c r="H1233" s="2">
        <v>148</v>
      </c>
      <c r="I1233" s="3">
        <v>750</v>
      </c>
      <c r="J1233" s="3">
        <v>8.1999999999999993</v>
      </c>
      <c r="K1233" s="3"/>
      <c r="L1233" s="4">
        <v>0</v>
      </c>
      <c r="M1233" s="3">
        <v>40000</v>
      </c>
      <c r="N1233" s="113">
        <v>94.6</v>
      </c>
      <c r="O1233" s="113">
        <v>94.23</v>
      </c>
      <c r="P1233" s="113">
        <v>1.05</v>
      </c>
      <c r="Q1233" s="114" t="s">
        <v>676</v>
      </c>
    </row>
    <row r="1234" spans="1:17">
      <c r="A1234" s="111" t="s">
        <v>678</v>
      </c>
      <c r="B1234" s="2">
        <v>0.1</v>
      </c>
      <c r="C1234" s="3">
        <v>700</v>
      </c>
      <c r="D1234" s="4">
        <v>4.18</v>
      </c>
      <c r="E1234" s="4">
        <v>0.5</v>
      </c>
      <c r="F1234" s="2">
        <v>10</v>
      </c>
      <c r="G1234" s="2">
        <v>0.42</v>
      </c>
      <c r="H1234" s="2">
        <v>151</v>
      </c>
      <c r="I1234" s="3">
        <v>780</v>
      </c>
      <c r="J1234" s="3">
        <v>4.7</v>
      </c>
      <c r="K1234" s="3"/>
      <c r="L1234" s="4">
        <v>0</v>
      </c>
      <c r="M1234" s="3">
        <v>40000</v>
      </c>
      <c r="N1234" s="113">
        <v>95.37</v>
      </c>
      <c r="O1234" s="113">
        <v>91.99</v>
      </c>
      <c r="P1234" s="113">
        <v>1.05</v>
      </c>
      <c r="Q1234" s="114" t="s">
        <v>676</v>
      </c>
    </row>
    <row r="1235" spans="1:17">
      <c r="A1235" s="111" t="s">
        <v>611</v>
      </c>
      <c r="B1235" s="2">
        <v>0.1</v>
      </c>
      <c r="C1235" s="3">
        <v>700</v>
      </c>
      <c r="D1235" s="4">
        <v>3.47</v>
      </c>
      <c r="E1235" s="4">
        <v>0.5</v>
      </c>
      <c r="F1235" s="2">
        <v>6.7</v>
      </c>
      <c r="G1235" s="2">
        <v>0.37</v>
      </c>
      <c r="H1235" s="2">
        <v>135</v>
      </c>
      <c r="I1235" s="3">
        <v>475</v>
      </c>
      <c r="J1235" s="3">
        <v>7</v>
      </c>
      <c r="K1235" s="3"/>
      <c r="L1235" s="4">
        <v>0</v>
      </c>
      <c r="M1235" s="3">
        <v>40000</v>
      </c>
      <c r="N1235" s="113">
        <v>97.13</v>
      </c>
      <c r="O1235" s="113">
        <v>95.19</v>
      </c>
      <c r="P1235" s="113">
        <v>1.05</v>
      </c>
      <c r="Q1235" s="114" t="s">
        <v>676</v>
      </c>
    </row>
    <row r="1236" spans="1:17">
      <c r="A1236" s="111" t="s">
        <v>677</v>
      </c>
      <c r="B1236" s="2">
        <v>0.1</v>
      </c>
      <c r="C1236" s="3">
        <v>700</v>
      </c>
      <c r="D1236" s="4">
        <v>3.89</v>
      </c>
      <c r="E1236" s="4">
        <v>0.5</v>
      </c>
      <c r="F1236" s="2">
        <v>9.1</v>
      </c>
      <c r="G1236" s="2">
        <v>0.39</v>
      </c>
      <c r="H1236" s="2">
        <v>148</v>
      </c>
      <c r="I1236" s="3">
        <v>750</v>
      </c>
      <c r="J1236" s="3">
        <v>8.1999999999999993</v>
      </c>
      <c r="K1236" s="3"/>
      <c r="L1236" s="4">
        <v>0</v>
      </c>
      <c r="M1236" s="3">
        <v>50000</v>
      </c>
      <c r="N1236" s="113">
        <v>90.74</v>
      </c>
      <c r="O1236" s="113">
        <v>87.98</v>
      </c>
      <c r="P1236" s="113">
        <v>0.86</v>
      </c>
      <c r="Q1236" s="114" t="s">
        <v>676</v>
      </c>
    </row>
    <row r="1237" spans="1:17">
      <c r="A1237" s="111" t="s">
        <v>678</v>
      </c>
      <c r="B1237" s="2">
        <v>0.1</v>
      </c>
      <c r="C1237" s="3">
        <v>700</v>
      </c>
      <c r="D1237" s="4">
        <v>4.18</v>
      </c>
      <c r="E1237" s="4">
        <v>0.5</v>
      </c>
      <c r="F1237" s="2">
        <v>10</v>
      </c>
      <c r="G1237" s="2">
        <v>0.42</v>
      </c>
      <c r="H1237" s="2">
        <v>151</v>
      </c>
      <c r="I1237" s="3">
        <v>780</v>
      </c>
      <c r="J1237" s="3">
        <v>4.7</v>
      </c>
      <c r="K1237" s="3"/>
      <c r="L1237" s="4">
        <v>0</v>
      </c>
      <c r="M1237" s="3">
        <v>50000</v>
      </c>
      <c r="N1237" s="113">
        <v>93.93</v>
      </c>
      <c r="O1237" s="113">
        <v>91.35</v>
      </c>
      <c r="P1237" s="113">
        <v>1.06</v>
      </c>
      <c r="Q1237" s="114" t="s">
        <v>676</v>
      </c>
    </row>
    <row r="1238" spans="1:17">
      <c r="A1238" s="111" t="s">
        <v>611</v>
      </c>
      <c r="B1238" s="2">
        <v>0.1</v>
      </c>
      <c r="C1238" s="3">
        <v>700</v>
      </c>
      <c r="D1238" s="4">
        <v>3.47</v>
      </c>
      <c r="E1238" s="4">
        <v>0.5</v>
      </c>
      <c r="F1238" s="2">
        <v>6.7</v>
      </c>
      <c r="G1238" s="2">
        <v>0.37</v>
      </c>
      <c r="H1238" s="2">
        <v>135</v>
      </c>
      <c r="I1238" s="3">
        <v>475</v>
      </c>
      <c r="J1238" s="3">
        <v>7</v>
      </c>
      <c r="K1238" s="3"/>
      <c r="L1238" s="4">
        <v>0</v>
      </c>
      <c r="M1238" s="3">
        <v>50000</v>
      </c>
      <c r="N1238" s="113">
        <v>95.69</v>
      </c>
      <c r="O1238" s="113">
        <v>89.58</v>
      </c>
      <c r="P1238" s="113">
        <v>1.01</v>
      </c>
      <c r="Q1238" s="114" t="s">
        <v>676</v>
      </c>
    </row>
    <row r="1239" spans="1:17">
      <c r="A1239" s="111" t="s">
        <v>677</v>
      </c>
      <c r="B1239" s="2">
        <v>0.1</v>
      </c>
      <c r="C1239" s="3">
        <v>700</v>
      </c>
      <c r="D1239" s="4">
        <v>3.89</v>
      </c>
      <c r="E1239" s="4">
        <v>0.5</v>
      </c>
      <c r="F1239" s="2">
        <v>9.1</v>
      </c>
      <c r="G1239" s="2">
        <v>0.39</v>
      </c>
      <c r="H1239" s="2">
        <v>148</v>
      </c>
      <c r="I1239" s="3">
        <v>750</v>
      </c>
      <c r="J1239" s="3">
        <v>8.1999999999999993</v>
      </c>
      <c r="K1239" s="3"/>
      <c r="L1239" s="4">
        <v>0</v>
      </c>
      <c r="M1239" s="3">
        <v>60000</v>
      </c>
      <c r="N1239" s="113">
        <v>85.62</v>
      </c>
      <c r="O1239" s="113">
        <v>84.3</v>
      </c>
      <c r="P1239" s="113">
        <v>0.81</v>
      </c>
      <c r="Q1239" s="114" t="s">
        <v>676</v>
      </c>
    </row>
    <row r="1240" spans="1:17">
      <c r="A1240" s="111" t="s">
        <v>678</v>
      </c>
      <c r="B1240" s="2">
        <v>0.1</v>
      </c>
      <c r="C1240" s="3">
        <v>700</v>
      </c>
      <c r="D1240" s="4">
        <v>4.18</v>
      </c>
      <c r="E1240" s="4">
        <v>0.5</v>
      </c>
      <c r="F1240" s="2">
        <v>10</v>
      </c>
      <c r="G1240" s="2">
        <v>0.42</v>
      </c>
      <c r="H1240" s="2">
        <v>151</v>
      </c>
      <c r="I1240" s="3">
        <v>780</v>
      </c>
      <c r="J1240" s="3">
        <v>4.7</v>
      </c>
      <c r="K1240" s="3"/>
      <c r="L1240" s="4">
        <v>0</v>
      </c>
      <c r="M1240" s="3">
        <v>60000</v>
      </c>
      <c r="N1240" s="113">
        <v>90.74</v>
      </c>
      <c r="O1240" s="113">
        <v>88.78</v>
      </c>
      <c r="P1240" s="113">
        <v>0.95</v>
      </c>
      <c r="Q1240" s="114" t="s">
        <v>676</v>
      </c>
    </row>
    <row r="1241" spans="1:17">
      <c r="A1241" s="111" t="s">
        <v>611</v>
      </c>
      <c r="B1241" s="2">
        <v>0.1</v>
      </c>
      <c r="C1241" s="3">
        <v>700</v>
      </c>
      <c r="D1241" s="4">
        <v>3.47</v>
      </c>
      <c r="E1241" s="4">
        <v>0.5</v>
      </c>
      <c r="F1241" s="2">
        <v>6.7</v>
      </c>
      <c r="G1241" s="2">
        <v>0.37</v>
      </c>
      <c r="H1241" s="2">
        <v>135</v>
      </c>
      <c r="I1241" s="3">
        <v>475</v>
      </c>
      <c r="J1241" s="3">
        <v>7</v>
      </c>
      <c r="K1241" s="3"/>
      <c r="L1241" s="4">
        <v>0</v>
      </c>
      <c r="M1241" s="3">
        <v>60000</v>
      </c>
      <c r="N1241" s="113">
        <v>93.93</v>
      </c>
      <c r="O1241" s="113">
        <v>87.82</v>
      </c>
      <c r="P1241" s="113">
        <v>1</v>
      </c>
      <c r="Q1241" s="114" t="s">
        <v>676</v>
      </c>
    </row>
    <row r="1242" spans="1:17">
      <c r="A1242" s="111" t="s">
        <v>680</v>
      </c>
      <c r="B1242" s="2">
        <v>0.4</v>
      </c>
      <c r="C1242" s="3">
        <v>750</v>
      </c>
      <c r="D1242" s="4">
        <v>10</v>
      </c>
      <c r="E1242" s="4">
        <v>10</v>
      </c>
      <c r="F1242" s="2">
        <v>9.6</v>
      </c>
      <c r="G1242" s="2">
        <v>0.3</v>
      </c>
      <c r="H1242" s="2">
        <v>108</v>
      </c>
      <c r="I1242" s="3">
        <v>908</v>
      </c>
      <c r="J1242" s="3">
        <v>7.6</v>
      </c>
      <c r="K1242" s="3"/>
      <c r="L1242" s="4">
        <v>0</v>
      </c>
      <c r="M1242" s="3">
        <v>60000</v>
      </c>
      <c r="N1242" s="113">
        <v>57.9</v>
      </c>
      <c r="O1242" s="113">
        <v>60.74</v>
      </c>
      <c r="P1242" s="113">
        <v>0.84</v>
      </c>
      <c r="Q1242" s="114" t="s">
        <v>681</v>
      </c>
    </row>
    <row r="1243" spans="1:17">
      <c r="A1243" s="111" t="s">
        <v>682</v>
      </c>
      <c r="B1243" s="2">
        <v>0.4</v>
      </c>
      <c r="C1243" s="3">
        <v>750</v>
      </c>
      <c r="D1243" s="4">
        <v>10</v>
      </c>
      <c r="E1243" s="4">
        <v>10</v>
      </c>
      <c r="F1243" s="2">
        <v>9</v>
      </c>
      <c r="G1243" s="2">
        <v>0.32</v>
      </c>
      <c r="H1243" s="2">
        <v>125</v>
      </c>
      <c r="I1243" s="3">
        <v>915</v>
      </c>
      <c r="J1243" s="3">
        <v>8.3000000000000007</v>
      </c>
      <c r="K1243" s="3"/>
      <c r="L1243" s="4">
        <v>2.19</v>
      </c>
      <c r="M1243" s="3">
        <v>60000</v>
      </c>
      <c r="N1243" s="113">
        <v>64.209999999999994</v>
      </c>
      <c r="O1243" s="113">
        <v>62.32</v>
      </c>
      <c r="P1243" s="113">
        <v>0.88</v>
      </c>
      <c r="Q1243" s="114" t="s">
        <v>681</v>
      </c>
    </row>
    <row r="1244" spans="1:17">
      <c r="A1244" s="111" t="s">
        <v>683</v>
      </c>
      <c r="B1244" s="2">
        <v>0.4</v>
      </c>
      <c r="C1244" s="3">
        <v>750</v>
      </c>
      <c r="D1244" s="4">
        <v>10</v>
      </c>
      <c r="E1244" s="4">
        <v>10</v>
      </c>
      <c r="F1244" s="2">
        <v>7.6</v>
      </c>
      <c r="G1244" s="2">
        <v>0.28999999999999998</v>
      </c>
      <c r="H1244" s="2">
        <v>133</v>
      </c>
      <c r="I1244" s="3">
        <v>928</v>
      </c>
      <c r="J1244" s="3">
        <v>8.4</v>
      </c>
      <c r="K1244" s="3"/>
      <c r="L1244" s="4">
        <v>2.19</v>
      </c>
      <c r="M1244" s="3">
        <v>60000</v>
      </c>
      <c r="N1244" s="113">
        <v>64.209999999999994</v>
      </c>
      <c r="O1244" s="113">
        <v>61.37</v>
      </c>
      <c r="P1244" s="113">
        <v>0.88</v>
      </c>
      <c r="Q1244" s="114" t="s">
        <v>681</v>
      </c>
    </row>
    <row r="1245" spans="1:17">
      <c r="A1245" s="111" t="s">
        <v>684</v>
      </c>
      <c r="B1245" s="2">
        <v>0.4</v>
      </c>
      <c r="C1245" s="3">
        <v>750</v>
      </c>
      <c r="D1245" s="4">
        <v>10</v>
      </c>
      <c r="E1245" s="4">
        <v>10</v>
      </c>
      <c r="F1245" s="2">
        <v>6.3</v>
      </c>
      <c r="G1245" s="2">
        <v>0.3</v>
      </c>
      <c r="H1245" s="2">
        <v>151</v>
      </c>
      <c r="I1245" s="3">
        <v>883</v>
      </c>
      <c r="J1245" s="3">
        <v>9</v>
      </c>
      <c r="K1245" s="3"/>
      <c r="L1245" s="4">
        <v>2.19</v>
      </c>
      <c r="M1245" s="3">
        <v>60000</v>
      </c>
      <c r="N1245" s="113">
        <v>62.32</v>
      </c>
      <c r="O1245" s="113">
        <v>61.05</v>
      </c>
      <c r="P1245" s="113">
        <v>0.87</v>
      </c>
      <c r="Q1245" s="114" t="s">
        <v>681</v>
      </c>
    </row>
    <row r="1246" spans="1:17">
      <c r="A1246" s="111" t="s">
        <v>685</v>
      </c>
      <c r="B1246" s="2">
        <v>0.4</v>
      </c>
      <c r="C1246" s="3">
        <v>750</v>
      </c>
      <c r="D1246" s="4">
        <v>10</v>
      </c>
      <c r="E1246" s="4">
        <v>10</v>
      </c>
      <c r="F1246" s="2">
        <v>6.2</v>
      </c>
      <c r="G1246" s="2">
        <v>0.26</v>
      </c>
      <c r="H1246" s="2">
        <v>138</v>
      </c>
      <c r="I1246" s="3">
        <v>994</v>
      </c>
      <c r="J1246" s="3">
        <v>10</v>
      </c>
      <c r="K1246" s="3"/>
      <c r="L1246" s="4">
        <v>2.19</v>
      </c>
      <c r="M1246" s="3">
        <v>60000</v>
      </c>
      <c r="N1246" s="113">
        <v>51.58</v>
      </c>
      <c r="O1246" s="113">
        <v>50.32</v>
      </c>
      <c r="P1246" s="113">
        <v>0.86</v>
      </c>
      <c r="Q1246" s="114" t="s">
        <v>681</v>
      </c>
    </row>
    <row r="1247" spans="1:17">
      <c r="A1247" s="111" t="s">
        <v>686</v>
      </c>
      <c r="B1247" s="2">
        <v>0.4</v>
      </c>
      <c r="C1247" s="3">
        <v>750</v>
      </c>
      <c r="D1247" s="4">
        <v>10</v>
      </c>
      <c r="E1247" s="4">
        <v>10</v>
      </c>
      <c r="F1247" s="2">
        <v>6.1</v>
      </c>
      <c r="G1247" s="2">
        <v>0.26</v>
      </c>
      <c r="H1247" s="2">
        <v>122</v>
      </c>
      <c r="I1247" s="3">
        <v>828</v>
      </c>
      <c r="J1247" s="3">
        <v>12.7</v>
      </c>
      <c r="K1247" s="3"/>
      <c r="L1247" s="4">
        <v>2.19</v>
      </c>
      <c r="M1247" s="3">
        <v>60000</v>
      </c>
      <c r="N1247" s="113">
        <v>34.53</v>
      </c>
      <c r="O1247" s="113">
        <v>31.05</v>
      </c>
      <c r="P1247" s="113">
        <v>0.83</v>
      </c>
      <c r="Q1247" s="114" t="s">
        <v>681</v>
      </c>
    </row>
    <row r="1248" spans="1:17">
      <c r="A1248" s="111" t="s">
        <v>680</v>
      </c>
      <c r="B1248" s="2">
        <v>0.4</v>
      </c>
      <c r="C1248" s="3">
        <v>750</v>
      </c>
      <c r="D1248" s="4">
        <v>10</v>
      </c>
      <c r="E1248" s="4">
        <v>20</v>
      </c>
      <c r="F1248" s="2">
        <v>9.6</v>
      </c>
      <c r="G1248" s="2">
        <v>0.3</v>
      </c>
      <c r="H1248" s="2">
        <v>108</v>
      </c>
      <c r="I1248" s="3">
        <v>908</v>
      </c>
      <c r="J1248" s="3">
        <v>7.6</v>
      </c>
      <c r="K1248" s="3"/>
      <c r="L1248" s="4">
        <v>0</v>
      </c>
      <c r="M1248" s="3">
        <v>60000</v>
      </c>
      <c r="N1248" s="113">
        <v>54.74</v>
      </c>
      <c r="O1248" s="113">
        <v>57.58</v>
      </c>
      <c r="P1248" s="113">
        <v>0.83</v>
      </c>
      <c r="Q1248" s="114" t="s">
        <v>681</v>
      </c>
    </row>
    <row r="1249" spans="1:17">
      <c r="A1249" s="111" t="s">
        <v>682</v>
      </c>
      <c r="B1249" s="2">
        <v>0.4</v>
      </c>
      <c r="C1249" s="3">
        <v>750</v>
      </c>
      <c r="D1249" s="4">
        <v>10</v>
      </c>
      <c r="E1249" s="4">
        <v>20</v>
      </c>
      <c r="F1249" s="2">
        <v>9</v>
      </c>
      <c r="G1249" s="2">
        <v>0.32</v>
      </c>
      <c r="H1249" s="2">
        <v>125</v>
      </c>
      <c r="I1249" s="3">
        <v>915</v>
      </c>
      <c r="J1249" s="3">
        <v>8.3000000000000007</v>
      </c>
      <c r="K1249" s="3"/>
      <c r="L1249" s="4">
        <v>2.19</v>
      </c>
      <c r="M1249" s="3">
        <v>60000</v>
      </c>
      <c r="N1249" s="113">
        <v>62</v>
      </c>
      <c r="O1249" s="113">
        <v>59.79</v>
      </c>
      <c r="P1249" s="113">
        <v>0.87</v>
      </c>
      <c r="Q1249" s="114" t="s">
        <v>681</v>
      </c>
    </row>
    <row r="1250" spans="1:17">
      <c r="A1250" s="111" t="s">
        <v>683</v>
      </c>
      <c r="B1250" s="2">
        <v>0.4</v>
      </c>
      <c r="C1250" s="3">
        <v>750</v>
      </c>
      <c r="D1250" s="4">
        <v>10</v>
      </c>
      <c r="E1250" s="4">
        <v>20</v>
      </c>
      <c r="F1250" s="2">
        <v>7.6</v>
      </c>
      <c r="G1250" s="2">
        <v>0.28999999999999998</v>
      </c>
      <c r="H1250" s="2">
        <v>133</v>
      </c>
      <c r="I1250" s="3">
        <v>928</v>
      </c>
      <c r="J1250" s="3">
        <v>8.4</v>
      </c>
      <c r="K1250" s="3"/>
      <c r="L1250" s="4">
        <v>2.19</v>
      </c>
      <c r="M1250" s="3">
        <v>60000</v>
      </c>
      <c r="N1250" s="113">
        <v>64.209999999999994</v>
      </c>
      <c r="O1250" s="113">
        <v>62</v>
      </c>
      <c r="P1250" s="113">
        <v>0.88</v>
      </c>
      <c r="Q1250" s="114" t="s">
        <v>681</v>
      </c>
    </row>
    <row r="1251" spans="1:17">
      <c r="A1251" s="111" t="s">
        <v>684</v>
      </c>
      <c r="B1251" s="2">
        <v>0.4</v>
      </c>
      <c r="C1251" s="3">
        <v>750</v>
      </c>
      <c r="D1251" s="4">
        <v>10</v>
      </c>
      <c r="E1251" s="4">
        <v>20</v>
      </c>
      <c r="F1251" s="2">
        <v>6.3</v>
      </c>
      <c r="G1251" s="2">
        <v>0.3</v>
      </c>
      <c r="H1251" s="2">
        <v>151</v>
      </c>
      <c r="I1251" s="3">
        <v>883</v>
      </c>
      <c r="J1251" s="3">
        <v>9</v>
      </c>
      <c r="K1251" s="3"/>
      <c r="L1251" s="4">
        <v>2.19</v>
      </c>
      <c r="M1251" s="3">
        <v>60000</v>
      </c>
      <c r="N1251" s="113">
        <v>62</v>
      </c>
      <c r="O1251" s="113">
        <v>59.16</v>
      </c>
      <c r="P1251" s="113">
        <v>0.88</v>
      </c>
      <c r="Q1251" s="114" t="s">
        <v>681</v>
      </c>
    </row>
    <row r="1252" spans="1:17">
      <c r="A1252" s="111" t="s">
        <v>685</v>
      </c>
      <c r="B1252" s="2">
        <v>0.4</v>
      </c>
      <c r="C1252" s="3">
        <v>750</v>
      </c>
      <c r="D1252" s="4">
        <v>10</v>
      </c>
      <c r="E1252" s="4">
        <v>20</v>
      </c>
      <c r="F1252" s="2">
        <v>6.2</v>
      </c>
      <c r="G1252" s="2">
        <v>0.26</v>
      </c>
      <c r="H1252" s="2">
        <v>138</v>
      </c>
      <c r="I1252" s="3">
        <v>994</v>
      </c>
      <c r="J1252" s="3">
        <v>10</v>
      </c>
      <c r="K1252" s="3"/>
      <c r="L1252" s="4">
        <v>2.19</v>
      </c>
      <c r="M1252" s="3">
        <v>60000</v>
      </c>
      <c r="N1252" s="113">
        <v>51.26</v>
      </c>
      <c r="O1252" s="113">
        <v>50</v>
      </c>
      <c r="P1252" s="113">
        <v>0.88</v>
      </c>
      <c r="Q1252" s="114" t="s">
        <v>681</v>
      </c>
    </row>
    <row r="1253" spans="1:17">
      <c r="A1253" s="111" t="s">
        <v>686</v>
      </c>
      <c r="B1253" s="2">
        <v>0.4</v>
      </c>
      <c r="C1253" s="3">
        <v>750</v>
      </c>
      <c r="D1253" s="4">
        <v>10</v>
      </c>
      <c r="E1253" s="4">
        <v>20</v>
      </c>
      <c r="F1253" s="2">
        <v>6.1</v>
      </c>
      <c r="G1253" s="2">
        <v>0.26</v>
      </c>
      <c r="H1253" s="2">
        <v>122</v>
      </c>
      <c r="I1253" s="3">
        <v>828</v>
      </c>
      <c r="J1253" s="3">
        <v>12.7</v>
      </c>
      <c r="K1253" s="3"/>
      <c r="L1253" s="4">
        <v>2.19</v>
      </c>
      <c r="M1253" s="3">
        <v>60000</v>
      </c>
      <c r="N1253" s="113">
        <v>32.950000000000003</v>
      </c>
      <c r="O1253" s="113">
        <v>27.58</v>
      </c>
      <c r="P1253" s="113">
        <v>0.83</v>
      </c>
      <c r="Q1253" s="114" t="s">
        <v>681</v>
      </c>
    </row>
    <row r="1254" spans="1:17">
      <c r="A1254" s="111" t="s">
        <v>680</v>
      </c>
      <c r="B1254" s="2">
        <v>0.4</v>
      </c>
      <c r="C1254" s="3">
        <v>750</v>
      </c>
      <c r="D1254" s="4">
        <v>10</v>
      </c>
      <c r="E1254" s="4">
        <v>40</v>
      </c>
      <c r="F1254" s="2">
        <v>9.6</v>
      </c>
      <c r="G1254" s="2">
        <v>0.3</v>
      </c>
      <c r="H1254" s="2">
        <v>108</v>
      </c>
      <c r="I1254" s="3">
        <v>908</v>
      </c>
      <c r="J1254" s="3">
        <v>7.6</v>
      </c>
      <c r="K1254" s="3"/>
      <c r="L1254" s="4">
        <v>0</v>
      </c>
      <c r="M1254" s="3">
        <v>60000</v>
      </c>
      <c r="N1254" s="113">
        <v>56.74</v>
      </c>
      <c r="O1254" s="113">
        <v>56.74</v>
      </c>
      <c r="P1254" s="113">
        <v>0.85</v>
      </c>
      <c r="Q1254" s="114" t="s">
        <v>681</v>
      </c>
    </row>
    <row r="1255" spans="1:17">
      <c r="A1255" s="111" t="s">
        <v>684</v>
      </c>
      <c r="B1255" s="2">
        <v>0.4</v>
      </c>
      <c r="C1255" s="3">
        <v>750</v>
      </c>
      <c r="D1255" s="4">
        <v>10</v>
      </c>
      <c r="E1255" s="4">
        <v>40</v>
      </c>
      <c r="F1255" s="2">
        <v>6.3</v>
      </c>
      <c r="G1255" s="2">
        <v>0.3</v>
      </c>
      <c r="H1255" s="2">
        <v>151</v>
      </c>
      <c r="I1255" s="3">
        <v>883</v>
      </c>
      <c r="J1255" s="3">
        <v>9</v>
      </c>
      <c r="K1255" s="3"/>
      <c r="L1255" s="4">
        <v>2.19</v>
      </c>
      <c r="M1255" s="3">
        <v>60000</v>
      </c>
      <c r="N1255" s="113">
        <v>61.63</v>
      </c>
      <c r="O1255" s="113">
        <v>61.63</v>
      </c>
      <c r="P1255" s="113">
        <v>0.89</v>
      </c>
      <c r="Q1255" s="114" t="s">
        <v>681</v>
      </c>
    </row>
    <row r="1256" spans="1:17">
      <c r="A1256" s="111" t="s">
        <v>680</v>
      </c>
      <c r="B1256" s="2">
        <v>0.4</v>
      </c>
      <c r="C1256" s="3">
        <v>750</v>
      </c>
      <c r="D1256" s="4">
        <v>10</v>
      </c>
      <c r="E1256" s="4">
        <v>60</v>
      </c>
      <c r="F1256" s="2">
        <v>9.6</v>
      </c>
      <c r="G1256" s="2">
        <v>0.3</v>
      </c>
      <c r="H1256" s="2">
        <v>108</v>
      </c>
      <c r="I1256" s="3">
        <v>908</v>
      </c>
      <c r="J1256" s="3">
        <v>7.6</v>
      </c>
      <c r="K1256" s="3"/>
      <c r="L1256" s="4">
        <v>0</v>
      </c>
      <c r="M1256" s="3">
        <v>60000</v>
      </c>
      <c r="N1256" s="113">
        <v>51.65</v>
      </c>
      <c r="O1256" s="113">
        <v>52.7</v>
      </c>
      <c r="P1256" s="113">
        <v>0.83</v>
      </c>
      <c r="Q1256" s="114" t="s">
        <v>681</v>
      </c>
    </row>
    <row r="1257" spans="1:17">
      <c r="A1257" s="111" t="s">
        <v>684</v>
      </c>
      <c r="B1257" s="2">
        <v>0.4</v>
      </c>
      <c r="C1257" s="3">
        <v>750</v>
      </c>
      <c r="D1257" s="4">
        <v>10</v>
      </c>
      <c r="E1257" s="4">
        <v>60</v>
      </c>
      <c r="F1257" s="2">
        <v>6.3</v>
      </c>
      <c r="G1257" s="2">
        <v>0.3</v>
      </c>
      <c r="H1257" s="2">
        <v>151</v>
      </c>
      <c r="I1257" s="3">
        <v>883</v>
      </c>
      <c r="J1257" s="3">
        <v>9</v>
      </c>
      <c r="K1257" s="3"/>
      <c r="L1257" s="4">
        <v>2.19</v>
      </c>
      <c r="M1257" s="3">
        <v>60000</v>
      </c>
      <c r="N1257" s="113">
        <v>60.82</v>
      </c>
      <c r="O1257" s="113">
        <v>61</v>
      </c>
      <c r="P1257" s="113">
        <v>0.89</v>
      </c>
      <c r="Q1257" s="114" t="s">
        <v>681</v>
      </c>
    </row>
    <row r="1258" spans="1:17">
      <c r="A1258" s="111" t="s">
        <v>680</v>
      </c>
      <c r="B1258" s="2">
        <v>0.4</v>
      </c>
      <c r="C1258" s="3">
        <v>750</v>
      </c>
      <c r="D1258" s="4">
        <v>10</v>
      </c>
      <c r="E1258" s="4">
        <v>80</v>
      </c>
      <c r="F1258" s="2">
        <v>9.6</v>
      </c>
      <c r="G1258" s="2">
        <v>0.3</v>
      </c>
      <c r="H1258" s="2">
        <v>108</v>
      </c>
      <c r="I1258" s="3">
        <v>908</v>
      </c>
      <c r="J1258" s="3">
        <v>7.6</v>
      </c>
      <c r="K1258" s="3"/>
      <c r="L1258" s="4">
        <v>0</v>
      </c>
      <c r="M1258" s="3">
        <v>60000</v>
      </c>
      <c r="N1258" s="113">
        <v>48.57</v>
      </c>
      <c r="O1258" s="113">
        <v>49.39</v>
      </c>
      <c r="P1258" s="113">
        <v>0.82</v>
      </c>
      <c r="Q1258" s="114" t="s">
        <v>681</v>
      </c>
    </row>
    <row r="1259" spans="1:17">
      <c r="A1259" s="111" t="s">
        <v>684</v>
      </c>
      <c r="B1259" s="2">
        <v>0.4</v>
      </c>
      <c r="C1259" s="3">
        <v>750</v>
      </c>
      <c r="D1259" s="4">
        <v>10</v>
      </c>
      <c r="E1259" s="4">
        <v>80</v>
      </c>
      <c r="F1259" s="2">
        <v>6.3</v>
      </c>
      <c r="G1259" s="2">
        <v>0.3</v>
      </c>
      <c r="H1259" s="2">
        <v>151</v>
      </c>
      <c r="I1259" s="3">
        <v>883</v>
      </c>
      <c r="J1259" s="3">
        <v>9</v>
      </c>
      <c r="K1259" s="3"/>
      <c r="L1259" s="4">
        <v>2.19</v>
      </c>
      <c r="M1259" s="3">
        <v>60000</v>
      </c>
      <c r="N1259" s="113">
        <v>59.59</v>
      </c>
      <c r="O1259" s="113">
        <v>59.18</v>
      </c>
      <c r="P1259" s="113">
        <v>0.89</v>
      </c>
      <c r="Q1259" s="114" t="s">
        <v>681</v>
      </c>
    </row>
    <row r="1260" spans="1:17">
      <c r="A1260" s="111" t="s">
        <v>680</v>
      </c>
      <c r="B1260" s="2">
        <v>0.4</v>
      </c>
      <c r="C1260" s="3">
        <v>750</v>
      </c>
      <c r="D1260" s="4">
        <v>10</v>
      </c>
      <c r="E1260" s="4">
        <v>100</v>
      </c>
      <c r="F1260" s="2">
        <v>9.6</v>
      </c>
      <c r="G1260" s="2">
        <v>0.3</v>
      </c>
      <c r="H1260" s="2">
        <v>108</v>
      </c>
      <c r="I1260" s="3">
        <v>908</v>
      </c>
      <c r="J1260" s="3">
        <v>7.6</v>
      </c>
      <c r="K1260" s="3"/>
      <c r="L1260" s="4">
        <v>0</v>
      </c>
      <c r="M1260" s="3">
        <v>60000</v>
      </c>
      <c r="N1260" s="113">
        <v>48.16</v>
      </c>
      <c r="O1260" s="113">
        <v>48.57</v>
      </c>
      <c r="P1260" s="113">
        <v>0.81</v>
      </c>
      <c r="Q1260" s="114" t="s">
        <v>681</v>
      </c>
    </row>
    <row r="1261" spans="1:17">
      <c r="A1261" s="111" t="s">
        <v>684</v>
      </c>
      <c r="B1261" s="2">
        <v>0.4</v>
      </c>
      <c r="C1261" s="3">
        <v>750</v>
      </c>
      <c r="D1261" s="4">
        <v>10</v>
      </c>
      <c r="E1261" s="4">
        <v>100</v>
      </c>
      <c r="F1261" s="2">
        <v>6.3</v>
      </c>
      <c r="G1261" s="2">
        <v>0.3</v>
      </c>
      <c r="H1261" s="2">
        <v>151</v>
      </c>
      <c r="I1261" s="3">
        <v>883</v>
      </c>
      <c r="J1261" s="3">
        <v>9</v>
      </c>
      <c r="K1261" s="3"/>
      <c r="L1261" s="4">
        <v>2.19</v>
      </c>
      <c r="M1261" s="3">
        <v>60000</v>
      </c>
      <c r="N1261" s="113">
        <v>58.37</v>
      </c>
      <c r="O1261" s="113">
        <v>59.18</v>
      </c>
      <c r="P1261" s="113">
        <v>0.88</v>
      </c>
      <c r="Q1261" s="114" t="s">
        <v>681</v>
      </c>
    </row>
    <row r="1262" spans="1:17">
      <c r="A1262" s="111" t="s">
        <v>687</v>
      </c>
      <c r="B1262" s="2">
        <v>0.1</v>
      </c>
      <c r="C1262" s="3">
        <v>550</v>
      </c>
      <c r="D1262" s="4">
        <v>17.3</v>
      </c>
      <c r="E1262" s="4">
        <v>5</v>
      </c>
      <c r="F1262" s="2">
        <v>3</v>
      </c>
      <c r="G1262" s="2">
        <v>0.62</v>
      </c>
      <c r="H1262" s="2">
        <v>254</v>
      </c>
      <c r="I1262" s="3">
        <v>860</v>
      </c>
      <c r="J1262" s="3">
        <v>6</v>
      </c>
      <c r="K1262" s="3"/>
      <c r="L1262" s="4">
        <v>1.33</v>
      </c>
      <c r="M1262" s="3">
        <v>20000</v>
      </c>
      <c r="N1262" s="113">
        <v>17.59</v>
      </c>
      <c r="O1262" s="113">
        <v>22.81</v>
      </c>
      <c r="P1262" s="113">
        <v>1.25</v>
      </c>
      <c r="Q1262" s="114" t="s">
        <v>688</v>
      </c>
    </row>
    <row r="1263" spans="1:17">
      <c r="A1263" s="111" t="s">
        <v>689</v>
      </c>
      <c r="B1263" s="2">
        <v>0.1</v>
      </c>
      <c r="C1263" s="3">
        <v>550</v>
      </c>
      <c r="D1263" s="4">
        <v>18.899999999999999</v>
      </c>
      <c r="E1263" s="4">
        <v>5</v>
      </c>
      <c r="F1263" s="2">
        <v>6</v>
      </c>
      <c r="G1263" s="2">
        <v>0.32</v>
      </c>
      <c r="H1263" s="2">
        <v>198</v>
      </c>
      <c r="I1263" s="3">
        <v>840</v>
      </c>
      <c r="J1263" s="3">
        <v>9</v>
      </c>
      <c r="K1263" s="3"/>
      <c r="L1263" s="4">
        <v>1.33</v>
      </c>
      <c r="M1263" s="3">
        <v>20000</v>
      </c>
      <c r="N1263" s="113">
        <v>31.2</v>
      </c>
      <c r="O1263" s="113">
        <v>35.35</v>
      </c>
      <c r="P1263" s="113">
        <v>0.78</v>
      </c>
      <c r="Q1263" s="114" t="s">
        <v>688</v>
      </c>
    </row>
    <row r="1264" spans="1:17">
      <c r="A1264" s="111" t="s">
        <v>690</v>
      </c>
      <c r="B1264" s="2">
        <v>0.1</v>
      </c>
      <c r="C1264" s="3">
        <v>550</v>
      </c>
      <c r="D1264" s="4">
        <v>16.3</v>
      </c>
      <c r="E1264" s="4">
        <v>5</v>
      </c>
      <c r="F1264" s="2">
        <v>6</v>
      </c>
      <c r="G1264" s="2">
        <v>0.34</v>
      </c>
      <c r="H1264" s="2">
        <v>152</v>
      </c>
      <c r="I1264" s="3">
        <v>810</v>
      </c>
      <c r="J1264" s="3">
        <v>10</v>
      </c>
      <c r="K1264" s="3"/>
      <c r="L1264" s="4">
        <v>1.33</v>
      </c>
      <c r="M1264" s="3">
        <v>20000</v>
      </c>
      <c r="N1264" s="113">
        <v>33.47</v>
      </c>
      <c r="O1264" s="113">
        <v>35.35</v>
      </c>
      <c r="P1264" s="113">
        <v>0.84</v>
      </c>
      <c r="Q1264" s="114" t="s">
        <v>688</v>
      </c>
    </row>
    <row r="1265" spans="1:17">
      <c r="A1265" s="111" t="s">
        <v>691</v>
      </c>
      <c r="B1265" s="2">
        <v>0.1</v>
      </c>
      <c r="C1265" s="3">
        <v>550</v>
      </c>
      <c r="D1265" s="4">
        <v>19.600000000000001</v>
      </c>
      <c r="E1265" s="4">
        <v>5</v>
      </c>
      <c r="F1265" s="2">
        <v>14</v>
      </c>
      <c r="G1265" s="2">
        <v>0.41</v>
      </c>
      <c r="H1265" s="2">
        <v>115</v>
      </c>
      <c r="I1265" s="3">
        <v>835</v>
      </c>
      <c r="J1265" s="3">
        <v>6</v>
      </c>
      <c r="K1265" s="3"/>
      <c r="L1265" s="4">
        <v>0</v>
      </c>
      <c r="M1265" s="3">
        <v>20000</v>
      </c>
      <c r="N1265" s="113">
        <v>47.08</v>
      </c>
      <c r="O1265" s="113">
        <v>39.26</v>
      </c>
      <c r="P1265" s="113">
        <v>1.24</v>
      </c>
      <c r="Q1265" s="114" t="s">
        <v>688</v>
      </c>
    </row>
    <row r="1266" spans="1:17">
      <c r="A1266" s="111" t="s">
        <v>687</v>
      </c>
      <c r="B1266" s="2">
        <v>0.1</v>
      </c>
      <c r="C1266" s="3">
        <v>650</v>
      </c>
      <c r="D1266" s="4">
        <v>17.3</v>
      </c>
      <c r="E1266" s="4">
        <v>5</v>
      </c>
      <c r="F1266" s="2">
        <v>3</v>
      </c>
      <c r="G1266" s="2">
        <v>0.62</v>
      </c>
      <c r="H1266" s="2">
        <v>254</v>
      </c>
      <c r="I1266" s="3">
        <v>860</v>
      </c>
      <c r="J1266" s="3">
        <v>6</v>
      </c>
      <c r="K1266" s="3"/>
      <c r="L1266" s="4">
        <v>1.33</v>
      </c>
      <c r="M1266" s="3">
        <v>20000</v>
      </c>
      <c r="N1266" s="113">
        <v>58.92</v>
      </c>
      <c r="O1266" s="113">
        <v>66.86</v>
      </c>
      <c r="P1266" s="113">
        <v>0.83</v>
      </c>
      <c r="Q1266" s="114" t="s">
        <v>688</v>
      </c>
    </row>
    <row r="1267" spans="1:17">
      <c r="A1267" s="111" t="s">
        <v>687</v>
      </c>
      <c r="B1267" s="2">
        <v>0.1</v>
      </c>
      <c r="C1267" s="3">
        <v>750</v>
      </c>
      <c r="D1267" s="4">
        <v>17.3</v>
      </c>
      <c r="E1267" s="4">
        <v>5</v>
      </c>
      <c r="F1267" s="2">
        <v>3</v>
      </c>
      <c r="G1267" s="2">
        <v>0.62</v>
      </c>
      <c r="H1267" s="2">
        <v>254</v>
      </c>
      <c r="I1267" s="3">
        <v>860</v>
      </c>
      <c r="J1267" s="3">
        <v>6</v>
      </c>
      <c r="K1267" s="3"/>
      <c r="L1267" s="4">
        <v>1.33</v>
      </c>
      <c r="M1267" s="3">
        <v>20000</v>
      </c>
      <c r="N1267" s="113">
        <v>85.2</v>
      </c>
      <c r="O1267" s="113">
        <v>90</v>
      </c>
      <c r="P1267" s="113">
        <v>0.9</v>
      </c>
      <c r="Q1267" s="114" t="s">
        <v>688</v>
      </c>
    </row>
    <row r="1268" spans="1:17">
      <c r="A1268" s="111" t="s">
        <v>692</v>
      </c>
      <c r="B1268" s="2">
        <v>0.5</v>
      </c>
      <c r="C1268" s="3">
        <v>700</v>
      </c>
      <c r="D1268" s="4">
        <v>10</v>
      </c>
      <c r="E1268" s="4">
        <v>5</v>
      </c>
      <c r="F1268" s="2">
        <v>16.420000000000002</v>
      </c>
      <c r="G1268" s="2">
        <v>0.15</v>
      </c>
      <c r="H1268" s="2">
        <v>36.92</v>
      </c>
      <c r="I1268" s="102">
        <v>445</v>
      </c>
      <c r="J1268" s="3">
        <v>16.2</v>
      </c>
      <c r="K1268" s="3"/>
      <c r="L1268" s="4">
        <v>0</v>
      </c>
      <c r="M1268" s="3">
        <v>12000</v>
      </c>
      <c r="N1268" s="113">
        <v>50.73</v>
      </c>
      <c r="O1268" s="113">
        <v>72.36</v>
      </c>
      <c r="P1268" s="113"/>
      <c r="Q1268" s="114" t="s">
        <v>693</v>
      </c>
    </row>
    <row r="1269" spans="1:17">
      <c r="A1269" s="111" t="s">
        <v>694</v>
      </c>
      <c r="B1269" s="2">
        <v>0.5</v>
      </c>
      <c r="C1269" s="3">
        <v>700</v>
      </c>
      <c r="D1269" s="4">
        <v>10</v>
      </c>
      <c r="E1269" s="4">
        <v>5</v>
      </c>
      <c r="F1269" s="2">
        <v>15.6</v>
      </c>
      <c r="G1269" s="2">
        <v>0.19</v>
      </c>
      <c r="H1269" s="2">
        <v>48.43</v>
      </c>
      <c r="I1269" s="102">
        <v>460</v>
      </c>
      <c r="J1269" s="3">
        <v>10</v>
      </c>
      <c r="K1269" s="3"/>
      <c r="L1269" s="4">
        <v>0</v>
      </c>
      <c r="M1269" s="3">
        <v>12000</v>
      </c>
      <c r="N1269" s="113">
        <v>54.662999999999997</v>
      </c>
      <c r="O1269" s="113">
        <v>62.920999999999999</v>
      </c>
      <c r="P1269" s="113"/>
      <c r="Q1269" s="114" t="s">
        <v>693</v>
      </c>
    </row>
    <row r="1270" spans="1:17">
      <c r="A1270" s="111" t="s">
        <v>695</v>
      </c>
      <c r="B1270" s="2">
        <v>0.5</v>
      </c>
      <c r="C1270" s="3">
        <v>700</v>
      </c>
      <c r="D1270" s="4">
        <v>10</v>
      </c>
      <c r="E1270" s="4">
        <v>5</v>
      </c>
      <c r="F1270" s="2">
        <v>14.32</v>
      </c>
      <c r="G1270" s="2">
        <v>0.18</v>
      </c>
      <c r="H1270" s="2">
        <v>50.83</v>
      </c>
      <c r="I1270" s="102">
        <v>472</v>
      </c>
      <c r="J1270" s="3">
        <v>11.5</v>
      </c>
      <c r="K1270" s="3"/>
      <c r="L1270" s="4">
        <v>0</v>
      </c>
      <c r="M1270" s="3">
        <v>12000</v>
      </c>
      <c r="N1270" s="113">
        <v>50.73</v>
      </c>
      <c r="O1270" s="113">
        <v>60.673999999999999</v>
      </c>
      <c r="P1270" s="113"/>
      <c r="Q1270" s="114" t="s">
        <v>693</v>
      </c>
    </row>
    <row r="1271" spans="1:17">
      <c r="A1271" s="111" t="s">
        <v>696</v>
      </c>
      <c r="B1271" s="2">
        <v>0.5</v>
      </c>
      <c r="C1271" s="3">
        <v>700</v>
      </c>
      <c r="D1271" s="4">
        <v>10</v>
      </c>
      <c r="E1271" s="4">
        <v>5</v>
      </c>
      <c r="F1271" s="2">
        <v>14.33</v>
      </c>
      <c r="G1271" s="2">
        <v>0.21</v>
      </c>
      <c r="H1271" s="2">
        <v>58.99</v>
      </c>
      <c r="I1271" s="102">
        <v>450</v>
      </c>
      <c r="J1271" s="3">
        <v>21.3</v>
      </c>
      <c r="K1271" s="3"/>
      <c r="L1271" s="4">
        <v>0</v>
      </c>
      <c r="M1271" s="3">
        <v>12000</v>
      </c>
      <c r="N1271" s="113">
        <v>50.73</v>
      </c>
      <c r="O1271" s="113">
        <v>62.472000000000001</v>
      </c>
      <c r="P1271" s="113"/>
      <c r="Q1271" s="114" t="s">
        <v>693</v>
      </c>
    </row>
    <row r="1272" spans="1:17">
      <c r="A1272" s="111" t="s">
        <v>697</v>
      </c>
      <c r="B1272" s="2">
        <f>1/3</f>
        <v>0.33333333333333331</v>
      </c>
      <c r="C1272" s="3">
        <v>750</v>
      </c>
      <c r="D1272" s="4">
        <v>5</v>
      </c>
      <c r="E1272" s="4">
        <v>4</v>
      </c>
      <c r="F1272" s="2">
        <v>13</v>
      </c>
      <c r="G1272" s="2">
        <v>0.55000000000000004</v>
      </c>
      <c r="H1272" s="2">
        <v>150</v>
      </c>
      <c r="I1272" s="102">
        <v>800</v>
      </c>
      <c r="J1272" s="3">
        <v>8.1</v>
      </c>
      <c r="K1272" s="3"/>
      <c r="L1272" s="4">
        <v>1.31</v>
      </c>
      <c r="M1272" s="3">
        <v>36000</v>
      </c>
      <c r="N1272" s="113">
        <v>78.218000000000004</v>
      </c>
      <c r="O1272" s="113">
        <v>86.206999999999994</v>
      </c>
      <c r="P1272" s="113">
        <v>0.78740157480314954</v>
      </c>
      <c r="Q1272" s="114" t="s">
        <v>698</v>
      </c>
    </row>
    <row r="1273" spans="1:17">
      <c r="A1273" s="111" t="s">
        <v>699</v>
      </c>
      <c r="B1273" s="2">
        <f t="shared" ref="B1273:B1275" si="13">1/3</f>
        <v>0.33333333333333331</v>
      </c>
      <c r="C1273" s="3">
        <v>750</v>
      </c>
      <c r="D1273" s="4">
        <v>3</v>
      </c>
      <c r="E1273" s="4">
        <v>4</v>
      </c>
      <c r="F1273" s="2">
        <v>19</v>
      </c>
      <c r="G1273" s="2">
        <v>0.47</v>
      </c>
      <c r="H1273" s="2">
        <v>107</v>
      </c>
      <c r="I1273" s="102">
        <v>800</v>
      </c>
      <c r="J1273" s="3">
        <v>9.3000000000000007</v>
      </c>
      <c r="K1273" s="3"/>
      <c r="L1273" s="4">
        <v>1.31</v>
      </c>
      <c r="M1273" s="3">
        <v>36000</v>
      </c>
      <c r="N1273" s="113">
        <v>71.287000000000006</v>
      </c>
      <c r="O1273" s="113">
        <v>83.251000000000005</v>
      </c>
      <c r="P1273" s="113">
        <v>0.78740157480314954</v>
      </c>
      <c r="Q1273" s="114" t="s">
        <v>698</v>
      </c>
    </row>
    <row r="1274" spans="1:17">
      <c r="A1274" s="111" t="s">
        <v>700</v>
      </c>
      <c r="B1274" s="2">
        <f t="shared" si="13"/>
        <v>0.33333333333333331</v>
      </c>
      <c r="C1274" s="3">
        <v>750</v>
      </c>
      <c r="D1274" s="4">
        <v>3</v>
      </c>
      <c r="E1274" s="4">
        <v>4</v>
      </c>
      <c r="F1274" s="2">
        <v>36</v>
      </c>
      <c r="G1274" s="2">
        <v>0.45</v>
      </c>
      <c r="H1274" s="2">
        <v>61</v>
      </c>
      <c r="I1274" s="102">
        <v>800</v>
      </c>
      <c r="J1274" s="3">
        <v>14.1</v>
      </c>
      <c r="K1274" s="3"/>
      <c r="L1274" s="4">
        <v>1.31</v>
      </c>
      <c r="M1274" s="3">
        <v>36000</v>
      </c>
      <c r="N1274" s="113">
        <v>56.436</v>
      </c>
      <c r="O1274" s="113">
        <v>68.965999999999994</v>
      </c>
      <c r="P1274" s="113">
        <v>0.74294205052005935</v>
      </c>
      <c r="Q1274" s="114" t="s">
        <v>698</v>
      </c>
    </row>
    <row r="1275" spans="1:17">
      <c r="A1275" s="111" t="s">
        <v>701</v>
      </c>
      <c r="B1275" s="2">
        <f t="shared" si="13"/>
        <v>0.33333333333333331</v>
      </c>
      <c r="C1275" s="3">
        <v>750</v>
      </c>
      <c r="D1275" s="4">
        <v>3</v>
      </c>
      <c r="E1275" s="4">
        <v>4</v>
      </c>
      <c r="F1275" s="2">
        <v>30</v>
      </c>
      <c r="G1275" s="2">
        <v>0.49</v>
      </c>
      <c r="H1275" s="2">
        <v>56</v>
      </c>
      <c r="I1275" s="102">
        <v>800</v>
      </c>
      <c r="J1275" s="3">
        <v>11.8</v>
      </c>
      <c r="K1275" s="3"/>
      <c r="L1275" s="4">
        <v>1.31</v>
      </c>
      <c r="M1275" s="3">
        <v>36000</v>
      </c>
      <c r="N1275" s="113">
        <v>43.564</v>
      </c>
      <c r="O1275" s="113">
        <v>58.128</v>
      </c>
      <c r="P1275" s="113">
        <v>0.68073519400953031</v>
      </c>
      <c r="Q1275" s="114" t="s">
        <v>698</v>
      </c>
    </row>
    <row r="1276" spans="1:17">
      <c r="A1276" s="111" t="s">
        <v>702</v>
      </c>
      <c r="B1276" s="2">
        <v>0.5</v>
      </c>
      <c r="C1276" s="3">
        <v>700</v>
      </c>
      <c r="D1276" s="4">
        <v>9.6</v>
      </c>
      <c r="E1276" s="4">
        <v>10</v>
      </c>
      <c r="F1276" s="2">
        <v>10</v>
      </c>
      <c r="G1276" s="2">
        <v>0.79</v>
      </c>
      <c r="H1276" s="2">
        <v>320</v>
      </c>
      <c r="I1276" s="102">
        <f>910-273</f>
        <v>637</v>
      </c>
      <c r="J1276" s="3">
        <v>4.9000000000000004</v>
      </c>
      <c r="K1276" s="3"/>
      <c r="L1276" s="4">
        <v>0</v>
      </c>
      <c r="M1276" s="3">
        <v>36000</v>
      </c>
      <c r="N1276" s="113">
        <v>71.111000000000004</v>
      </c>
      <c r="O1276" s="113">
        <v>80</v>
      </c>
      <c r="P1276" s="113">
        <v>1.01</v>
      </c>
      <c r="Q1276" s="114" t="s">
        <v>703</v>
      </c>
    </row>
    <row r="1277" spans="1:17">
      <c r="A1277" s="111" t="s">
        <v>702</v>
      </c>
      <c r="B1277" s="2">
        <v>0.5</v>
      </c>
      <c r="C1277" s="3">
        <v>700</v>
      </c>
      <c r="D1277" s="4">
        <v>9.6</v>
      </c>
      <c r="E1277" s="4">
        <v>20</v>
      </c>
      <c r="F1277" s="2">
        <v>10</v>
      </c>
      <c r="G1277" s="2">
        <v>0.79</v>
      </c>
      <c r="H1277" s="2">
        <v>320</v>
      </c>
      <c r="I1277" s="102">
        <f>910-273</f>
        <v>637</v>
      </c>
      <c r="J1277" s="3">
        <v>4.9000000000000004</v>
      </c>
      <c r="K1277" s="3"/>
      <c r="L1277" s="4">
        <v>0</v>
      </c>
      <c r="M1277" s="3">
        <v>36000</v>
      </c>
      <c r="N1277" s="113">
        <v>70.37</v>
      </c>
      <c r="O1277" s="113">
        <v>80</v>
      </c>
      <c r="P1277" s="113">
        <v>1</v>
      </c>
      <c r="Q1277" s="114" t="s">
        <v>703</v>
      </c>
    </row>
    <row r="1278" spans="1:17">
      <c r="A1278" s="111" t="s">
        <v>702</v>
      </c>
      <c r="B1278" s="2">
        <v>0.5</v>
      </c>
      <c r="C1278" s="3">
        <v>700</v>
      </c>
      <c r="D1278" s="4">
        <v>9.6</v>
      </c>
      <c r="E1278" s="4">
        <v>10</v>
      </c>
      <c r="F1278" s="2">
        <v>10</v>
      </c>
      <c r="G1278" s="2">
        <v>0.79</v>
      </c>
      <c r="H1278" s="2">
        <v>320</v>
      </c>
      <c r="I1278" s="102">
        <f>910-273</f>
        <v>637</v>
      </c>
      <c r="J1278" s="3">
        <v>4.9000000000000004</v>
      </c>
      <c r="K1278" s="3"/>
      <c r="L1278" s="4">
        <v>0</v>
      </c>
      <c r="M1278" s="3">
        <v>72000</v>
      </c>
      <c r="N1278" s="113">
        <v>49.63</v>
      </c>
      <c r="O1278" s="113">
        <v>59.534999999999997</v>
      </c>
      <c r="P1278" s="113">
        <v>0.93799999999999994</v>
      </c>
      <c r="Q1278" s="114" t="s">
        <v>703</v>
      </c>
    </row>
    <row r="1279" spans="1:17">
      <c r="A1279" s="111" t="s">
        <v>702</v>
      </c>
      <c r="B1279" s="2">
        <v>0.5</v>
      </c>
      <c r="C1279" s="3">
        <v>700</v>
      </c>
      <c r="D1279" s="4">
        <v>9.6</v>
      </c>
      <c r="E1279" s="4">
        <v>20</v>
      </c>
      <c r="F1279" s="2">
        <v>10</v>
      </c>
      <c r="G1279" s="2">
        <v>0.79</v>
      </c>
      <c r="H1279" s="2">
        <v>320</v>
      </c>
      <c r="I1279" s="102">
        <f>910-273</f>
        <v>637</v>
      </c>
      <c r="J1279" s="3">
        <v>4.9000000000000004</v>
      </c>
      <c r="K1279" s="3"/>
      <c r="L1279" s="4">
        <v>0</v>
      </c>
      <c r="M1279" s="3">
        <v>72000</v>
      </c>
      <c r="N1279" s="113">
        <v>44.444000000000003</v>
      </c>
      <c r="O1279" s="113">
        <v>55.814</v>
      </c>
      <c r="P1279" s="113">
        <v>0.89600000000000002</v>
      </c>
      <c r="Q1279" s="114" t="s">
        <v>703</v>
      </c>
    </row>
    <row r="1280" spans="1:17">
      <c r="A1280" s="111" t="s">
        <v>704</v>
      </c>
      <c r="B1280" s="2">
        <v>0.5</v>
      </c>
      <c r="C1280" s="3">
        <v>550</v>
      </c>
      <c r="D1280" s="4">
        <v>12.5</v>
      </c>
      <c r="E1280" s="4">
        <v>0.1</v>
      </c>
      <c r="F1280" s="2">
        <v>7.41</v>
      </c>
      <c r="G1280" s="2">
        <v>0.35099999999999998</v>
      </c>
      <c r="H1280" s="2">
        <v>189</v>
      </c>
      <c r="I1280" s="102">
        <v>842.33600000000001</v>
      </c>
      <c r="J1280" s="3">
        <v>8.7200000000000006</v>
      </c>
      <c r="K1280" s="3"/>
      <c r="L1280" s="4">
        <v>0</v>
      </c>
      <c r="M1280" s="3">
        <f>18000</f>
        <v>18000</v>
      </c>
      <c r="N1280" s="113">
        <v>25.5</v>
      </c>
      <c r="O1280" s="113">
        <v>29.251999999999999</v>
      </c>
      <c r="P1280" s="113">
        <v>0.78</v>
      </c>
      <c r="Q1280" s="114" t="s">
        <v>705</v>
      </c>
    </row>
    <row r="1281" spans="1:17">
      <c r="A1281" s="111" t="s">
        <v>706</v>
      </c>
      <c r="B1281" s="2">
        <v>0.5</v>
      </c>
      <c r="C1281" s="3">
        <v>550</v>
      </c>
      <c r="D1281" s="4">
        <v>12.5</v>
      </c>
      <c r="E1281" s="4">
        <v>0.1</v>
      </c>
      <c r="F1281" s="2">
        <v>9.1199999999999992</v>
      </c>
      <c r="G1281" s="2">
        <v>0.36599999999999999</v>
      </c>
      <c r="H1281" s="2">
        <v>161</v>
      </c>
      <c r="I1281" s="102">
        <v>789.78099999999995</v>
      </c>
      <c r="J1281" s="3">
        <v>10.119999999999999</v>
      </c>
      <c r="K1281" s="3"/>
      <c r="L1281" s="4">
        <v>1.1200000000000001</v>
      </c>
      <c r="M1281" s="3">
        <f>18000</f>
        <v>18000</v>
      </c>
      <c r="N1281" s="113">
        <v>23.4</v>
      </c>
      <c r="O1281" s="113">
        <v>28.131</v>
      </c>
      <c r="P1281" s="113">
        <v>0.72799999999999998</v>
      </c>
      <c r="Q1281" s="114" t="s">
        <v>705</v>
      </c>
    </row>
    <row r="1282" spans="1:17">
      <c r="A1282" s="111" t="s">
        <v>707</v>
      </c>
      <c r="B1282" s="2">
        <v>0.5</v>
      </c>
      <c r="C1282" s="3">
        <v>550</v>
      </c>
      <c r="D1282" s="4">
        <v>12.5</v>
      </c>
      <c r="E1282" s="4">
        <v>0.1</v>
      </c>
      <c r="F1282" s="2">
        <v>9.1199999999999992</v>
      </c>
      <c r="G1282" s="2">
        <v>0.36499999999999999</v>
      </c>
      <c r="H1282" s="2">
        <v>162</v>
      </c>
      <c r="I1282" s="102">
        <v>801.46</v>
      </c>
      <c r="J1282" s="3">
        <v>9.85</v>
      </c>
      <c r="K1282" s="3"/>
      <c r="L1282" s="4">
        <v>1.1200000000000001</v>
      </c>
      <c r="M1282" s="3">
        <f>18000</f>
        <v>18000</v>
      </c>
      <c r="N1282" s="113">
        <v>26</v>
      </c>
      <c r="O1282" s="113">
        <v>28.131</v>
      </c>
      <c r="P1282" s="113">
        <v>0.83199999999999996</v>
      </c>
      <c r="Q1282" s="114" t="s">
        <v>705</v>
      </c>
    </row>
    <row r="1283" spans="1:17">
      <c r="A1283" s="111" t="s">
        <v>708</v>
      </c>
      <c r="B1283" s="2">
        <v>0.5</v>
      </c>
      <c r="C1283" s="3">
        <v>550</v>
      </c>
      <c r="D1283" s="4">
        <v>12.5</v>
      </c>
      <c r="E1283" s="4">
        <v>0.1</v>
      </c>
      <c r="F1283" s="2">
        <v>7.04</v>
      </c>
      <c r="G1283" s="2">
        <v>0.28599999999999998</v>
      </c>
      <c r="H1283" s="2">
        <v>162</v>
      </c>
      <c r="I1283" s="102">
        <v>789.78099999999995</v>
      </c>
      <c r="J1283" s="3">
        <v>9.65</v>
      </c>
      <c r="K1283" s="3"/>
      <c r="L1283" s="4">
        <v>1.1200000000000001</v>
      </c>
      <c r="M1283" s="3">
        <f>18000</f>
        <v>18000</v>
      </c>
      <c r="N1283" s="113">
        <v>26</v>
      </c>
      <c r="O1283" s="113">
        <v>29.812999999999999</v>
      </c>
      <c r="P1283" s="113">
        <v>0.77300000000000002</v>
      </c>
      <c r="Q1283" s="114" t="s">
        <v>705</v>
      </c>
    </row>
    <row r="1284" spans="1:17">
      <c r="A1284" s="111" t="s">
        <v>704</v>
      </c>
      <c r="B1284" s="2">
        <v>0.5</v>
      </c>
      <c r="C1284" s="3">
        <v>600</v>
      </c>
      <c r="D1284" s="4">
        <v>12.5</v>
      </c>
      <c r="E1284" s="4">
        <v>0.1</v>
      </c>
      <c r="F1284" s="2">
        <v>7.41</v>
      </c>
      <c r="G1284" s="2">
        <v>0.35099999999999998</v>
      </c>
      <c r="H1284" s="2">
        <v>189</v>
      </c>
      <c r="I1284" s="102">
        <v>842.33600000000001</v>
      </c>
      <c r="J1284" s="3">
        <v>8.7200000000000006</v>
      </c>
      <c r="K1284" s="3"/>
      <c r="L1284" s="4">
        <v>0</v>
      </c>
      <c r="M1284" s="3">
        <f>18000</f>
        <v>18000</v>
      </c>
      <c r="N1284" s="113">
        <v>38.341000000000001</v>
      </c>
      <c r="O1284" s="113">
        <v>48.036999999999999</v>
      </c>
      <c r="P1284" s="113">
        <v>0.90200000000000002</v>
      </c>
      <c r="Q1284" s="114" t="s">
        <v>705</v>
      </c>
    </row>
    <row r="1285" spans="1:17">
      <c r="A1285" s="111" t="s">
        <v>706</v>
      </c>
      <c r="B1285" s="2">
        <v>0.5</v>
      </c>
      <c r="C1285" s="3">
        <v>600</v>
      </c>
      <c r="D1285" s="4">
        <v>12.5</v>
      </c>
      <c r="E1285" s="4">
        <v>0.1</v>
      </c>
      <c r="F1285" s="2">
        <v>9.1199999999999992</v>
      </c>
      <c r="G1285" s="2">
        <v>0.36599999999999999</v>
      </c>
      <c r="H1285" s="2">
        <v>161</v>
      </c>
      <c r="I1285" s="102">
        <v>789.78099999999995</v>
      </c>
      <c r="J1285" s="3">
        <v>10.119999999999999</v>
      </c>
      <c r="K1285" s="3"/>
      <c r="L1285" s="4">
        <v>1.1200000000000001</v>
      </c>
      <c r="M1285" s="3">
        <f>18000</f>
        <v>18000</v>
      </c>
      <c r="N1285" s="113">
        <v>38.299999999999997</v>
      </c>
      <c r="O1285" s="113">
        <v>43.832000000000001</v>
      </c>
      <c r="P1285" s="113">
        <v>0.82599999999999996</v>
      </c>
      <c r="Q1285" s="114" t="s">
        <v>705</v>
      </c>
    </row>
    <row r="1286" spans="1:17">
      <c r="A1286" s="111" t="s">
        <v>707</v>
      </c>
      <c r="B1286" s="2">
        <v>0.5</v>
      </c>
      <c r="C1286" s="3">
        <v>600</v>
      </c>
      <c r="D1286" s="4">
        <v>12.5</v>
      </c>
      <c r="E1286" s="4">
        <v>0.1</v>
      </c>
      <c r="F1286" s="2">
        <v>9.1199999999999992</v>
      </c>
      <c r="G1286" s="2">
        <v>0.36499999999999999</v>
      </c>
      <c r="H1286" s="2">
        <v>162</v>
      </c>
      <c r="I1286" s="102">
        <v>801.46</v>
      </c>
      <c r="J1286" s="3">
        <v>9.85</v>
      </c>
      <c r="K1286" s="3"/>
      <c r="L1286" s="4">
        <v>1.1200000000000001</v>
      </c>
      <c r="M1286" s="3">
        <f>18000</f>
        <v>18000</v>
      </c>
      <c r="N1286" s="113">
        <v>40.698999999999998</v>
      </c>
      <c r="O1286" s="113">
        <v>43.832000000000001</v>
      </c>
      <c r="P1286" s="113">
        <v>0.89900000000000002</v>
      </c>
      <c r="Q1286" s="114" t="s">
        <v>705</v>
      </c>
    </row>
    <row r="1287" spans="1:17">
      <c r="A1287" s="111" t="s">
        <v>708</v>
      </c>
      <c r="B1287" s="2">
        <v>0.5</v>
      </c>
      <c r="C1287" s="3">
        <v>600</v>
      </c>
      <c r="D1287" s="4">
        <v>12.5</v>
      </c>
      <c r="E1287" s="4">
        <v>0.1</v>
      </c>
      <c r="F1287" s="2">
        <v>7.04</v>
      </c>
      <c r="G1287" s="2">
        <v>0.28599999999999998</v>
      </c>
      <c r="H1287" s="2">
        <v>162</v>
      </c>
      <c r="I1287" s="102">
        <v>789.78099999999995</v>
      </c>
      <c r="J1287" s="3">
        <v>9.65</v>
      </c>
      <c r="K1287" s="3"/>
      <c r="L1287" s="4">
        <v>1.1200000000000001</v>
      </c>
      <c r="M1287" s="3">
        <f>18000</f>
        <v>18000</v>
      </c>
      <c r="N1287" s="113">
        <v>40.698999999999998</v>
      </c>
      <c r="O1287" s="113">
        <v>48.878999999999998</v>
      </c>
      <c r="P1287" s="113">
        <v>0.873</v>
      </c>
      <c r="Q1287" s="114" t="s">
        <v>705</v>
      </c>
    </row>
    <row r="1288" spans="1:17">
      <c r="A1288" s="111" t="s">
        <v>704</v>
      </c>
      <c r="B1288" s="2">
        <v>0.5</v>
      </c>
      <c r="C1288" s="3">
        <v>650</v>
      </c>
      <c r="D1288" s="4">
        <v>12.5</v>
      </c>
      <c r="E1288" s="4">
        <v>0.1</v>
      </c>
      <c r="F1288" s="2">
        <v>7.41</v>
      </c>
      <c r="G1288" s="2">
        <v>0.35099999999999998</v>
      </c>
      <c r="H1288" s="2">
        <v>189</v>
      </c>
      <c r="I1288" s="102">
        <v>842.33600000000001</v>
      </c>
      <c r="J1288" s="3">
        <v>8.7200000000000006</v>
      </c>
      <c r="K1288" s="3"/>
      <c r="L1288" s="4">
        <v>0</v>
      </c>
      <c r="M1288" s="3">
        <f>18000</f>
        <v>18000</v>
      </c>
      <c r="N1288" s="113">
        <v>57.991</v>
      </c>
      <c r="O1288" s="113">
        <v>65.980999999999995</v>
      </c>
      <c r="P1288" s="113">
        <v>0.91</v>
      </c>
      <c r="Q1288" s="114" t="s">
        <v>705</v>
      </c>
    </row>
    <row r="1289" spans="1:17">
      <c r="A1289" s="111" t="s">
        <v>706</v>
      </c>
      <c r="B1289" s="2">
        <v>0.5</v>
      </c>
      <c r="C1289" s="3">
        <v>650</v>
      </c>
      <c r="D1289" s="4">
        <v>12.5</v>
      </c>
      <c r="E1289" s="4">
        <v>0.1</v>
      </c>
      <c r="F1289" s="2">
        <v>9.1199999999999992</v>
      </c>
      <c r="G1289" s="2">
        <v>0.36599999999999999</v>
      </c>
      <c r="H1289" s="2">
        <v>161</v>
      </c>
      <c r="I1289" s="102">
        <v>789.78099999999995</v>
      </c>
      <c r="J1289" s="3">
        <v>10.119999999999999</v>
      </c>
      <c r="K1289" s="3"/>
      <c r="L1289" s="4">
        <v>1.1200000000000001</v>
      </c>
      <c r="M1289" s="3">
        <f>18000</f>
        <v>18000</v>
      </c>
      <c r="N1289" s="113">
        <v>54.061</v>
      </c>
      <c r="O1289" s="113">
        <v>61.215000000000003</v>
      </c>
      <c r="P1289" s="113">
        <v>0.878</v>
      </c>
      <c r="Q1289" s="114" t="s">
        <v>705</v>
      </c>
    </row>
    <row r="1290" spans="1:17">
      <c r="A1290" s="111" t="s">
        <v>707</v>
      </c>
      <c r="B1290" s="2">
        <v>0.5</v>
      </c>
      <c r="C1290" s="3">
        <v>650</v>
      </c>
      <c r="D1290" s="4">
        <v>12.5</v>
      </c>
      <c r="E1290" s="4">
        <v>0.1</v>
      </c>
      <c r="F1290" s="2">
        <v>9.1199999999999992</v>
      </c>
      <c r="G1290" s="2">
        <v>0.36499999999999999</v>
      </c>
      <c r="H1290" s="2">
        <v>162</v>
      </c>
      <c r="I1290" s="102">
        <v>801.46</v>
      </c>
      <c r="J1290" s="3">
        <v>9.85</v>
      </c>
      <c r="K1290" s="3"/>
      <c r="L1290" s="4">
        <v>1.1200000000000001</v>
      </c>
      <c r="M1290" s="3">
        <f>18000</f>
        <v>18000</v>
      </c>
      <c r="N1290" s="113">
        <v>56</v>
      </c>
      <c r="O1290" s="113">
        <v>62.215000000000003</v>
      </c>
      <c r="P1290" s="113">
        <v>0.90900000000000003</v>
      </c>
      <c r="Q1290" s="114" t="s">
        <v>705</v>
      </c>
    </row>
    <row r="1291" spans="1:17">
      <c r="A1291" s="111" t="s">
        <v>708</v>
      </c>
      <c r="B1291" s="2">
        <v>0.5</v>
      </c>
      <c r="C1291" s="3">
        <v>650</v>
      </c>
      <c r="D1291" s="4">
        <v>12.5</v>
      </c>
      <c r="E1291" s="4">
        <v>0.1</v>
      </c>
      <c r="F1291" s="2">
        <v>7.04</v>
      </c>
      <c r="G1291" s="2">
        <v>0.28599999999999998</v>
      </c>
      <c r="H1291" s="2">
        <v>162</v>
      </c>
      <c r="I1291" s="102">
        <v>789.78099999999995</v>
      </c>
      <c r="J1291" s="3">
        <v>9.65</v>
      </c>
      <c r="K1291" s="3"/>
      <c r="L1291" s="4">
        <v>1.1200000000000001</v>
      </c>
      <c r="M1291" s="3">
        <f>18000</f>
        <v>18000</v>
      </c>
      <c r="N1291" s="113">
        <v>56.680999999999997</v>
      </c>
      <c r="O1291" s="113">
        <v>64.86</v>
      </c>
      <c r="P1291" s="113">
        <v>0.90900000000000003</v>
      </c>
      <c r="Q1291" s="114" t="s">
        <v>705</v>
      </c>
    </row>
    <row r="1292" spans="1:17">
      <c r="A1292" s="111" t="s">
        <v>704</v>
      </c>
      <c r="B1292" s="2">
        <v>0.5</v>
      </c>
      <c r="C1292" s="3">
        <v>700</v>
      </c>
      <c r="D1292" s="4">
        <v>12.5</v>
      </c>
      <c r="E1292" s="4">
        <v>0.1</v>
      </c>
      <c r="F1292" s="2">
        <v>7.41</v>
      </c>
      <c r="G1292" s="2">
        <v>0.35099999999999998</v>
      </c>
      <c r="H1292" s="2">
        <v>189</v>
      </c>
      <c r="I1292" s="102">
        <v>842.33600000000001</v>
      </c>
      <c r="J1292" s="3">
        <v>8.7200000000000006</v>
      </c>
      <c r="K1292" s="3"/>
      <c r="L1292" s="4">
        <v>0</v>
      </c>
      <c r="M1292" s="3">
        <f>18000</f>
        <v>18000</v>
      </c>
      <c r="N1292" s="113">
        <v>71.878</v>
      </c>
      <c r="O1292" s="113">
        <v>80</v>
      </c>
      <c r="P1292" s="113">
        <v>0.92300000000000004</v>
      </c>
      <c r="Q1292" s="114" t="s">
        <v>705</v>
      </c>
    </row>
    <row r="1293" spans="1:17">
      <c r="A1293" s="111" t="s">
        <v>706</v>
      </c>
      <c r="B1293" s="2">
        <v>0.5</v>
      </c>
      <c r="C1293" s="3">
        <v>700</v>
      </c>
      <c r="D1293" s="4">
        <v>12.5</v>
      </c>
      <c r="E1293" s="4">
        <v>0.1</v>
      </c>
      <c r="F1293" s="2">
        <v>9.1199999999999992</v>
      </c>
      <c r="G1293" s="2">
        <v>0.36599999999999999</v>
      </c>
      <c r="H1293" s="2">
        <v>161</v>
      </c>
      <c r="I1293" s="102">
        <v>789.78099999999995</v>
      </c>
      <c r="J1293" s="3">
        <v>10.119999999999999</v>
      </c>
      <c r="K1293" s="3"/>
      <c r="L1293" s="4">
        <v>1.1200000000000001</v>
      </c>
      <c r="M1293" s="3">
        <f>18000</f>
        <v>18000</v>
      </c>
      <c r="N1293" s="113">
        <v>68.995999999999995</v>
      </c>
      <c r="O1293" s="113">
        <v>77.757000000000005</v>
      </c>
      <c r="P1293" s="113">
        <v>0.91400000000000003</v>
      </c>
      <c r="Q1293" s="114" t="s">
        <v>705</v>
      </c>
    </row>
    <row r="1294" spans="1:17">
      <c r="A1294" s="111" t="s">
        <v>707</v>
      </c>
      <c r="B1294" s="2">
        <v>0.5</v>
      </c>
      <c r="C1294" s="3">
        <v>700</v>
      </c>
      <c r="D1294" s="4">
        <v>12.5</v>
      </c>
      <c r="E1294" s="4">
        <v>0.1</v>
      </c>
      <c r="F1294" s="2">
        <v>9.1199999999999992</v>
      </c>
      <c r="G1294" s="2">
        <v>0.36499999999999999</v>
      </c>
      <c r="H1294" s="2">
        <v>162</v>
      </c>
      <c r="I1294" s="102">
        <v>801.46</v>
      </c>
      <c r="J1294" s="3">
        <v>9.85</v>
      </c>
      <c r="K1294" s="3"/>
      <c r="L1294" s="4">
        <v>1.1200000000000001</v>
      </c>
      <c r="M1294" s="3">
        <f>18000</f>
        <v>18000</v>
      </c>
      <c r="N1294" s="113">
        <v>72.926000000000002</v>
      </c>
      <c r="O1294" s="113">
        <v>80</v>
      </c>
      <c r="P1294" s="113">
        <v>0.92300000000000004</v>
      </c>
      <c r="Q1294" s="114" t="s">
        <v>705</v>
      </c>
    </row>
    <row r="1295" spans="1:17">
      <c r="A1295" s="111" t="s">
        <v>708</v>
      </c>
      <c r="B1295" s="2">
        <v>0.5</v>
      </c>
      <c r="C1295" s="3">
        <v>700</v>
      </c>
      <c r="D1295" s="4">
        <v>12.5</v>
      </c>
      <c r="E1295" s="4">
        <v>0.1</v>
      </c>
      <c r="F1295" s="2">
        <v>7.04</v>
      </c>
      <c r="G1295" s="2">
        <v>0.28599999999999998</v>
      </c>
      <c r="H1295" s="2">
        <v>162</v>
      </c>
      <c r="I1295" s="102">
        <v>789.78099999999995</v>
      </c>
      <c r="J1295" s="3">
        <v>9.65</v>
      </c>
      <c r="K1295" s="3"/>
      <c r="L1295" s="4">
        <v>1.1200000000000001</v>
      </c>
      <c r="M1295" s="3">
        <f>18000</f>
        <v>18000</v>
      </c>
      <c r="N1295" s="113">
        <v>70.043999999999997</v>
      </c>
      <c r="O1295" s="113">
        <v>80</v>
      </c>
      <c r="P1295" s="113">
        <v>0.92300000000000004</v>
      </c>
      <c r="Q1295" s="114" t="s">
        <v>705</v>
      </c>
    </row>
    <row r="1296" spans="1:17">
      <c r="A1296" s="111" t="s">
        <v>709</v>
      </c>
      <c r="B1296" s="2">
        <v>0.5</v>
      </c>
      <c r="C1296" s="3">
        <v>550</v>
      </c>
      <c r="D1296" s="4">
        <v>12.5</v>
      </c>
      <c r="E1296" s="4">
        <v>0.1</v>
      </c>
      <c r="F1296" s="2">
        <v>6.19</v>
      </c>
      <c r="G1296" s="2">
        <v>0.27400000000000002</v>
      </c>
      <c r="H1296" s="2">
        <v>177</v>
      </c>
      <c r="I1296" s="102">
        <v>813.13900000000001</v>
      </c>
      <c r="J1296" s="3">
        <v>9.1999999999999993</v>
      </c>
      <c r="K1296" s="3"/>
      <c r="L1296" s="4">
        <v>1.1200000000000001</v>
      </c>
      <c r="M1296" s="3">
        <f>18000</f>
        <v>18000</v>
      </c>
      <c r="N1296" s="113">
        <v>25.172000000000001</v>
      </c>
      <c r="O1296" s="113">
        <v>28</v>
      </c>
      <c r="P1296" s="113">
        <v>0.78300000000000003</v>
      </c>
      <c r="Q1296" s="114" t="s">
        <v>705</v>
      </c>
    </row>
    <row r="1297" spans="1:17">
      <c r="A1297" s="111" t="s">
        <v>710</v>
      </c>
      <c r="B1297" s="2">
        <v>0.5</v>
      </c>
      <c r="C1297" s="3">
        <v>550</v>
      </c>
      <c r="D1297" s="4">
        <v>12.5</v>
      </c>
      <c r="E1297" s="4">
        <v>0.1</v>
      </c>
      <c r="F1297" s="2">
        <v>6.22</v>
      </c>
      <c r="G1297" s="2">
        <v>0.29599999999999999</v>
      </c>
      <c r="H1297" s="2">
        <v>180</v>
      </c>
      <c r="I1297" s="102">
        <v>813.13900000000001</v>
      </c>
      <c r="J1297" s="3">
        <v>8.86</v>
      </c>
      <c r="K1297" s="3"/>
      <c r="L1297" s="4">
        <v>1.1200000000000001</v>
      </c>
      <c r="M1297" s="3">
        <f>18000</f>
        <v>18000</v>
      </c>
      <c r="N1297" s="113">
        <v>25.172000000000001</v>
      </c>
      <c r="O1297" s="113">
        <v>28</v>
      </c>
      <c r="P1297" s="113">
        <v>0.78300000000000003</v>
      </c>
      <c r="Q1297" s="114" t="s">
        <v>705</v>
      </c>
    </row>
    <row r="1298" spans="1:17">
      <c r="A1298" s="111" t="s">
        <v>711</v>
      </c>
      <c r="B1298" s="2">
        <v>0.5</v>
      </c>
      <c r="C1298" s="3">
        <v>550</v>
      </c>
      <c r="D1298" s="4">
        <v>12.5</v>
      </c>
      <c r="E1298" s="4">
        <v>0.1</v>
      </c>
      <c r="F1298" s="2">
        <v>7</v>
      </c>
      <c r="G1298" s="2">
        <v>0.29099999999999998</v>
      </c>
      <c r="H1298" s="2">
        <v>166</v>
      </c>
      <c r="I1298" s="102">
        <v>824.82</v>
      </c>
      <c r="J1298" s="3">
        <v>9.41</v>
      </c>
      <c r="K1298" s="3"/>
      <c r="L1298" s="4">
        <v>1.1200000000000001</v>
      </c>
      <c r="M1298" s="3">
        <f>18000</f>
        <v>18000</v>
      </c>
      <c r="N1298" s="113">
        <v>25.172000000000001</v>
      </c>
      <c r="O1298" s="113">
        <v>28</v>
      </c>
      <c r="P1298" s="113">
        <v>0.78300000000000003</v>
      </c>
      <c r="Q1298" s="114" t="s">
        <v>705</v>
      </c>
    </row>
    <row r="1299" spans="1:17">
      <c r="A1299" s="111" t="s">
        <v>709</v>
      </c>
      <c r="B1299" s="2">
        <v>0.5</v>
      </c>
      <c r="C1299" s="3">
        <v>600</v>
      </c>
      <c r="D1299" s="4">
        <v>12.5</v>
      </c>
      <c r="E1299" s="4">
        <v>0.1</v>
      </c>
      <c r="F1299" s="2">
        <v>6.19</v>
      </c>
      <c r="G1299" s="2">
        <v>0.27400000000000002</v>
      </c>
      <c r="H1299" s="2">
        <v>177</v>
      </c>
      <c r="I1299" s="102">
        <v>813.13900000000001</v>
      </c>
      <c r="J1299" s="3">
        <v>9.1999999999999993</v>
      </c>
      <c r="K1299" s="3"/>
      <c r="L1299" s="4">
        <v>1.1200000000000001</v>
      </c>
      <c r="M1299" s="3">
        <f>18000</f>
        <v>18000</v>
      </c>
      <c r="N1299" s="113">
        <v>38.362000000000002</v>
      </c>
      <c r="O1299" s="113">
        <v>42.856999999999999</v>
      </c>
      <c r="P1299" s="113">
        <v>0.83</v>
      </c>
      <c r="Q1299" s="114" t="s">
        <v>705</v>
      </c>
    </row>
    <row r="1300" spans="1:17">
      <c r="A1300" s="111" t="s">
        <v>710</v>
      </c>
      <c r="B1300" s="2">
        <v>0.5</v>
      </c>
      <c r="C1300" s="3">
        <v>600</v>
      </c>
      <c r="D1300" s="4">
        <v>12.5</v>
      </c>
      <c r="E1300" s="4">
        <v>0.1</v>
      </c>
      <c r="F1300" s="2">
        <v>6.22</v>
      </c>
      <c r="G1300" s="2">
        <v>0.29599999999999999</v>
      </c>
      <c r="H1300" s="2">
        <v>180</v>
      </c>
      <c r="I1300" s="102">
        <v>813.13900000000001</v>
      </c>
      <c r="J1300" s="3">
        <v>8.86</v>
      </c>
      <c r="K1300" s="3"/>
      <c r="L1300" s="4">
        <v>1.1200000000000001</v>
      </c>
      <c r="M1300" s="3">
        <f>18000</f>
        <v>18000</v>
      </c>
      <c r="N1300" s="113">
        <v>41.66</v>
      </c>
      <c r="O1300" s="113">
        <v>50.570999999999998</v>
      </c>
      <c r="P1300" s="113">
        <v>0.83</v>
      </c>
      <c r="Q1300" s="114" t="s">
        <v>705</v>
      </c>
    </row>
    <row r="1301" spans="1:17">
      <c r="A1301" s="111" t="s">
        <v>711</v>
      </c>
      <c r="B1301" s="2">
        <v>0.5</v>
      </c>
      <c r="C1301" s="3">
        <v>600</v>
      </c>
      <c r="D1301" s="4">
        <v>12.5</v>
      </c>
      <c r="E1301" s="4">
        <v>0.1</v>
      </c>
      <c r="F1301" s="2">
        <v>7</v>
      </c>
      <c r="G1301" s="2">
        <v>0.29099999999999998</v>
      </c>
      <c r="H1301" s="2">
        <v>166</v>
      </c>
      <c r="I1301" s="102">
        <v>824.82</v>
      </c>
      <c r="J1301" s="3">
        <v>9.41</v>
      </c>
      <c r="K1301" s="3"/>
      <c r="L1301" s="4">
        <v>1.1200000000000001</v>
      </c>
      <c r="M1301" s="3">
        <f>18000</f>
        <v>18000</v>
      </c>
      <c r="N1301" s="113">
        <v>43.017000000000003</v>
      </c>
      <c r="O1301" s="113">
        <v>43.716000000000001</v>
      </c>
      <c r="P1301" s="113">
        <v>0.85499999999999998</v>
      </c>
      <c r="Q1301" s="114" t="s">
        <v>705</v>
      </c>
    </row>
    <row r="1302" spans="1:17">
      <c r="A1302" s="111" t="s">
        <v>709</v>
      </c>
      <c r="B1302" s="2">
        <v>0.5</v>
      </c>
      <c r="C1302" s="3">
        <v>650</v>
      </c>
      <c r="D1302" s="4">
        <v>12.5</v>
      </c>
      <c r="E1302" s="4">
        <v>0.1</v>
      </c>
      <c r="F1302" s="2">
        <v>6.19</v>
      </c>
      <c r="G1302" s="2">
        <v>0.27400000000000002</v>
      </c>
      <c r="H1302" s="2">
        <v>177</v>
      </c>
      <c r="I1302" s="102">
        <v>813.13900000000001</v>
      </c>
      <c r="J1302" s="3">
        <v>9.1999999999999993</v>
      </c>
      <c r="K1302" s="3"/>
      <c r="L1302" s="4">
        <v>1.1200000000000001</v>
      </c>
      <c r="M1302" s="3">
        <f>18000</f>
        <v>18000</v>
      </c>
      <c r="N1302" s="113">
        <v>55.430999999999997</v>
      </c>
      <c r="O1302" s="113">
        <v>61.143000000000001</v>
      </c>
      <c r="P1302" s="113">
        <v>0.90200000000000002</v>
      </c>
      <c r="Q1302" s="114" t="s">
        <v>705</v>
      </c>
    </row>
    <row r="1303" spans="1:17">
      <c r="A1303" s="111" t="s">
        <v>710</v>
      </c>
      <c r="B1303" s="2">
        <v>0.5</v>
      </c>
      <c r="C1303" s="3">
        <v>650</v>
      </c>
      <c r="D1303" s="4">
        <v>12.5</v>
      </c>
      <c r="E1303" s="4">
        <v>0.1</v>
      </c>
      <c r="F1303" s="2">
        <v>6.22</v>
      </c>
      <c r="G1303" s="2">
        <v>0.29599999999999999</v>
      </c>
      <c r="H1303" s="2">
        <v>180</v>
      </c>
      <c r="I1303" s="102">
        <v>813.13900000000001</v>
      </c>
      <c r="J1303" s="3">
        <v>8.86</v>
      </c>
      <c r="K1303" s="3"/>
      <c r="L1303" s="4">
        <v>1.1200000000000001</v>
      </c>
      <c r="M1303" s="3">
        <f>18000</f>
        <v>18000</v>
      </c>
      <c r="N1303" s="113">
        <v>57.241</v>
      </c>
      <c r="O1303" s="113">
        <v>70.286000000000001</v>
      </c>
      <c r="P1303" s="113">
        <v>0.90200000000000002</v>
      </c>
      <c r="Q1303" s="114" t="s">
        <v>705</v>
      </c>
    </row>
    <row r="1304" spans="1:17">
      <c r="A1304" s="111" t="s">
        <v>711</v>
      </c>
      <c r="B1304" s="2">
        <v>0.5</v>
      </c>
      <c r="C1304" s="3">
        <v>650</v>
      </c>
      <c r="D1304" s="4">
        <v>12.5</v>
      </c>
      <c r="E1304" s="4">
        <v>0.1</v>
      </c>
      <c r="F1304" s="2">
        <v>7</v>
      </c>
      <c r="G1304" s="2">
        <v>0.29099999999999998</v>
      </c>
      <c r="H1304" s="2">
        <v>166</v>
      </c>
      <c r="I1304" s="102">
        <v>824.82</v>
      </c>
      <c r="J1304" s="3">
        <v>9.41</v>
      </c>
      <c r="K1304" s="3"/>
      <c r="L1304" s="4">
        <v>1.1200000000000001</v>
      </c>
      <c r="M1304" s="3">
        <f>18000</f>
        <v>18000</v>
      </c>
      <c r="N1304" s="113">
        <v>60.344999999999999</v>
      </c>
      <c r="O1304" s="113">
        <v>62.856999999999999</v>
      </c>
      <c r="P1304" s="113">
        <v>0.93500000000000005</v>
      </c>
      <c r="Q1304" s="114" t="s">
        <v>705</v>
      </c>
    </row>
    <row r="1305" spans="1:17">
      <c r="A1305" s="111" t="s">
        <v>709</v>
      </c>
      <c r="B1305" s="2">
        <v>0.5</v>
      </c>
      <c r="C1305" s="3">
        <v>700</v>
      </c>
      <c r="D1305" s="4">
        <v>12.5</v>
      </c>
      <c r="E1305" s="4">
        <v>0.1</v>
      </c>
      <c r="F1305" s="2">
        <v>6.19</v>
      </c>
      <c r="G1305" s="2">
        <v>0.27400000000000002</v>
      </c>
      <c r="H1305" s="2">
        <v>177</v>
      </c>
      <c r="I1305" s="102">
        <v>813.13900000000001</v>
      </c>
      <c r="J1305" s="3">
        <v>9.1999999999999993</v>
      </c>
      <c r="K1305" s="3"/>
      <c r="L1305" s="4">
        <v>1.1200000000000001</v>
      </c>
      <c r="M1305" s="3">
        <f>18000</f>
        <v>18000</v>
      </c>
      <c r="N1305" s="113">
        <v>69.914000000000001</v>
      </c>
      <c r="O1305" s="113">
        <v>76.286000000000001</v>
      </c>
      <c r="P1305" s="113">
        <v>0.91400000000000003</v>
      </c>
      <c r="Q1305" s="114" t="s">
        <v>705</v>
      </c>
    </row>
    <row r="1306" spans="1:17">
      <c r="A1306" s="111" t="s">
        <v>710</v>
      </c>
      <c r="B1306" s="2">
        <v>0.5</v>
      </c>
      <c r="C1306" s="3">
        <v>700</v>
      </c>
      <c r="D1306" s="4">
        <v>12.5</v>
      </c>
      <c r="E1306" s="4">
        <v>0.1</v>
      </c>
      <c r="F1306" s="2">
        <v>6.22</v>
      </c>
      <c r="G1306" s="2">
        <v>0.29599999999999999</v>
      </c>
      <c r="H1306" s="2">
        <v>180</v>
      </c>
      <c r="I1306" s="102">
        <v>813.13900000000001</v>
      </c>
      <c r="J1306" s="3">
        <v>8.86</v>
      </c>
      <c r="K1306" s="3"/>
      <c r="L1306" s="4">
        <v>1.1200000000000001</v>
      </c>
      <c r="M1306" s="3">
        <f>18000</f>
        <v>18000</v>
      </c>
      <c r="N1306" s="113">
        <v>72.759</v>
      </c>
      <c r="O1306" s="113">
        <v>81.713999999999999</v>
      </c>
      <c r="P1306" s="113">
        <v>0.92300000000000004</v>
      </c>
      <c r="Q1306" s="114" t="s">
        <v>705</v>
      </c>
    </row>
    <row r="1307" spans="1:17">
      <c r="A1307" s="111" t="s">
        <v>711</v>
      </c>
      <c r="B1307" s="2">
        <v>0.5</v>
      </c>
      <c r="C1307" s="3">
        <v>700</v>
      </c>
      <c r="D1307" s="4">
        <v>12.5</v>
      </c>
      <c r="E1307" s="4">
        <v>0.1</v>
      </c>
      <c r="F1307" s="2">
        <v>7</v>
      </c>
      <c r="G1307" s="2">
        <v>0.29099999999999998</v>
      </c>
      <c r="H1307" s="2">
        <v>166</v>
      </c>
      <c r="I1307" s="102">
        <v>824.82</v>
      </c>
      <c r="J1307" s="3">
        <v>9.41</v>
      </c>
      <c r="K1307" s="3"/>
      <c r="L1307" s="4">
        <v>1.1200000000000001</v>
      </c>
      <c r="M1307" s="3">
        <f>18000</f>
        <v>18000</v>
      </c>
      <c r="N1307" s="113">
        <v>74.828000000000003</v>
      </c>
      <c r="O1307" s="113">
        <v>79.429000000000002</v>
      </c>
      <c r="P1307" s="113">
        <v>0.93500000000000005</v>
      </c>
      <c r="Q1307" s="114" t="s">
        <v>705</v>
      </c>
    </row>
    <row r="1308" spans="1:17">
      <c r="A1308" s="111" t="s">
        <v>712</v>
      </c>
      <c r="B1308" s="2">
        <v>0.45</v>
      </c>
      <c r="C1308" s="3">
        <v>650</v>
      </c>
      <c r="D1308" s="4">
        <v>5</v>
      </c>
      <c r="E1308" s="4">
        <v>4</v>
      </c>
      <c r="F1308" s="2">
        <v>3.7</v>
      </c>
      <c r="G1308" s="2">
        <v>1</v>
      </c>
      <c r="H1308" s="2">
        <v>620</v>
      </c>
      <c r="I1308" s="102">
        <v>402.28</v>
      </c>
      <c r="J1308" s="3">
        <v>10</v>
      </c>
      <c r="K1308" s="3"/>
      <c r="L1308" s="4">
        <v>0</v>
      </c>
      <c r="M1308" s="3">
        <v>36000</v>
      </c>
      <c r="N1308" s="113">
        <v>17.677</v>
      </c>
      <c r="O1308" s="113">
        <v>20.992000000000001</v>
      </c>
      <c r="P1308" s="113">
        <v>0.93300000000000005</v>
      </c>
      <c r="Q1308" s="114" t="s">
        <v>713</v>
      </c>
    </row>
    <row r="1309" spans="1:17">
      <c r="A1309" s="111" t="s">
        <v>714</v>
      </c>
      <c r="B1309" s="2">
        <v>0.45</v>
      </c>
      <c r="C1309" s="3">
        <v>650</v>
      </c>
      <c r="D1309" s="4">
        <v>5</v>
      </c>
      <c r="E1309" s="4">
        <v>4</v>
      </c>
      <c r="F1309" s="2">
        <v>3.8</v>
      </c>
      <c r="G1309" s="2">
        <v>0.9</v>
      </c>
      <c r="H1309" s="2">
        <v>594</v>
      </c>
      <c r="I1309" s="102">
        <v>397</v>
      </c>
      <c r="J1309" s="3">
        <v>9</v>
      </c>
      <c r="K1309" s="3"/>
      <c r="L1309" s="4">
        <v>0</v>
      </c>
      <c r="M1309" s="3">
        <v>36000</v>
      </c>
      <c r="N1309" s="113">
        <v>15.65</v>
      </c>
      <c r="O1309" s="113">
        <v>19.504000000000001</v>
      </c>
      <c r="P1309" s="113">
        <v>0.86</v>
      </c>
      <c r="Q1309" s="114" t="s">
        <v>713</v>
      </c>
    </row>
    <row r="1310" spans="1:17">
      <c r="A1310" s="111" t="s">
        <v>715</v>
      </c>
      <c r="B1310" s="2">
        <v>0.45</v>
      </c>
      <c r="C1310" s="3">
        <v>650</v>
      </c>
      <c r="D1310" s="4">
        <v>5</v>
      </c>
      <c r="E1310" s="4">
        <v>4</v>
      </c>
      <c r="F1310" s="2">
        <v>4.8</v>
      </c>
      <c r="G1310" s="2">
        <v>1.6</v>
      </c>
      <c r="H1310" s="2">
        <v>509</v>
      </c>
      <c r="I1310" s="102">
        <v>402.28</v>
      </c>
      <c r="J1310" s="3">
        <v>10</v>
      </c>
      <c r="K1310" s="3"/>
      <c r="L1310" s="4">
        <v>0</v>
      </c>
      <c r="M1310" s="3">
        <v>36000</v>
      </c>
      <c r="N1310" s="113">
        <v>61.11</v>
      </c>
      <c r="O1310" s="113">
        <v>14.545</v>
      </c>
      <c r="P1310" s="113">
        <v>0.83499999999999996</v>
      </c>
      <c r="Q1310" s="114" t="s">
        <v>713</v>
      </c>
    </row>
    <row r="1311" spans="1:17">
      <c r="A1311" s="111" t="s">
        <v>716</v>
      </c>
      <c r="B1311" s="2">
        <v>0.45</v>
      </c>
      <c r="C1311" s="3">
        <v>650</v>
      </c>
      <c r="D1311" s="4">
        <v>5</v>
      </c>
      <c r="E1311" s="4">
        <v>4</v>
      </c>
      <c r="F1311" s="2">
        <v>4.5999999999999996</v>
      </c>
      <c r="G1311" s="2">
        <v>1.1000000000000001</v>
      </c>
      <c r="H1311" s="2">
        <v>490</v>
      </c>
      <c r="I1311" s="102">
        <v>450.2</v>
      </c>
      <c r="J1311" s="3">
        <v>10</v>
      </c>
      <c r="K1311" s="3"/>
      <c r="L1311" s="4">
        <v>0</v>
      </c>
      <c r="M1311" s="3">
        <v>36000</v>
      </c>
      <c r="N1311" s="113">
        <v>52.02</v>
      </c>
      <c r="O1311" s="113">
        <v>72.564999999999998</v>
      </c>
      <c r="P1311" s="113">
        <v>1.0669999999999999</v>
      </c>
      <c r="Q1311" s="114" t="s">
        <v>713</v>
      </c>
    </row>
    <row r="1312" spans="1:17">
      <c r="A1312" s="111" t="s">
        <v>717</v>
      </c>
      <c r="B1312" s="2">
        <v>0.45</v>
      </c>
      <c r="C1312" s="3">
        <v>650</v>
      </c>
      <c r="D1312" s="4">
        <v>0.9</v>
      </c>
      <c r="E1312" s="4">
        <v>4</v>
      </c>
      <c r="F1312" s="2">
        <v>49</v>
      </c>
      <c r="G1312" s="2">
        <v>0.8</v>
      </c>
      <c r="H1312" s="2">
        <v>116</v>
      </c>
      <c r="I1312" s="102">
        <v>400</v>
      </c>
      <c r="J1312" s="3">
        <v>10</v>
      </c>
      <c r="K1312" s="3"/>
      <c r="L1312" s="4">
        <v>0</v>
      </c>
      <c r="M1312" s="3">
        <v>36000</v>
      </c>
      <c r="N1312" s="113">
        <v>42.929000000000002</v>
      </c>
      <c r="O1312" s="113">
        <v>48.76</v>
      </c>
      <c r="P1312" s="113">
        <v>0.97599999999999998</v>
      </c>
      <c r="Q1312" s="114" t="s">
        <v>713</v>
      </c>
    </row>
    <row r="1313" spans="1:17">
      <c r="A1313" s="111" t="s">
        <v>718</v>
      </c>
      <c r="B1313" s="2">
        <f>1/3</f>
        <v>0.33333333333333331</v>
      </c>
      <c r="C1313" s="3">
        <v>750</v>
      </c>
      <c r="D1313" s="4">
        <v>5</v>
      </c>
      <c r="E1313" s="4">
        <v>4</v>
      </c>
      <c r="F1313" s="2">
        <v>8.1</v>
      </c>
      <c r="G1313" s="2">
        <v>1.2</v>
      </c>
      <c r="H1313" s="2">
        <v>627</v>
      </c>
      <c r="I1313" s="102">
        <v>405</v>
      </c>
      <c r="J1313" s="3">
        <v>16.899999999999999</v>
      </c>
      <c r="K1313" s="3"/>
      <c r="L1313" s="4">
        <v>0</v>
      </c>
      <c r="M1313" s="3">
        <v>36000</v>
      </c>
      <c r="N1313" s="113">
        <v>78.438999999999993</v>
      </c>
      <c r="O1313" s="113">
        <v>92.936999999999998</v>
      </c>
      <c r="P1313" s="113">
        <f>1.7888/2.238</f>
        <v>0.7992850759606791</v>
      </c>
      <c r="Q1313" s="114" t="s">
        <v>719</v>
      </c>
    </row>
    <row r="1314" spans="1:17">
      <c r="A1314" s="111" t="s">
        <v>720</v>
      </c>
      <c r="B1314" s="2">
        <f t="shared" ref="B1314:B1318" si="14">1/3</f>
        <v>0.33333333333333331</v>
      </c>
      <c r="C1314" s="3">
        <v>800</v>
      </c>
      <c r="D1314" s="4">
        <v>7.3</v>
      </c>
      <c r="E1314" s="4">
        <v>1</v>
      </c>
      <c r="F1314" s="2">
        <v>10.9</v>
      </c>
      <c r="G1314" s="2">
        <v>0.17</v>
      </c>
      <c r="H1314" s="2">
        <v>64.7</v>
      </c>
      <c r="I1314" s="102">
        <v>733.3</v>
      </c>
      <c r="J1314" s="3">
        <v>4.0999999999999996</v>
      </c>
      <c r="K1314" s="3"/>
      <c r="L1314" s="4">
        <v>0</v>
      </c>
      <c r="M1314" s="3">
        <v>60000</v>
      </c>
      <c r="N1314" s="113">
        <v>52.966000000000001</v>
      </c>
      <c r="O1314" s="113">
        <v>52.966000000000001</v>
      </c>
      <c r="P1314" s="113">
        <v>0.83050000000000002</v>
      </c>
      <c r="Q1314" s="114" t="s">
        <v>721</v>
      </c>
    </row>
    <row r="1315" spans="1:17">
      <c r="A1315" s="111" t="s">
        <v>722</v>
      </c>
      <c r="B1315" s="2">
        <f t="shared" si="14"/>
        <v>0.33333333333333331</v>
      </c>
      <c r="C1315" s="3">
        <v>800</v>
      </c>
      <c r="D1315" s="4">
        <v>3.5</v>
      </c>
      <c r="E1315" s="4">
        <v>12</v>
      </c>
      <c r="F1315" s="2">
        <v>2.4</v>
      </c>
      <c r="G1315" s="2">
        <v>0.23</v>
      </c>
      <c r="H1315" s="2">
        <v>387.3</v>
      </c>
      <c r="I1315" s="102">
        <v>770.3</v>
      </c>
      <c r="J1315" s="3">
        <v>4.2</v>
      </c>
      <c r="K1315" s="3"/>
      <c r="L1315" s="4">
        <v>0</v>
      </c>
      <c r="M1315" s="3">
        <v>60000</v>
      </c>
      <c r="N1315" s="113">
        <v>46.414000000000001</v>
      </c>
      <c r="O1315" s="113">
        <v>55.695999999999998</v>
      </c>
      <c r="P1315" s="113">
        <v>0.75527</v>
      </c>
      <c r="Q1315" s="114" t="s">
        <v>721</v>
      </c>
    </row>
    <row r="1316" spans="1:17">
      <c r="A1316" s="111" t="s">
        <v>723</v>
      </c>
      <c r="B1316" s="2">
        <f t="shared" si="14"/>
        <v>0.33333333333333331</v>
      </c>
      <c r="C1316" s="3">
        <v>800</v>
      </c>
      <c r="D1316" s="4">
        <v>2.8</v>
      </c>
      <c r="E1316" s="4">
        <v>12</v>
      </c>
      <c r="F1316" s="2">
        <v>2.2000000000000002</v>
      </c>
      <c r="G1316" s="2">
        <v>0.24</v>
      </c>
      <c r="H1316" s="2">
        <v>439.6</v>
      </c>
      <c r="I1316" s="102">
        <v>735.7</v>
      </c>
      <c r="J1316" s="3">
        <v>4</v>
      </c>
      <c r="K1316" s="3"/>
      <c r="L1316" s="4">
        <v>0</v>
      </c>
      <c r="M1316" s="3">
        <v>60000</v>
      </c>
      <c r="N1316" s="113">
        <v>23.013000000000002</v>
      </c>
      <c r="O1316" s="113">
        <v>35.564999999999998</v>
      </c>
      <c r="P1316" s="113">
        <v>0.53556000000000004</v>
      </c>
      <c r="Q1316" s="114" t="s">
        <v>721</v>
      </c>
    </row>
    <row r="1317" spans="1:17">
      <c r="A1317" s="111" t="s">
        <v>722</v>
      </c>
      <c r="B1317" s="2">
        <f t="shared" si="14"/>
        <v>0.33333333333333331</v>
      </c>
      <c r="C1317" s="3">
        <v>800</v>
      </c>
      <c r="D1317" s="4">
        <v>3.5</v>
      </c>
      <c r="E1317" s="4">
        <v>24</v>
      </c>
      <c r="F1317" s="2">
        <v>2.4</v>
      </c>
      <c r="G1317" s="2">
        <v>0.23</v>
      </c>
      <c r="H1317" s="2">
        <v>387.3</v>
      </c>
      <c r="I1317" s="102">
        <v>770.3</v>
      </c>
      <c r="J1317" s="3">
        <v>4.2</v>
      </c>
      <c r="K1317" s="3"/>
      <c r="L1317" s="4">
        <v>0</v>
      </c>
      <c r="M1317" s="3">
        <v>60000</v>
      </c>
      <c r="N1317" s="113">
        <v>43.881999999999998</v>
      </c>
      <c r="O1317" s="113">
        <v>53.585999999999999</v>
      </c>
      <c r="P1317" s="113">
        <v>0.72750000000000004</v>
      </c>
      <c r="Q1317" s="114" t="s">
        <v>721</v>
      </c>
    </row>
    <row r="1318" spans="1:17">
      <c r="A1318" s="111" t="s">
        <v>723</v>
      </c>
      <c r="B1318" s="2">
        <f t="shared" si="14"/>
        <v>0.33333333333333331</v>
      </c>
      <c r="C1318" s="3">
        <v>800</v>
      </c>
      <c r="D1318" s="4">
        <v>2.8</v>
      </c>
      <c r="E1318" s="4">
        <v>23</v>
      </c>
      <c r="F1318" s="2">
        <v>2.2000000000000002</v>
      </c>
      <c r="G1318" s="2">
        <v>0.24</v>
      </c>
      <c r="H1318" s="2">
        <v>439.6</v>
      </c>
      <c r="I1318" s="102">
        <v>735.7</v>
      </c>
      <c r="J1318" s="3">
        <v>4</v>
      </c>
      <c r="K1318" s="3"/>
      <c r="L1318" s="4">
        <v>0</v>
      </c>
      <c r="M1318" s="3">
        <v>60000</v>
      </c>
      <c r="N1318" s="113">
        <v>21.57</v>
      </c>
      <c r="O1318" s="113">
        <v>34.31</v>
      </c>
      <c r="P1318" s="113">
        <v>0.51883000000000001</v>
      </c>
      <c r="Q1318" s="114" t="s">
        <v>721</v>
      </c>
    </row>
    <row r="1319" spans="1:17">
      <c r="A1319" s="111" t="s">
        <v>724</v>
      </c>
      <c r="B1319" s="2">
        <v>0.5</v>
      </c>
      <c r="C1319" s="3">
        <v>550</v>
      </c>
      <c r="D1319" s="4">
        <v>25</v>
      </c>
      <c r="E1319" s="4">
        <v>0.5</v>
      </c>
      <c r="F1319" s="2">
        <v>5.7</v>
      </c>
      <c r="G1319" s="2">
        <v>0.2</v>
      </c>
      <c r="H1319" s="2">
        <v>188</v>
      </c>
      <c r="I1319" s="3">
        <v>704</v>
      </c>
      <c r="J1319" s="3">
        <v>6.66</v>
      </c>
      <c r="K1319" s="3"/>
      <c r="L1319" s="4">
        <v>0</v>
      </c>
      <c r="M1319" s="104">
        <v>12000</v>
      </c>
      <c r="N1319" s="113">
        <v>5</v>
      </c>
      <c r="O1319" s="113">
        <v>42.4</v>
      </c>
      <c r="P1319" s="113">
        <v>0.98</v>
      </c>
      <c r="Q1319" s="114" t="s">
        <v>725</v>
      </c>
    </row>
    <row r="1320" spans="1:17">
      <c r="A1320" s="111" t="s">
        <v>726</v>
      </c>
      <c r="B1320" s="2">
        <v>0.5</v>
      </c>
      <c r="C1320" s="3">
        <v>550</v>
      </c>
      <c r="D1320" s="4">
        <v>25</v>
      </c>
      <c r="E1320" s="4">
        <v>0.5</v>
      </c>
      <c r="F1320" s="2">
        <v>7.8</v>
      </c>
      <c r="G1320" s="2">
        <v>0.37</v>
      </c>
      <c r="H1320" s="2">
        <v>178.1</v>
      </c>
      <c r="I1320" s="3">
        <v>815.6</v>
      </c>
      <c r="J1320" s="3">
        <v>6.8</v>
      </c>
      <c r="K1320" s="3"/>
      <c r="L1320" s="4">
        <v>1.1200000000000001</v>
      </c>
      <c r="M1320" s="104">
        <v>12000</v>
      </c>
      <c r="N1320" s="113">
        <v>6</v>
      </c>
      <c r="O1320" s="113">
        <v>44.4</v>
      </c>
      <c r="P1320" s="113">
        <v>0.61</v>
      </c>
      <c r="Q1320" s="114" t="s">
        <v>725</v>
      </c>
    </row>
    <row r="1321" spans="1:17">
      <c r="A1321" s="111" t="s">
        <v>727</v>
      </c>
      <c r="B1321" s="2">
        <v>0.5</v>
      </c>
      <c r="C1321" s="3">
        <v>550</v>
      </c>
      <c r="D1321" s="4">
        <v>25</v>
      </c>
      <c r="E1321" s="4">
        <v>0.5</v>
      </c>
      <c r="F1321" s="2">
        <v>7.6</v>
      </c>
      <c r="G1321" s="2">
        <v>0.33</v>
      </c>
      <c r="H1321" s="2">
        <v>198.3</v>
      </c>
      <c r="I1321" s="3">
        <v>729</v>
      </c>
      <c r="J1321" s="3">
        <v>6.14</v>
      </c>
      <c r="K1321" s="3"/>
      <c r="L1321" s="4">
        <v>1.1000000000000001</v>
      </c>
      <c r="M1321" s="104">
        <v>12000</v>
      </c>
      <c r="N1321" s="113">
        <v>2</v>
      </c>
      <c r="O1321" s="113">
        <v>46.4</v>
      </c>
      <c r="P1321" s="113">
        <v>0.72</v>
      </c>
      <c r="Q1321" s="114" t="s">
        <v>725</v>
      </c>
    </row>
    <row r="1322" spans="1:17">
      <c r="A1322" s="111" t="s">
        <v>728</v>
      </c>
      <c r="B1322" s="2">
        <v>0.5</v>
      </c>
      <c r="C1322" s="3">
        <v>550</v>
      </c>
      <c r="D1322" s="4">
        <v>25</v>
      </c>
      <c r="E1322" s="4">
        <v>0.5</v>
      </c>
      <c r="F1322" s="2">
        <v>7.7</v>
      </c>
      <c r="G1322" s="2">
        <v>0.36</v>
      </c>
      <c r="H1322" s="2">
        <v>203.8</v>
      </c>
      <c r="I1322" s="3">
        <v>717</v>
      </c>
      <c r="J1322" s="3">
        <v>6.04</v>
      </c>
      <c r="K1322" s="3"/>
      <c r="L1322" s="4">
        <v>1.33</v>
      </c>
      <c r="M1322" s="104">
        <v>12000</v>
      </c>
      <c r="N1322" s="113">
        <v>4.3</v>
      </c>
      <c r="O1322" s="113">
        <v>41.5</v>
      </c>
      <c r="P1322" s="113">
        <v>0.61</v>
      </c>
      <c r="Q1322" s="114" t="s">
        <v>725</v>
      </c>
    </row>
    <row r="1323" spans="1:17">
      <c r="A1323" s="111" t="s">
        <v>724</v>
      </c>
      <c r="B1323" s="2">
        <v>0.5</v>
      </c>
      <c r="C1323" s="3">
        <v>600</v>
      </c>
      <c r="D1323" s="4">
        <v>25</v>
      </c>
      <c r="E1323" s="4">
        <v>0.5</v>
      </c>
      <c r="F1323" s="2">
        <v>5.7</v>
      </c>
      <c r="G1323" s="2">
        <v>0.2</v>
      </c>
      <c r="H1323" s="2">
        <v>188</v>
      </c>
      <c r="I1323" s="3">
        <v>704</v>
      </c>
      <c r="J1323" s="3">
        <v>6.66</v>
      </c>
      <c r="K1323" s="3"/>
      <c r="L1323" s="4">
        <v>0</v>
      </c>
      <c r="M1323" s="104">
        <v>12000</v>
      </c>
      <c r="N1323" s="113">
        <v>30.4</v>
      </c>
      <c r="O1323" s="113">
        <v>47.44</v>
      </c>
      <c r="P1323" s="113">
        <v>1.1000000000000001</v>
      </c>
      <c r="Q1323" s="114" t="s">
        <v>725</v>
      </c>
    </row>
    <row r="1324" spans="1:17">
      <c r="A1324" s="111" t="s">
        <v>726</v>
      </c>
      <c r="B1324" s="2">
        <v>0.5</v>
      </c>
      <c r="C1324" s="3">
        <v>600</v>
      </c>
      <c r="D1324" s="4">
        <v>25</v>
      </c>
      <c r="E1324" s="4">
        <v>0.5</v>
      </c>
      <c r="F1324" s="2">
        <v>7.8</v>
      </c>
      <c r="G1324" s="2">
        <v>0.37</v>
      </c>
      <c r="H1324" s="2">
        <v>178.1</v>
      </c>
      <c r="I1324" s="3">
        <v>815.6</v>
      </c>
      <c r="J1324" s="3">
        <v>6.8</v>
      </c>
      <c r="K1324" s="3"/>
      <c r="L1324" s="4">
        <v>1.1200000000000001</v>
      </c>
      <c r="M1324" s="104">
        <v>12000</v>
      </c>
      <c r="N1324" s="113">
        <v>21.3</v>
      </c>
      <c r="O1324" s="113">
        <v>53.4</v>
      </c>
      <c r="P1324" s="113">
        <v>0.72</v>
      </c>
      <c r="Q1324" s="114" t="s">
        <v>725</v>
      </c>
    </row>
    <row r="1325" spans="1:17">
      <c r="A1325" s="111" t="s">
        <v>727</v>
      </c>
      <c r="B1325" s="2">
        <v>0.5</v>
      </c>
      <c r="C1325" s="3">
        <v>600</v>
      </c>
      <c r="D1325" s="4">
        <v>25</v>
      </c>
      <c r="E1325" s="4">
        <v>0.5</v>
      </c>
      <c r="F1325" s="2">
        <v>7.6</v>
      </c>
      <c r="G1325" s="2">
        <v>0.33</v>
      </c>
      <c r="H1325" s="2">
        <v>198.3</v>
      </c>
      <c r="I1325" s="3">
        <v>729</v>
      </c>
      <c r="J1325" s="3">
        <v>6.14</v>
      </c>
      <c r="K1325" s="3"/>
      <c r="L1325" s="4">
        <v>1.1000000000000001</v>
      </c>
      <c r="M1325" s="104">
        <v>12000</v>
      </c>
      <c r="N1325" s="113">
        <v>17.399999999999999</v>
      </c>
      <c r="O1325" s="113">
        <v>52.6</v>
      </c>
      <c r="P1325" s="113">
        <v>0.76</v>
      </c>
      <c r="Q1325" s="114" t="s">
        <v>725</v>
      </c>
    </row>
    <row r="1326" spans="1:17">
      <c r="A1326" s="111" t="s">
        <v>728</v>
      </c>
      <c r="B1326" s="2">
        <v>0.5</v>
      </c>
      <c r="C1326" s="3">
        <v>600</v>
      </c>
      <c r="D1326" s="4">
        <v>25</v>
      </c>
      <c r="E1326" s="4">
        <v>0.5</v>
      </c>
      <c r="F1326" s="2">
        <v>7.7</v>
      </c>
      <c r="G1326" s="2">
        <v>0.36</v>
      </c>
      <c r="H1326" s="2">
        <v>203.8</v>
      </c>
      <c r="I1326" s="3">
        <v>717</v>
      </c>
      <c r="J1326" s="3">
        <v>6.04</v>
      </c>
      <c r="K1326" s="3"/>
      <c r="L1326" s="4">
        <v>1.33</v>
      </c>
      <c r="M1326" s="104">
        <v>12000</v>
      </c>
      <c r="N1326" s="113">
        <v>17.600000000000001</v>
      </c>
      <c r="O1326" s="113">
        <v>51.4</v>
      </c>
      <c r="P1326" s="113">
        <v>0.67</v>
      </c>
      <c r="Q1326" s="114" t="s">
        <v>725</v>
      </c>
    </row>
    <row r="1327" spans="1:17">
      <c r="A1327" s="111" t="s">
        <v>724</v>
      </c>
      <c r="B1327" s="2">
        <v>0.5</v>
      </c>
      <c r="C1327" s="3">
        <v>650</v>
      </c>
      <c r="D1327" s="4">
        <v>25</v>
      </c>
      <c r="E1327" s="4">
        <v>0.5</v>
      </c>
      <c r="F1327" s="2">
        <v>5.7</v>
      </c>
      <c r="G1327" s="2">
        <v>0.2</v>
      </c>
      <c r="H1327" s="2">
        <v>188</v>
      </c>
      <c r="I1327" s="3">
        <v>704</v>
      </c>
      <c r="J1327" s="3">
        <v>6.66</v>
      </c>
      <c r="K1327" s="3"/>
      <c r="L1327" s="4">
        <v>0</v>
      </c>
      <c r="M1327" s="104">
        <v>12000</v>
      </c>
      <c r="N1327" s="113">
        <v>52</v>
      </c>
      <c r="O1327" s="113">
        <v>65.900000000000006</v>
      </c>
      <c r="P1327" s="113">
        <v>0.9</v>
      </c>
      <c r="Q1327" s="114" t="s">
        <v>725</v>
      </c>
    </row>
    <row r="1328" spans="1:17">
      <c r="A1328" s="111" t="s">
        <v>726</v>
      </c>
      <c r="B1328" s="2">
        <v>0.5</v>
      </c>
      <c r="C1328" s="3">
        <v>650</v>
      </c>
      <c r="D1328" s="4">
        <v>25</v>
      </c>
      <c r="E1328" s="4">
        <v>0.5</v>
      </c>
      <c r="F1328" s="2">
        <v>7.8</v>
      </c>
      <c r="G1328" s="2">
        <v>0.37</v>
      </c>
      <c r="H1328" s="2">
        <v>178.1</v>
      </c>
      <c r="I1328" s="3">
        <v>815.6</v>
      </c>
      <c r="J1328" s="3">
        <v>6.8</v>
      </c>
      <c r="K1328" s="3"/>
      <c r="L1328" s="4">
        <v>1.1200000000000001</v>
      </c>
      <c r="M1328" s="104">
        <v>12000</v>
      </c>
      <c r="N1328" s="113">
        <v>41.1</v>
      </c>
      <c r="O1328" s="113">
        <v>65.900000000000006</v>
      </c>
      <c r="P1328" s="113">
        <v>0.75</v>
      </c>
      <c r="Q1328" s="114" t="s">
        <v>725</v>
      </c>
    </row>
    <row r="1329" spans="1:17">
      <c r="A1329" s="111" t="s">
        <v>727</v>
      </c>
      <c r="B1329" s="2">
        <v>0.5</v>
      </c>
      <c r="C1329" s="3">
        <v>650</v>
      </c>
      <c r="D1329" s="4">
        <v>25</v>
      </c>
      <c r="E1329" s="4">
        <v>0.5</v>
      </c>
      <c r="F1329" s="2">
        <v>7.6</v>
      </c>
      <c r="G1329" s="2">
        <v>0.33</v>
      </c>
      <c r="H1329" s="2">
        <v>198.3</v>
      </c>
      <c r="I1329" s="3">
        <v>729</v>
      </c>
      <c r="J1329" s="3">
        <v>6.14</v>
      </c>
      <c r="K1329" s="3"/>
      <c r="L1329" s="4">
        <v>1.1000000000000001</v>
      </c>
      <c r="M1329" s="104">
        <v>12000</v>
      </c>
      <c r="N1329" s="113">
        <v>37.200000000000003</v>
      </c>
      <c r="O1329" s="113">
        <v>64.599999999999994</v>
      </c>
      <c r="P1329" s="113">
        <v>0.75</v>
      </c>
      <c r="Q1329" s="114" t="s">
        <v>725</v>
      </c>
    </row>
    <row r="1330" spans="1:17">
      <c r="A1330" s="111" t="s">
        <v>728</v>
      </c>
      <c r="B1330" s="2">
        <v>0.5</v>
      </c>
      <c r="C1330" s="3">
        <v>650</v>
      </c>
      <c r="D1330" s="4">
        <v>25</v>
      </c>
      <c r="E1330" s="4">
        <v>0.5</v>
      </c>
      <c r="F1330" s="2">
        <v>7.7</v>
      </c>
      <c r="G1330" s="2">
        <v>0.36</v>
      </c>
      <c r="H1330" s="2">
        <v>203.8</v>
      </c>
      <c r="I1330" s="3">
        <v>717</v>
      </c>
      <c r="J1330" s="3">
        <v>6.04</v>
      </c>
      <c r="K1330" s="3"/>
      <c r="L1330" s="4">
        <v>1.33</v>
      </c>
      <c r="M1330" s="104">
        <v>12000</v>
      </c>
      <c r="N1330" s="113">
        <v>35.200000000000003</v>
      </c>
      <c r="O1330" s="113">
        <v>62.8</v>
      </c>
      <c r="P1330" s="113">
        <v>0.72</v>
      </c>
      <c r="Q1330" s="114" t="s">
        <v>725</v>
      </c>
    </row>
    <row r="1331" spans="1:17">
      <c r="A1331" s="111" t="s">
        <v>724</v>
      </c>
      <c r="B1331" s="2">
        <v>0.5</v>
      </c>
      <c r="C1331" s="3">
        <v>700</v>
      </c>
      <c r="D1331" s="4">
        <v>25</v>
      </c>
      <c r="E1331" s="4">
        <v>0.5</v>
      </c>
      <c r="F1331" s="2">
        <v>5.7</v>
      </c>
      <c r="G1331" s="2">
        <v>0.2</v>
      </c>
      <c r="H1331" s="2">
        <v>188</v>
      </c>
      <c r="I1331" s="3">
        <v>704</v>
      </c>
      <c r="J1331" s="3">
        <v>6.66</v>
      </c>
      <c r="K1331" s="3"/>
      <c r="L1331" s="4">
        <v>0</v>
      </c>
      <c r="M1331" s="104">
        <v>12000</v>
      </c>
      <c r="N1331" s="113">
        <v>70.900000000000006</v>
      </c>
      <c r="O1331" s="113">
        <v>80</v>
      </c>
      <c r="P1331" s="113">
        <v>0.84</v>
      </c>
      <c r="Q1331" s="114" t="s">
        <v>725</v>
      </c>
    </row>
    <row r="1332" spans="1:17">
      <c r="A1332" s="111" t="s">
        <v>726</v>
      </c>
      <c r="B1332" s="2">
        <v>0.5</v>
      </c>
      <c r="C1332" s="3">
        <v>700</v>
      </c>
      <c r="D1332" s="4">
        <v>25</v>
      </c>
      <c r="E1332" s="4">
        <v>0.5</v>
      </c>
      <c r="F1332" s="2">
        <v>7.8</v>
      </c>
      <c r="G1332" s="2">
        <v>0.37</v>
      </c>
      <c r="H1332" s="2">
        <v>178.1</v>
      </c>
      <c r="I1332" s="3">
        <v>815.6</v>
      </c>
      <c r="J1332" s="3">
        <v>6.8</v>
      </c>
      <c r="K1332" s="3"/>
      <c r="L1332" s="4">
        <v>1.1200000000000001</v>
      </c>
      <c r="M1332" s="104">
        <v>12000</v>
      </c>
      <c r="N1332" s="113">
        <v>60.2</v>
      </c>
      <c r="O1332" s="113">
        <v>78.2</v>
      </c>
      <c r="P1332" s="113">
        <v>0.79</v>
      </c>
      <c r="Q1332" s="114" t="s">
        <v>725</v>
      </c>
    </row>
    <row r="1333" spans="1:17">
      <c r="A1333" s="111" t="s">
        <v>727</v>
      </c>
      <c r="B1333" s="2">
        <v>0.5</v>
      </c>
      <c r="C1333" s="3">
        <v>700</v>
      </c>
      <c r="D1333" s="4">
        <v>25</v>
      </c>
      <c r="E1333" s="4">
        <v>0.5</v>
      </c>
      <c r="F1333" s="2">
        <v>7.6</v>
      </c>
      <c r="G1333" s="2">
        <v>0.33</v>
      </c>
      <c r="H1333" s="2">
        <v>198.3</v>
      </c>
      <c r="I1333" s="3">
        <v>729</v>
      </c>
      <c r="J1333" s="3">
        <v>6.14</v>
      </c>
      <c r="K1333" s="3"/>
      <c r="L1333" s="4">
        <v>1.1000000000000001</v>
      </c>
      <c r="M1333" s="104">
        <v>12000</v>
      </c>
      <c r="N1333" s="113">
        <v>53.9</v>
      </c>
      <c r="O1333" s="113">
        <v>77.2</v>
      </c>
      <c r="P1333" s="113">
        <v>0.79</v>
      </c>
      <c r="Q1333" s="114" t="s">
        <v>725</v>
      </c>
    </row>
    <row r="1334" spans="1:17">
      <c r="A1334" s="111" t="s">
        <v>728</v>
      </c>
      <c r="B1334" s="2">
        <v>0.5</v>
      </c>
      <c r="C1334" s="3">
        <v>700</v>
      </c>
      <c r="D1334" s="4">
        <v>25</v>
      </c>
      <c r="E1334" s="4">
        <v>0.5</v>
      </c>
      <c r="F1334" s="2">
        <v>7.7</v>
      </c>
      <c r="G1334" s="2">
        <v>0.36</v>
      </c>
      <c r="H1334" s="2">
        <v>203.8</v>
      </c>
      <c r="I1334" s="3">
        <v>717</v>
      </c>
      <c r="J1334" s="3">
        <v>6.04</v>
      </c>
      <c r="K1334" s="3"/>
      <c r="L1334" s="4">
        <v>1.33</v>
      </c>
      <c r="M1334" s="104">
        <v>12000</v>
      </c>
      <c r="N1334" s="113">
        <v>51.9</v>
      </c>
      <c r="O1334" s="113">
        <v>73.900000000000006</v>
      </c>
      <c r="P1334" s="113">
        <v>0.78</v>
      </c>
      <c r="Q1334" s="114" t="s">
        <v>725</v>
      </c>
    </row>
    <row r="1335" spans="1:17">
      <c r="A1335" s="111" t="s">
        <v>724</v>
      </c>
      <c r="B1335" s="2">
        <v>0.5</v>
      </c>
      <c r="C1335" s="3">
        <v>700</v>
      </c>
      <c r="D1335" s="4">
        <v>25</v>
      </c>
      <c r="E1335" s="4">
        <v>5</v>
      </c>
      <c r="F1335" s="2">
        <v>5.7</v>
      </c>
      <c r="G1335" s="2">
        <v>0.2</v>
      </c>
      <c r="H1335" s="2">
        <v>188</v>
      </c>
      <c r="I1335" s="3">
        <v>704</v>
      </c>
      <c r="J1335" s="3">
        <v>6.66</v>
      </c>
      <c r="K1335" s="3"/>
      <c r="L1335" s="4">
        <v>0</v>
      </c>
      <c r="M1335" s="104">
        <v>12000</v>
      </c>
      <c r="N1335" s="113">
        <v>66.7</v>
      </c>
      <c r="O1335" s="113">
        <v>79.400000000000006</v>
      </c>
      <c r="P1335" s="113">
        <v>0.83</v>
      </c>
      <c r="Q1335" s="114" t="s">
        <v>725</v>
      </c>
    </row>
    <row r="1336" spans="1:17">
      <c r="A1336" s="111" t="s">
        <v>726</v>
      </c>
      <c r="B1336" s="2">
        <v>0.5</v>
      </c>
      <c r="C1336" s="3">
        <v>700</v>
      </c>
      <c r="D1336" s="4">
        <v>25</v>
      </c>
      <c r="E1336" s="4">
        <v>5</v>
      </c>
      <c r="F1336" s="2">
        <v>7.8</v>
      </c>
      <c r="G1336" s="2">
        <v>0.37</v>
      </c>
      <c r="H1336" s="2">
        <v>178.1</v>
      </c>
      <c r="I1336" s="3">
        <v>815.6</v>
      </c>
      <c r="J1336" s="3">
        <v>6.8</v>
      </c>
      <c r="K1336" s="3"/>
      <c r="L1336" s="4">
        <v>1.1200000000000001</v>
      </c>
      <c r="M1336" s="104">
        <v>12000</v>
      </c>
      <c r="N1336" s="113">
        <v>58.7</v>
      </c>
      <c r="O1336" s="113">
        <v>78.7</v>
      </c>
      <c r="P1336" s="113">
        <v>0.79</v>
      </c>
      <c r="Q1336" s="114" t="s">
        <v>725</v>
      </c>
    </row>
    <row r="1337" spans="1:17">
      <c r="A1337" s="111" t="s">
        <v>727</v>
      </c>
      <c r="B1337" s="2">
        <v>0.5</v>
      </c>
      <c r="C1337" s="3">
        <v>700</v>
      </c>
      <c r="D1337" s="4">
        <v>25</v>
      </c>
      <c r="E1337" s="4">
        <v>5</v>
      </c>
      <c r="F1337" s="2">
        <v>7.6</v>
      </c>
      <c r="G1337" s="2">
        <v>0.33</v>
      </c>
      <c r="H1337" s="2">
        <v>198.3</v>
      </c>
      <c r="I1337" s="3">
        <v>729</v>
      </c>
      <c r="J1337" s="3">
        <v>6.14</v>
      </c>
      <c r="K1337" s="3"/>
      <c r="L1337" s="4">
        <v>1.1000000000000001</v>
      </c>
      <c r="M1337" s="104">
        <v>12000</v>
      </c>
      <c r="N1337" s="113">
        <v>56.2</v>
      </c>
      <c r="O1337" s="113">
        <v>76.599999999999994</v>
      </c>
      <c r="P1337" s="113">
        <v>0.77</v>
      </c>
      <c r="Q1337" s="114" t="s">
        <v>725</v>
      </c>
    </row>
    <row r="1338" spans="1:17">
      <c r="A1338" s="111" t="s">
        <v>728</v>
      </c>
      <c r="B1338" s="2">
        <v>0.5</v>
      </c>
      <c r="C1338" s="3">
        <v>700</v>
      </c>
      <c r="D1338" s="4">
        <v>25</v>
      </c>
      <c r="E1338" s="4">
        <v>5</v>
      </c>
      <c r="F1338" s="2">
        <v>7.7</v>
      </c>
      <c r="G1338" s="2">
        <v>0.36</v>
      </c>
      <c r="H1338" s="2">
        <v>203.8</v>
      </c>
      <c r="I1338" s="3">
        <v>717</v>
      </c>
      <c r="J1338" s="3">
        <v>6.04</v>
      </c>
      <c r="K1338" s="3"/>
      <c r="L1338" s="4">
        <v>1.33</v>
      </c>
      <c r="M1338" s="104">
        <v>12000</v>
      </c>
      <c r="N1338" s="113">
        <v>52.2</v>
      </c>
      <c r="O1338" s="113">
        <v>74.5</v>
      </c>
      <c r="P1338" s="113">
        <v>0.75</v>
      </c>
      <c r="Q1338" s="114" t="s">
        <v>725</v>
      </c>
    </row>
    <row r="1339" spans="1:17">
      <c r="A1339" s="111" t="s">
        <v>724</v>
      </c>
      <c r="B1339" s="2">
        <v>0.5</v>
      </c>
      <c r="C1339" s="3">
        <v>550</v>
      </c>
      <c r="D1339" s="4">
        <v>25</v>
      </c>
      <c r="E1339" s="4">
        <v>0.5</v>
      </c>
      <c r="F1339" s="2">
        <v>5.7</v>
      </c>
      <c r="G1339" s="2">
        <v>0.2</v>
      </c>
      <c r="H1339" s="2">
        <v>188</v>
      </c>
      <c r="I1339" s="3">
        <v>708</v>
      </c>
      <c r="J1339" s="3">
        <v>6.66</v>
      </c>
      <c r="K1339" s="3"/>
      <c r="L1339" s="4">
        <v>0</v>
      </c>
      <c r="M1339" s="104">
        <v>12000</v>
      </c>
      <c r="N1339" s="113">
        <v>4.8</v>
      </c>
      <c r="O1339" s="113">
        <v>42</v>
      </c>
      <c r="P1339" s="113">
        <v>0.96</v>
      </c>
      <c r="Q1339" s="114" t="s">
        <v>725</v>
      </c>
    </row>
    <row r="1340" spans="1:17">
      <c r="A1340" s="111" t="s">
        <v>729</v>
      </c>
      <c r="B1340" s="2">
        <v>0.5</v>
      </c>
      <c r="C1340" s="3">
        <v>550</v>
      </c>
      <c r="D1340" s="4">
        <v>25</v>
      </c>
      <c r="E1340" s="4">
        <v>0.5</v>
      </c>
      <c r="F1340" s="2">
        <v>9.3000000000000007</v>
      </c>
      <c r="G1340" s="2">
        <v>0.34</v>
      </c>
      <c r="H1340" s="2">
        <v>154.19999999999999</v>
      </c>
      <c r="I1340" s="3">
        <v>810</v>
      </c>
      <c r="J1340" s="3">
        <v>8.07</v>
      </c>
      <c r="K1340" s="3"/>
      <c r="L1340" s="4">
        <v>1.1200000000000001</v>
      </c>
      <c r="M1340" s="104">
        <v>12000</v>
      </c>
      <c r="N1340" s="113">
        <v>9.4</v>
      </c>
      <c r="O1340" s="113">
        <v>41.6</v>
      </c>
      <c r="P1340" s="113">
        <v>0.62</v>
      </c>
      <c r="Q1340" s="114" t="s">
        <v>725</v>
      </c>
    </row>
    <row r="1341" spans="1:17">
      <c r="A1341" s="111" t="s">
        <v>730</v>
      </c>
      <c r="B1341" s="2">
        <v>0.5</v>
      </c>
      <c r="C1341" s="3">
        <v>550</v>
      </c>
      <c r="D1341" s="4">
        <v>25</v>
      </c>
      <c r="E1341" s="4">
        <v>0.5</v>
      </c>
      <c r="F1341" s="2">
        <v>7.4</v>
      </c>
      <c r="G1341" s="2">
        <v>0.31</v>
      </c>
      <c r="H1341" s="2">
        <v>176.7</v>
      </c>
      <c r="I1341" s="3">
        <v>800</v>
      </c>
      <c r="J1341" s="3">
        <v>6.94</v>
      </c>
      <c r="K1341" s="3"/>
      <c r="L1341" s="4">
        <v>1.1200000000000001</v>
      </c>
      <c r="M1341" s="104">
        <v>12000</v>
      </c>
      <c r="N1341" s="113">
        <v>9</v>
      </c>
      <c r="O1341" s="113">
        <v>41</v>
      </c>
      <c r="P1341" s="113">
        <v>0.62</v>
      </c>
      <c r="Q1341" s="114" t="s">
        <v>725</v>
      </c>
    </row>
    <row r="1342" spans="1:17">
      <c r="A1342" s="111" t="s">
        <v>726</v>
      </c>
      <c r="B1342" s="2">
        <v>0.5</v>
      </c>
      <c r="C1342" s="3">
        <v>550</v>
      </c>
      <c r="D1342" s="4">
        <v>25</v>
      </c>
      <c r="E1342" s="4">
        <v>0.5</v>
      </c>
      <c r="F1342" s="2">
        <v>7.8</v>
      </c>
      <c r="G1342" s="2">
        <v>0.37</v>
      </c>
      <c r="H1342" s="2">
        <v>178.1</v>
      </c>
      <c r="I1342" s="3">
        <v>814</v>
      </c>
      <c r="J1342" s="3">
        <v>6.8</v>
      </c>
      <c r="K1342" s="3"/>
      <c r="L1342" s="4">
        <v>1.1200000000000001</v>
      </c>
      <c r="M1342" s="104">
        <v>12000</v>
      </c>
      <c r="N1342" s="113">
        <v>5</v>
      </c>
      <c r="O1342" s="113">
        <v>44</v>
      </c>
      <c r="P1342" s="113">
        <v>0.62</v>
      </c>
      <c r="Q1342" s="114" t="s">
        <v>725</v>
      </c>
    </row>
    <row r="1343" spans="1:17">
      <c r="A1343" s="111" t="s">
        <v>724</v>
      </c>
      <c r="B1343" s="2">
        <v>0.5</v>
      </c>
      <c r="C1343" s="3">
        <v>600</v>
      </c>
      <c r="D1343" s="4">
        <v>25</v>
      </c>
      <c r="E1343" s="4">
        <v>0.5</v>
      </c>
      <c r="F1343" s="2">
        <v>5.7</v>
      </c>
      <c r="G1343" s="2">
        <v>0.2</v>
      </c>
      <c r="H1343" s="2">
        <v>188</v>
      </c>
      <c r="I1343" s="3">
        <v>708</v>
      </c>
      <c r="J1343" s="3">
        <v>6.66</v>
      </c>
      <c r="K1343" s="3"/>
      <c r="L1343" s="4">
        <v>0</v>
      </c>
      <c r="M1343" s="104">
        <v>12000</v>
      </c>
      <c r="N1343" s="113">
        <v>31.8</v>
      </c>
      <c r="O1343" s="113">
        <v>47.2</v>
      </c>
      <c r="P1343" s="113">
        <v>1.1000000000000001</v>
      </c>
      <c r="Q1343" s="114" t="s">
        <v>725</v>
      </c>
    </row>
    <row r="1344" spans="1:17">
      <c r="A1344" s="111" t="s">
        <v>729</v>
      </c>
      <c r="B1344" s="2">
        <v>0.5</v>
      </c>
      <c r="C1344" s="3">
        <v>600</v>
      </c>
      <c r="D1344" s="4">
        <v>25</v>
      </c>
      <c r="E1344" s="4">
        <v>0.5</v>
      </c>
      <c r="F1344" s="2">
        <v>9.3000000000000007</v>
      </c>
      <c r="G1344" s="2">
        <v>0.34</v>
      </c>
      <c r="H1344" s="2">
        <v>154.19999999999999</v>
      </c>
      <c r="I1344" s="3">
        <v>810</v>
      </c>
      <c r="J1344" s="3">
        <v>8.07</v>
      </c>
      <c r="K1344" s="3"/>
      <c r="L1344" s="4">
        <v>1.1200000000000001</v>
      </c>
      <c r="M1344" s="104">
        <v>12000</v>
      </c>
      <c r="N1344" s="113">
        <v>26.2</v>
      </c>
      <c r="O1344" s="113">
        <v>49.8</v>
      </c>
      <c r="P1344" s="113">
        <v>0.78</v>
      </c>
      <c r="Q1344" s="114" t="s">
        <v>725</v>
      </c>
    </row>
    <row r="1345" spans="1:17">
      <c r="A1345" s="111" t="s">
        <v>730</v>
      </c>
      <c r="B1345" s="2">
        <v>0.5</v>
      </c>
      <c r="C1345" s="3">
        <v>600</v>
      </c>
      <c r="D1345" s="4">
        <v>25</v>
      </c>
      <c r="E1345" s="4">
        <v>0.5</v>
      </c>
      <c r="F1345" s="2">
        <v>7.4</v>
      </c>
      <c r="G1345" s="2">
        <v>0.31</v>
      </c>
      <c r="H1345" s="2">
        <v>176.7</v>
      </c>
      <c r="I1345" s="3">
        <v>800</v>
      </c>
      <c r="J1345" s="3">
        <v>6.94</v>
      </c>
      <c r="K1345" s="3"/>
      <c r="L1345" s="4">
        <v>1.1200000000000001</v>
      </c>
      <c r="M1345" s="104">
        <v>12000</v>
      </c>
      <c r="N1345" s="113">
        <v>25.15</v>
      </c>
      <c r="O1345" s="113">
        <v>50.8</v>
      </c>
      <c r="P1345" s="113">
        <v>0.76</v>
      </c>
      <c r="Q1345" s="114" t="s">
        <v>725</v>
      </c>
    </row>
    <row r="1346" spans="1:17">
      <c r="A1346" s="111" t="s">
        <v>726</v>
      </c>
      <c r="B1346" s="2">
        <v>0.5</v>
      </c>
      <c r="C1346" s="3">
        <v>600</v>
      </c>
      <c r="D1346" s="4">
        <v>25</v>
      </c>
      <c r="E1346" s="4">
        <v>0.5</v>
      </c>
      <c r="F1346" s="2">
        <v>7.8</v>
      </c>
      <c r="G1346" s="2">
        <v>0.37</v>
      </c>
      <c r="H1346" s="2">
        <v>178.1</v>
      </c>
      <c r="I1346" s="3">
        <v>814</v>
      </c>
      <c r="J1346" s="3">
        <v>6.8</v>
      </c>
      <c r="K1346" s="3"/>
      <c r="L1346" s="4">
        <v>1.1200000000000001</v>
      </c>
      <c r="M1346" s="104">
        <v>12000</v>
      </c>
      <c r="N1346" s="113">
        <v>21.67</v>
      </c>
      <c r="O1346" s="113">
        <v>53.3</v>
      </c>
      <c r="P1346" s="113">
        <v>0.72</v>
      </c>
      <c r="Q1346" s="114" t="s">
        <v>725</v>
      </c>
    </row>
    <row r="1347" spans="1:17">
      <c r="A1347" s="111" t="s">
        <v>724</v>
      </c>
      <c r="B1347" s="2">
        <v>0.5</v>
      </c>
      <c r="C1347" s="3">
        <v>650</v>
      </c>
      <c r="D1347" s="4">
        <v>25</v>
      </c>
      <c r="E1347" s="4">
        <v>0.5</v>
      </c>
      <c r="F1347" s="2">
        <v>5.7</v>
      </c>
      <c r="G1347" s="2">
        <v>0.2</v>
      </c>
      <c r="H1347" s="2">
        <v>188</v>
      </c>
      <c r="I1347" s="3">
        <v>708</v>
      </c>
      <c r="J1347" s="3">
        <v>6.66</v>
      </c>
      <c r="K1347" s="3"/>
      <c r="L1347" s="4">
        <v>0</v>
      </c>
      <c r="M1347" s="104">
        <v>12000</v>
      </c>
      <c r="N1347" s="113">
        <v>52.44</v>
      </c>
      <c r="O1347" s="113">
        <v>65.5</v>
      </c>
      <c r="P1347" s="113">
        <v>0.88</v>
      </c>
      <c r="Q1347" s="114" t="s">
        <v>725</v>
      </c>
    </row>
    <row r="1348" spans="1:17">
      <c r="A1348" s="111" t="s">
        <v>729</v>
      </c>
      <c r="B1348" s="2">
        <v>0.5</v>
      </c>
      <c r="C1348" s="3">
        <v>650</v>
      </c>
      <c r="D1348" s="4">
        <v>25</v>
      </c>
      <c r="E1348" s="4">
        <v>0.5</v>
      </c>
      <c r="F1348" s="2">
        <v>9.3000000000000007</v>
      </c>
      <c r="G1348" s="2">
        <v>0.34</v>
      </c>
      <c r="H1348" s="2">
        <v>154.19999999999999</v>
      </c>
      <c r="I1348" s="3">
        <v>810</v>
      </c>
      <c r="J1348" s="3">
        <v>8.07</v>
      </c>
      <c r="K1348" s="3"/>
      <c r="L1348" s="4">
        <v>1.1200000000000001</v>
      </c>
      <c r="M1348" s="104">
        <v>12000</v>
      </c>
      <c r="N1348" s="113">
        <v>51.1</v>
      </c>
      <c r="O1348" s="113">
        <v>64.7</v>
      </c>
      <c r="P1348" s="113">
        <v>0.83</v>
      </c>
      <c r="Q1348" s="114" t="s">
        <v>725</v>
      </c>
    </row>
    <row r="1349" spans="1:17">
      <c r="A1349" s="111" t="s">
        <v>730</v>
      </c>
      <c r="B1349" s="2">
        <v>0.5</v>
      </c>
      <c r="C1349" s="3">
        <v>650</v>
      </c>
      <c r="D1349" s="4">
        <v>25</v>
      </c>
      <c r="E1349" s="4">
        <v>0.5</v>
      </c>
      <c r="F1349" s="2">
        <v>7.4</v>
      </c>
      <c r="G1349" s="2">
        <v>0.31</v>
      </c>
      <c r="H1349" s="2">
        <v>176.7</v>
      </c>
      <c r="I1349" s="3">
        <v>800</v>
      </c>
      <c r="J1349" s="3">
        <v>6.94</v>
      </c>
      <c r="K1349" s="3"/>
      <c r="L1349" s="4">
        <v>1.1200000000000001</v>
      </c>
      <c r="M1349" s="104">
        <v>12000</v>
      </c>
      <c r="N1349" s="113">
        <v>45.7</v>
      </c>
      <c r="O1349" s="113">
        <v>65.8</v>
      </c>
      <c r="P1349" s="113">
        <v>0.77</v>
      </c>
      <c r="Q1349" s="114" t="s">
        <v>725</v>
      </c>
    </row>
    <row r="1350" spans="1:17">
      <c r="A1350" s="111" t="s">
        <v>726</v>
      </c>
      <c r="B1350" s="2">
        <v>0.5</v>
      </c>
      <c r="C1350" s="3">
        <v>650</v>
      </c>
      <c r="D1350" s="4">
        <v>25</v>
      </c>
      <c r="E1350" s="4">
        <v>0.5</v>
      </c>
      <c r="F1350" s="2">
        <v>7.8</v>
      </c>
      <c r="G1350" s="2">
        <v>0.37</v>
      </c>
      <c r="H1350" s="2">
        <v>178.1</v>
      </c>
      <c r="I1350" s="3">
        <v>814</v>
      </c>
      <c r="J1350" s="3">
        <v>6.8</v>
      </c>
      <c r="K1350" s="3"/>
      <c r="L1350" s="4">
        <v>1.1200000000000001</v>
      </c>
      <c r="M1350" s="104">
        <v>12000</v>
      </c>
      <c r="N1350" s="113">
        <v>41.2</v>
      </c>
      <c r="O1350" s="113">
        <v>79.8</v>
      </c>
      <c r="P1350" s="113">
        <v>0.76</v>
      </c>
      <c r="Q1350" s="114" t="s">
        <v>725</v>
      </c>
    </row>
    <row r="1351" spans="1:17">
      <c r="A1351" s="111" t="s">
        <v>724</v>
      </c>
      <c r="B1351" s="2">
        <v>0.5</v>
      </c>
      <c r="C1351" s="3">
        <v>700</v>
      </c>
      <c r="D1351" s="4">
        <v>25</v>
      </c>
      <c r="E1351" s="4">
        <v>0.5</v>
      </c>
      <c r="F1351" s="2">
        <v>5.7</v>
      </c>
      <c r="G1351" s="2">
        <v>0.2</v>
      </c>
      <c r="H1351" s="2">
        <v>188</v>
      </c>
      <c r="I1351" s="3">
        <v>708</v>
      </c>
      <c r="J1351" s="3">
        <v>6.66</v>
      </c>
      <c r="K1351" s="3"/>
      <c r="L1351" s="4">
        <v>0</v>
      </c>
      <c r="M1351" s="104">
        <v>12000</v>
      </c>
      <c r="N1351" s="113">
        <v>70.599999999999994</v>
      </c>
      <c r="O1351" s="113">
        <v>79.7</v>
      </c>
      <c r="P1351" s="113">
        <v>0.84</v>
      </c>
      <c r="Q1351" s="114" t="s">
        <v>725</v>
      </c>
    </row>
    <row r="1352" spans="1:17">
      <c r="A1352" s="111" t="s">
        <v>729</v>
      </c>
      <c r="B1352" s="2">
        <v>0.5</v>
      </c>
      <c r="C1352" s="3">
        <v>700</v>
      </c>
      <c r="D1352" s="4">
        <v>25</v>
      </c>
      <c r="E1352" s="4">
        <v>0.5</v>
      </c>
      <c r="F1352" s="2">
        <v>9.3000000000000007</v>
      </c>
      <c r="G1352" s="2">
        <v>0.34</v>
      </c>
      <c r="H1352" s="2">
        <v>154.19999999999999</v>
      </c>
      <c r="I1352" s="3">
        <v>810</v>
      </c>
      <c r="J1352" s="3">
        <v>8.07</v>
      </c>
      <c r="K1352" s="3"/>
      <c r="L1352" s="4">
        <v>1.1200000000000001</v>
      </c>
      <c r="M1352" s="104">
        <v>12000</v>
      </c>
      <c r="N1352" s="113">
        <v>70.5</v>
      </c>
      <c r="O1352" s="113">
        <v>79.5</v>
      </c>
      <c r="P1352" s="113">
        <v>0.83</v>
      </c>
      <c r="Q1352" s="114" t="s">
        <v>725</v>
      </c>
    </row>
    <row r="1353" spans="1:17">
      <c r="A1353" s="111" t="s">
        <v>730</v>
      </c>
      <c r="B1353" s="2">
        <v>0.5</v>
      </c>
      <c r="C1353" s="3">
        <v>700</v>
      </c>
      <c r="D1353" s="4">
        <v>25</v>
      </c>
      <c r="E1353" s="4">
        <v>0.5</v>
      </c>
      <c r="F1353" s="2">
        <v>7.4</v>
      </c>
      <c r="G1353" s="2">
        <v>0.31</v>
      </c>
      <c r="H1353" s="2">
        <v>176.7</v>
      </c>
      <c r="I1353" s="3">
        <v>800</v>
      </c>
      <c r="J1353" s="3">
        <v>6.94</v>
      </c>
      <c r="K1353" s="3"/>
      <c r="L1353" s="4">
        <v>1.1200000000000001</v>
      </c>
      <c r="M1353" s="104">
        <v>12000</v>
      </c>
      <c r="N1353" s="113">
        <v>65</v>
      </c>
      <c r="O1353" s="113">
        <v>77</v>
      </c>
      <c r="P1353" s="113">
        <v>0.78</v>
      </c>
      <c r="Q1353" s="114" t="s">
        <v>725</v>
      </c>
    </row>
    <row r="1354" spans="1:17">
      <c r="A1354" s="111" t="s">
        <v>726</v>
      </c>
      <c r="B1354" s="2">
        <v>0.5</v>
      </c>
      <c r="C1354" s="3">
        <v>700</v>
      </c>
      <c r="D1354" s="4">
        <v>25</v>
      </c>
      <c r="E1354" s="4">
        <v>0.5</v>
      </c>
      <c r="F1354" s="2">
        <v>7.8</v>
      </c>
      <c r="G1354" s="2">
        <v>0.37</v>
      </c>
      <c r="H1354" s="2">
        <v>178.1</v>
      </c>
      <c r="I1354" s="3">
        <v>814</v>
      </c>
      <c r="J1354" s="3">
        <v>6.8</v>
      </c>
      <c r="K1354" s="3"/>
      <c r="L1354" s="4">
        <v>1.1200000000000001</v>
      </c>
      <c r="M1354" s="104">
        <v>12000</v>
      </c>
      <c r="N1354" s="113">
        <v>58.9</v>
      </c>
      <c r="O1354" s="113">
        <v>78</v>
      </c>
      <c r="P1354" s="113">
        <v>0.78</v>
      </c>
      <c r="Q1354" s="114" t="s">
        <v>725</v>
      </c>
    </row>
    <row r="1355" spans="1:17">
      <c r="A1355" s="111" t="s">
        <v>731</v>
      </c>
      <c r="B1355" s="2">
        <v>0.5</v>
      </c>
      <c r="C1355" s="3">
        <v>550</v>
      </c>
      <c r="D1355" s="4">
        <v>10</v>
      </c>
      <c r="E1355" s="4">
        <v>0.5</v>
      </c>
      <c r="F1355" s="2">
        <v>14.65</v>
      </c>
      <c r="G1355" s="2">
        <v>0.11</v>
      </c>
      <c r="H1355" s="2">
        <v>29.1</v>
      </c>
      <c r="I1355" s="3">
        <v>442.1</v>
      </c>
      <c r="J1355" s="3">
        <v>20.2</v>
      </c>
      <c r="K1355" s="3"/>
      <c r="L1355" s="4">
        <v>0</v>
      </c>
      <c r="M1355" s="3">
        <v>12000</v>
      </c>
      <c r="N1355" s="113">
        <v>21.5</v>
      </c>
      <c r="O1355" s="113"/>
      <c r="P1355" s="113">
        <v>0.75</v>
      </c>
      <c r="Q1355" s="114" t="s">
        <v>732</v>
      </c>
    </row>
    <row r="1356" spans="1:17">
      <c r="A1356" s="111" t="s">
        <v>731</v>
      </c>
      <c r="B1356" s="2">
        <v>0.5</v>
      </c>
      <c r="C1356" s="3">
        <v>600</v>
      </c>
      <c r="D1356" s="4">
        <v>10</v>
      </c>
      <c r="E1356" s="4">
        <v>0.5</v>
      </c>
      <c r="F1356" s="2">
        <v>14.65</v>
      </c>
      <c r="G1356" s="2">
        <v>0.11</v>
      </c>
      <c r="H1356" s="2">
        <v>29.1</v>
      </c>
      <c r="I1356" s="3">
        <v>442.1</v>
      </c>
      <c r="J1356" s="3">
        <v>20.2</v>
      </c>
      <c r="K1356" s="3"/>
      <c r="L1356" s="4">
        <v>0</v>
      </c>
      <c r="M1356" s="3">
        <v>12000</v>
      </c>
      <c r="N1356" s="113">
        <v>36.6</v>
      </c>
      <c r="O1356" s="113"/>
      <c r="P1356" s="113">
        <v>0.93</v>
      </c>
      <c r="Q1356" s="114" t="s">
        <v>732</v>
      </c>
    </row>
    <row r="1357" spans="1:17">
      <c r="A1357" s="111" t="s">
        <v>731</v>
      </c>
      <c r="B1357" s="2">
        <v>0.5</v>
      </c>
      <c r="C1357" s="3">
        <v>650</v>
      </c>
      <c r="D1357" s="4">
        <v>10</v>
      </c>
      <c r="E1357" s="4">
        <v>0.5</v>
      </c>
      <c r="F1357" s="2">
        <v>14.65</v>
      </c>
      <c r="G1357" s="2">
        <v>0.11</v>
      </c>
      <c r="H1357" s="2">
        <v>29.1</v>
      </c>
      <c r="I1357" s="3">
        <v>442.1</v>
      </c>
      <c r="J1357" s="3">
        <v>20.2</v>
      </c>
      <c r="K1357" s="3"/>
      <c r="L1357" s="4">
        <v>0</v>
      </c>
      <c r="M1357" s="3">
        <v>12000</v>
      </c>
      <c r="N1357" s="113">
        <v>53.9</v>
      </c>
      <c r="O1357" s="113"/>
      <c r="P1357" s="113">
        <v>0.96</v>
      </c>
      <c r="Q1357" s="114" t="s">
        <v>732</v>
      </c>
    </row>
    <row r="1358" spans="1:17">
      <c r="A1358" s="111" t="s">
        <v>731</v>
      </c>
      <c r="B1358" s="2">
        <v>0.5</v>
      </c>
      <c r="C1358" s="3">
        <v>700</v>
      </c>
      <c r="D1358" s="4">
        <v>10</v>
      </c>
      <c r="E1358" s="4">
        <v>0.5</v>
      </c>
      <c r="F1358" s="2">
        <v>14.65</v>
      </c>
      <c r="G1358" s="2">
        <v>0.11</v>
      </c>
      <c r="H1358" s="2">
        <v>29.1</v>
      </c>
      <c r="I1358" s="3">
        <v>442.1</v>
      </c>
      <c r="J1358" s="3">
        <v>20.2</v>
      </c>
      <c r="K1358" s="3"/>
      <c r="L1358" s="4">
        <v>0</v>
      </c>
      <c r="M1358" s="3">
        <v>12000</v>
      </c>
      <c r="N1358" s="113">
        <v>65.3</v>
      </c>
      <c r="O1358" s="113">
        <v>65.900000000000006</v>
      </c>
      <c r="P1358" s="113">
        <v>0.89</v>
      </c>
      <c r="Q1358" s="114" t="s">
        <v>732</v>
      </c>
    </row>
    <row r="1359" spans="1:17">
      <c r="A1359" s="111" t="s">
        <v>733</v>
      </c>
      <c r="B1359" s="2">
        <v>0.5</v>
      </c>
      <c r="C1359" s="3">
        <v>550</v>
      </c>
      <c r="D1359" s="4">
        <v>10</v>
      </c>
      <c r="E1359" s="4">
        <v>0.5</v>
      </c>
      <c r="F1359" s="2">
        <v>16.399999999999999</v>
      </c>
      <c r="G1359" s="2">
        <v>0.15</v>
      </c>
      <c r="H1359" s="2">
        <v>36.9</v>
      </c>
      <c r="I1359" s="3">
        <v>444.8</v>
      </c>
      <c r="J1359" s="3">
        <v>16.2</v>
      </c>
      <c r="K1359" s="3"/>
      <c r="L1359" s="4">
        <v>0</v>
      </c>
      <c r="M1359" s="3">
        <v>12000</v>
      </c>
      <c r="N1359" s="113">
        <v>21.5</v>
      </c>
      <c r="O1359" s="113"/>
      <c r="P1359" s="113">
        <v>0.71</v>
      </c>
      <c r="Q1359" s="114" t="s">
        <v>732</v>
      </c>
    </row>
    <row r="1360" spans="1:17">
      <c r="A1360" s="111" t="s">
        <v>733</v>
      </c>
      <c r="B1360" s="2">
        <v>0.5</v>
      </c>
      <c r="C1360" s="3">
        <v>600</v>
      </c>
      <c r="D1360" s="4">
        <v>10</v>
      </c>
      <c r="E1360" s="4">
        <v>0.5</v>
      </c>
      <c r="F1360" s="2">
        <v>16.399999999999999</v>
      </c>
      <c r="G1360" s="2">
        <v>0.15</v>
      </c>
      <c r="H1360" s="2">
        <v>36.9</v>
      </c>
      <c r="I1360" s="3">
        <v>444.8</v>
      </c>
      <c r="J1360" s="3">
        <v>16.2</v>
      </c>
      <c r="K1360" s="3"/>
      <c r="L1360" s="4">
        <v>0</v>
      </c>
      <c r="M1360" s="3">
        <v>12000</v>
      </c>
      <c r="N1360" s="113">
        <v>37.700000000000003</v>
      </c>
      <c r="O1360" s="113"/>
      <c r="P1360" s="113">
        <v>0.9</v>
      </c>
      <c r="Q1360" s="114" t="s">
        <v>732</v>
      </c>
    </row>
    <row r="1361" spans="1:17">
      <c r="A1361" s="111" t="s">
        <v>733</v>
      </c>
      <c r="B1361" s="2">
        <v>0.5</v>
      </c>
      <c r="C1361" s="3">
        <v>650</v>
      </c>
      <c r="D1361" s="4">
        <v>10</v>
      </c>
      <c r="E1361" s="4">
        <v>0.5</v>
      </c>
      <c r="F1361" s="2">
        <v>16.399999999999999</v>
      </c>
      <c r="G1361" s="2">
        <v>0.15</v>
      </c>
      <c r="H1361" s="2">
        <v>36.9</v>
      </c>
      <c r="I1361" s="3">
        <v>444.8</v>
      </c>
      <c r="J1361" s="3">
        <v>16.2</v>
      </c>
      <c r="K1361" s="3"/>
      <c r="L1361" s="4">
        <v>0</v>
      </c>
      <c r="M1361" s="3">
        <v>12000</v>
      </c>
      <c r="N1361" s="113">
        <v>54.4</v>
      </c>
      <c r="O1361" s="113"/>
      <c r="P1361" s="113">
        <v>0.95</v>
      </c>
      <c r="Q1361" s="114" t="s">
        <v>732</v>
      </c>
    </row>
    <row r="1362" spans="1:17">
      <c r="A1362" s="111" t="s">
        <v>733</v>
      </c>
      <c r="B1362" s="2">
        <v>0.5</v>
      </c>
      <c r="C1362" s="3">
        <v>700</v>
      </c>
      <c r="D1362" s="4">
        <v>10</v>
      </c>
      <c r="E1362" s="4">
        <v>0.5</v>
      </c>
      <c r="F1362" s="2">
        <v>16.399999999999999</v>
      </c>
      <c r="G1362" s="2">
        <v>0.15</v>
      </c>
      <c r="H1362" s="2">
        <v>36.9</v>
      </c>
      <c r="I1362" s="3">
        <v>444.8</v>
      </c>
      <c r="J1362" s="3">
        <v>16.2</v>
      </c>
      <c r="K1362" s="3"/>
      <c r="L1362" s="4">
        <v>0</v>
      </c>
      <c r="M1362" s="3">
        <v>12000</v>
      </c>
      <c r="N1362" s="113">
        <v>65.7</v>
      </c>
      <c r="O1362" s="113">
        <v>69.400000000000006</v>
      </c>
      <c r="P1362" s="113">
        <v>0.87</v>
      </c>
      <c r="Q1362" s="114" t="s">
        <v>732</v>
      </c>
    </row>
    <row r="1363" spans="1:17">
      <c r="A1363" s="111" t="s">
        <v>733</v>
      </c>
      <c r="B1363" s="2">
        <v>0.5</v>
      </c>
      <c r="C1363" s="3">
        <v>700</v>
      </c>
      <c r="D1363" s="4">
        <v>10</v>
      </c>
      <c r="E1363" s="4">
        <v>0.5</v>
      </c>
      <c r="F1363" s="2">
        <v>16.399999999999999</v>
      </c>
      <c r="G1363" s="2">
        <v>0.15</v>
      </c>
      <c r="H1363" s="2">
        <v>36.9</v>
      </c>
      <c r="I1363" s="3">
        <v>444.8</v>
      </c>
      <c r="J1363" s="3">
        <v>16.2</v>
      </c>
      <c r="K1363" s="3"/>
      <c r="L1363" s="4">
        <v>0</v>
      </c>
      <c r="M1363" s="3">
        <v>6000</v>
      </c>
      <c r="N1363" s="113">
        <v>65.400000000000006</v>
      </c>
      <c r="O1363" s="113">
        <v>73.2</v>
      </c>
      <c r="P1363" s="113">
        <v>0.71</v>
      </c>
      <c r="Q1363" s="114" t="s">
        <v>732</v>
      </c>
    </row>
    <row r="1364" spans="1:17">
      <c r="A1364" s="111" t="s">
        <v>733</v>
      </c>
      <c r="B1364" s="2">
        <v>0.5</v>
      </c>
      <c r="C1364" s="3">
        <v>700</v>
      </c>
      <c r="D1364" s="4">
        <v>10</v>
      </c>
      <c r="E1364" s="4">
        <v>0.5</v>
      </c>
      <c r="F1364" s="2">
        <v>16.399999999999999</v>
      </c>
      <c r="G1364" s="2">
        <v>0.15</v>
      </c>
      <c r="H1364" s="2">
        <v>36.9</v>
      </c>
      <c r="I1364" s="3">
        <v>444.8</v>
      </c>
      <c r="J1364" s="3">
        <v>16.2</v>
      </c>
      <c r="K1364" s="3"/>
      <c r="L1364" s="4">
        <v>0</v>
      </c>
      <c r="M1364" s="3">
        <v>18000</v>
      </c>
      <c r="N1364" s="113">
        <v>62.3</v>
      </c>
      <c r="O1364" s="113">
        <v>66.599999999999994</v>
      </c>
      <c r="P1364" s="113">
        <v>0.71</v>
      </c>
      <c r="Q1364" s="114" t="s">
        <v>732</v>
      </c>
    </row>
    <row r="1365" spans="1:17">
      <c r="A1365" s="111" t="s">
        <v>733</v>
      </c>
      <c r="B1365" s="2">
        <v>0.5</v>
      </c>
      <c r="C1365" s="3">
        <v>550</v>
      </c>
      <c r="D1365" s="4">
        <v>10</v>
      </c>
      <c r="E1365" s="4">
        <v>0.5</v>
      </c>
      <c r="F1365" s="2">
        <v>16.399999999999999</v>
      </c>
      <c r="G1365" s="2">
        <v>0.15</v>
      </c>
      <c r="H1365" s="2">
        <v>36.9</v>
      </c>
      <c r="I1365" s="3">
        <v>444.8</v>
      </c>
      <c r="J1365" s="3">
        <v>16.2</v>
      </c>
      <c r="K1365" s="3"/>
      <c r="L1365" s="4">
        <v>0</v>
      </c>
      <c r="M1365" s="3">
        <v>24000</v>
      </c>
      <c r="N1365" s="113">
        <v>59.5</v>
      </c>
      <c r="O1365" s="113">
        <v>62.1</v>
      </c>
      <c r="P1365" s="113">
        <v>0.71</v>
      </c>
      <c r="Q1365" s="114" t="s">
        <v>732</v>
      </c>
    </row>
    <row r="1366" spans="1:17">
      <c r="A1366" s="111" t="s">
        <v>734</v>
      </c>
      <c r="B1366" s="2">
        <v>0.5</v>
      </c>
      <c r="C1366" s="3">
        <v>550</v>
      </c>
      <c r="D1366" s="4">
        <v>10</v>
      </c>
      <c r="E1366" s="4">
        <v>0.5</v>
      </c>
      <c r="F1366" s="2">
        <v>18.899999999999999</v>
      </c>
      <c r="G1366" s="2">
        <v>0.19</v>
      </c>
      <c r="H1366" s="2">
        <v>40.799999999999997</v>
      </c>
      <c r="I1366" s="3">
        <v>457.7</v>
      </c>
      <c r="J1366" s="3">
        <v>15</v>
      </c>
      <c r="K1366" s="3"/>
      <c r="L1366" s="4">
        <v>0</v>
      </c>
      <c r="M1366" s="3">
        <v>12000</v>
      </c>
      <c r="N1366" s="113">
        <v>19.8</v>
      </c>
      <c r="O1366" s="113"/>
      <c r="P1366" s="113">
        <v>0.79</v>
      </c>
      <c r="Q1366" s="114" t="s">
        <v>732</v>
      </c>
    </row>
    <row r="1367" spans="1:17">
      <c r="A1367" s="111" t="s">
        <v>734</v>
      </c>
      <c r="B1367" s="2">
        <v>0.5</v>
      </c>
      <c r="C1367" s="3">
        <v>600</v>
      </c>
      <c r="D1367" s="4">
        <v>10</v>
      </c>
      <c r="E1367" s="4">
        <v>0.5</v>
      </c>
      <c r="F1367" s="2">
        <v>18.899999999999999</v>
      </c>
      <c r="G1367" s="2">
        <v>0.19</v>
      </c>
      <c r="H1367" s="2">
        <v>40.799999999999997</v>
      </c>
      <c r="I1367" s="3">
        <v>457.7</v>
      </c>
      <c r="J1367" s="3">
        <v>15</v>
      </c>
      <c r="K1367" s="3"/>
      <c r="L1367" s="4">
        <v>0</v>
      </c>
      <c r="M1367" s="3">
        <v>12000</v>
      </c>
      <c r="N1367" s="113">
        <v>33.799999999999997</v>
      </c>
      <c r="O1367" s="113"/>
      <c r="P1367" s="113">
        <v>0.94</v>
      </c>
      <c r="Q1367" s="114" t="s">
        <v>732</v>
      </c>
    </row>
    <row r="1368" spans="1:17">
      <c r="A1368" s="111" t="s">
        <v>734</v>
      </c>
      <c r="B1368" s="2">
        <v>0.5</v>
      </c>
      <c r="C1368" s="3">
        <v>650</v>
      </c>
      <c r="D1368" s="4">
        <v>10</v>
      </c>
      <c r="E1368" s="4">
        <v>0.5</v>
      </c>
      <c r="F1368" s="2">
        <v>18.899999999999999</v>
      </c>
      <c r="G1368" s="2">
        <v>0.19</v>
      </c>
      <c r="H1368" s="2">
        <v>40.799999999999997</v>
      </c>
      <c r="I1368" s="3">
        <v>457.7</v>
      </c>
      <c r="J1368" s="3">
        <v>15</v>
      </c>
      <c r="K1368" s="3"/>
      <c r="L1368" s="4">
        <v>0</v>
      </c>
      <c r="M1368" s="3">
        <v>12000</v>
      </c>
      <c r="N1368" s="113">
        <v>53</v>
      </c>
      <c r="O1368" s="113"/>
      <c r="P1368" s="113">
        <v>1.03</v>
      </c>
      <c r="Q1368" s="114" t="s">
        <v>732</v>
      </c>
    </row>
    <row r="1369" spans="1:17">
      <c r="A1369" s="111" t="s">
        <v>734</v>
      </c>
      <c r="B1369" s="2">
        <v>0.5</v>
      </c>
      <c r="C1369" s="3">
        <v>700</v>
      </c>
      <c r="D1369" s="4">
        <v>10</v>
      </c>
      <c r="E1369" s="4">
        <v>0.5</v>
      </c>
      <c r="F1369" s="2">
        <v>18.899999999999999</v>
      </c>
      <c r="G1369" s="2">
        <v>0.19</v>
      </c>
      <c r="H1369" s="2">
        <v>40.799999999999997</v>
      </c>
      <c r="I1369" s="3">
        <v>457.7</v>
      </c>
      <c r="J1369" s="3">
        <v>15</v>
      </c>
      <c r="K1369" s="3"/>
      <c r="L1369" s="4">
        <v>0</v>
      </c>
      <c r="M1369" s="3">
        <v>12000</v>
      </c>
      <c r="N1369" s="113">
        <v>63.3</v>
      </c>
      <c r="O1369" s="113">
        <v>71.7</v>
      </c>
      <c r="P1369" s="113">
        <v>0.93</v>
      </c>
      <c r="Q1369" s="114" t="s">
        <v>732</v>
      </c>
    </row>
    <row r="1370" spans="1:17">
      <c r="A1370" s="111" t="s">
        <v>735</v>
      </c>
      <c r="B1370" s="2">
        <v>0.5</v>
      </c>
      <c r="C1370" s="3">
        <v>550</v>
      </c>
      <c r="D1370" s="4">
        <v>10</v>
      </c>
      <c r="E1370" s="4">
        <v>0.5</v>
      </c>
      <c r="F1370" s="2">
        <v>22.7</v>
      </c>
      <c r="G1370" s="2">
        <v>0.2</v>
      </c>
      <c r="H1370" s="2">
        <v>34.799999999999997</v>
      </c>
      <c r="I1370" s="3">
        <v>360.1</v>
      </c>
      <c r="J1370" s="3">
        <v>12.1</v>
      </c>
      <c r="K1370" s="3"/>
      <c r="L1370" s="4">
        <v>0</v>
      </c>
      <c r="M1370" s="3">
        <v>12000</v>
      </c>
      <c r="N1370" s="113">
        <v>21.1</v>
      </c>
      <c r="O1370" s="113"/>
      <c r="P1370" s="113">
        <v>0.76</v>
      </c>
      <c r="Q1370" s="114" t="s">
        <v>732</v>
      </c>
    </row>
    <row r="1371" spans="1:17">
      <c r="A1371" s="111" t="s">
        <v>735</v>
      </c>
      <c r="B1371" s="2">
        <v>0.5</v>
      </c>
      <c r="C1371" s="3">
        <v>600</v>
      </c>
      <c r="D1371" s="4">
        <v>10</v>
      </c>
      <c r="E1371" s="4">
        <v>0.5</v>
      </c>
      <c r="F1371" s="2">
        <v>22.7</v>
      </c>
      <c r="G1371" s="2">
        <v>0.2</v>
      </c>
      <c r="H1371" s="2">
        <v>34.799999999999997</v>
      </c>
      <c r="I1371" s="3">
        <v>360.1</v>
      </c>
      <c r="J1371" s="3">
        <v>12.1</v>
      </c>
      <c r="K1371" s="3"/>
      <c r="L1371" s="4">
        <v>0</v>
      </c>
      <c r="M1371" s="3">
        <v>12000</v>
      </c>
      <c r="N1371" s="113">
        <v>34.700000000000003</v>
      </c>
      <c r="O1371" s="113"/>
      <c r="P1371" s="113">
        <v>0.94</v>
      </c>
      <c r="Q1371" s="114" t="s">
        <v>732</v>
      </c>
    </row>
    <row r="1372" spans="1:17">
      <c r="A1372" s="111" t="s">
        <v>735</v>
      </c>
      <c r="B1372" s="2">
        <v>0.5</v>
      </c>
      <c r="C1372" s="3">
        <v>650</v>
      </c>
      <c r="D1372" s="4">
        <v>10</v>
      </c>
      <c r="E1372" s="4">
        <v>0.5</v>
      </c>
      <c r="F1372" s="2">
        <v>22.7</v>
      </c>
      <c r="G1372" s="2">
        <v>0.2</v>
      </c>
      <c r="H1372" s="2">
        <v>34.799999999999997</v>
      </c>
      <c r="I1372" s="3">
        <v>360.1</v>
      </c>
      <c r="J1372" s="3">
        <v>12.1</v>
      </c>
      <c r="K1372" s="3"/>
      <c r="L1372" s="4">
        <v>0</v>
      </c>
      <c r="M1372" s="3">
        <v>12000</v>
      </c>
      <c r="N1372" s="113">
        <v>51.3</v>
      </c>
      <c r="O1372" s="113"/>
      <c r="P1372" s="113">
        <v>1.04</v>
      </c>
      <c r="Q1372" s="114" t="s">
        <v>732</v>
      </c>
    </row>
    <row r="1373" spans="1:17">
      <c r="A1373" s="111" t="s">
        <v>735</v>
      </c>
      <c r="B1373" s="2">
        <v>0.5</v>
      </c>
      <c r="C1373" s="3">
        <v>700</v>
      </c>
      <c r="D1373" s="4">
        <v>10</v>
      </c>
      <c r="E1373" s="4">
        <v>0.5</v>
      </c>
      <c r="F1373" s="2">
        <v>22.7</v>
      </c>
      <c r="G1373" s="2">
        <v>0.2</v>
      </c>
      <c r="H1373" s="2">
        <v>34.799999999999997</v>
      </c>
      <c r="I1373" s="3">
        <v>360.1</v>
      </c>
      <c r="J1373" s="3">
        <v>12.1</v>
      </c>
      <c r="K1373" s="3"/>
      <c r="L1373" s="4">
        <v>0</v>
      </c>
      <c r="M1373" s="3">
        <v>12000</v>
      </c>
      <c r="N1373" s="113">
        <v>62.5</v>
      </c>
      <c r="O1373" s="113">
        <v>65.900000000000006</v>
      </c>
      <c r="P1373" s="113">
        <v>0.9</v>
      </c>
      <c r="Q1373" s="114" t="s">
        <v>732</v>
      </c>
    </row>
    <row r="1374" spans="1:17">
      <c r="A1374" s="111" t="s">
        <v>736</v>
      </c>
      <c r="B1374" s="2">
        <v>0.5</v>
      </c>
      <c r="C1374" s="3">
        <v>550</v>
      </c>
      <c r="D1374" s="4">
        <v>10</v>
      </c>
      <c r="E1374" s="4">
        <v>0.5</v>
      </c>
      <c r="F1374" s="2">
        <v>30.5</v>
      </c>
      <c r="G1374" s="2">
        <v>0.18</v>
      </c>
      <c r="H1374" s="2">
        <v>23.3</v>
      </c>
      <c r="I1374" s="3">
        <v>405.8</v>
      </c>
      <c r="J1374" s="3">
        <v>13.1</v>
      </c>
      <c r="K1374" s="3"/>
      <c r="L1374" s="4">
        <v>0</v>
      </c>
      <c r="M1374" s="3">
        <v>12000</v>
      </c>
      <c r="N1374" s="113">
        <v>18.5</v>
      </c>
      <c r="O1374" s="113"/>
      <c r="P1374" s="113">
        <v>0.75</v>
      </c>
      <c r="Q1374" s="114" t="s">
        <v>732</v>
      </c>
    </row>
    <row r="1375" spans="1:17">
      <c r="A1375" s="111" t="s">
        <v>736</v>
      </c>
      <c r="B1375" s="2">
        <v>0.5</v>
      </c>
      <c r="C1375" s="3">
        <v>600</v>
      </c>
      <c r="D1375" s="4">
        <v>10</v>
      </c>
      <c r="E1375" s="4">
        <v>0.5</v>
      </c>
      <c r="F1375" s="2">
        <v>30.5</v>
      </c>
      <c r="G1375" s="2">
        <v>0.18</v>
      </c>
      <c r="H1375" s="2">
        <v>23.3</v>
      </c>
      <c r="I1375" s="3">
        <v>405.8</v>
      </c>
      <c r="J1375" s="3">
        <v>13.1</v>
      </c>
      <c r="K1375" s="3"/>
      <c r="L1375" s="4">
        <v>0</v>
      </c>
      <c r="M1375" s="3">
        <v>12000</v>
      </c>
      <c r="N1375" s="113">
        <v>33.799999999999997</v>
      </c>
      <c r="O1375" s="113"/>
      <c r="P1375" s="113">
        <v>0.91</v>
      </c>
      <c r="Q1375" s="114" t="s">
        <v>732</v>
      </c>
    </row>
    <row r="1376" spans="1:17">
      <c r="A1376" s="111" t="s">
        <v>736</v>
      </c>
      <c r="B1376" s="2">
        <v>0.5</v>
      </c>
      <c r="C1376" s="3">
        <v>650</v>
      </c>
      <c r="D1376" s="4">
        <v>10</v>
      </c>
      <c r="E1376" s="4">
        <v>0.5</v>
      </c>
      <c r="F1376" s="2">
        <v>30.5</v>
      </c>
      <c r="G1376" s="2">
        <v>0.18</v>
      </c>
      <c r="H1376" s="2">
        <v>23.3</v>
      </c>
      <c r="I1376" s="3">
        <v>405.8</v>
      </c>
      <c r="J1376" s="3">
        <v>13.1</v>
      </c>
      <c r="K1376" s="3"/>
      <c r="L1376" s="4">
        <v>0</v>
      </c>
      <c r="M1376" s="3">
        <v>12000</v>
      </c>
      <c r="N1376" s="113">
        <v>52.3</v>
      </c>
      <c r="O1376" s="113"/>
      <c r="P1376" s="113">
        <v>0.99</v>
      </c>
      <c r="Q1376" s="114" t="s">
        <v>732</v>
      </c>
    </row>
    <row r="1377" spans="1:17">
      <c r="A1377" s="111" t="s">
        <v>736</v>
      </c>
      <c r="B1377" s="2">
        <v>0.5</v>
      </c>
      <c r="C1377" s="3">
        <v>700</v>
      </c>
      <c r="D1377" s="4">
        <v>10</v>
      </c>
      <c r="E1377" s="4">
        <v>0.5</v>
      </c>
      <c r="F1377" s="2">
        <v>30.5</v>
      </c>
      <c r="G1377" s="2">
        <v>0.18</v>
      </c>
      <c r="H1377" s="2">
        <v>23.3</v>
      </c>
      <c r="I1377" s="3">
        <v>405.8</v>
      </c>
      <c r="J1377" s="3">
        <v>13.1</v>
      </c>
      <c r="K1377" s="3"/>
      <c r="L1377" s="4">
        <v>0</v>
      </c>
      <c r="M1377" s="3">
        <v>12000</v>
      </c>
      <c r="N1377" s="113">
        <v>61.8</v>
      </c>
      <c r="O1377" s="113">
        <v>69.8</v>
      </c>
      <c r="P1377" s="113">
        <v>0.89</v>
      </c>
      <c r="Q1377" s="114" t="s">
        <v>732</v>
      </c>
    </row>
    <row r="1378" spans="1:17">
      <c r="A1378" s="111" t="s">
        <v>737</v>
      </c>
      <c r="B1378" s="2">
        <v>0.5</v>
      </c>
      <c r="C1378" s="3">
        <v>550</v>
      </c>
      <c r="D1378" s="4">
        <v>10</v>
      </c>
      <c r="E1378" s="4">
        <v>0.5</v>
      </c>
      <c r="F1378" s="2">
        <v>55.1</v>
      </c>
      <c r="G1378" s="2">
        <v>0.12</v>
      </c>
      <c r="H1378" s="2">
        <v>8.5</v>
      </c>
      <c r="I1378" s="3">
        <v>503.2</v>
      </c>
      <c r="J1378" s="3">
        <v>17.600000000000001</v>
      </c>
      <c r="K1378" s="3"/>
      <c r="L1378" s="4">
        <v>0</v>
      </c>
      <c r="M1378" s="3">
        <v>12000</v>
      </c>
      <c r="N1378" s="113">
        <v>17.399999999999999</v>
      </c>
      <c r="O1378" s="113"/>
      <c r="P1378" s="113">
        <v>0.68</v>
      </c>
      <c r="Q1378" s="114" t="s">
        <v>732</v>
      </c>
    </row>
    <row r="1379" spans="1:17">
      <c r="A1379" s="111" t="s">
        <v>737</v>
      </c>
      <c r="B1379" s="2">
        <v>0.5</v>
      </c>
      <c r="C1379" s="3">
        <v>600</v>
      </c>
      <c r="D1379" s="4">
        <v>10</v>
      </c>
      <c r="E1379" s="4">
        <v>0.5</v>
      </c>
      <c r="F1379" s="2">
        <v>55.1</v>
      </c>
      <c r="G1379" s="2">
        <v>0.12</v>
      </c>
      <c r="H1379" s="2">
        <v>8.5</v>
      </c>
      <c r="I1379" s="3">
        <v>503.2</v>
      </c>
      <c r="J1379" s="3">
        <v>17.600000000000001</v>
      </c>
      <c r="K1379" s="3"/>
      <c r="L1379" s="4">
        <v>0</v>
      </c>
      <c r="M1379" s="3">
        <v>12000</v>
      </c>
      <c r="N1379" s="113">
        <v>24.7</v>
      </c>
      <c r="O1379" s="113"/>
      <c r="P1379" s="113">
        <v>0.75</v>
      </c>
      <c r="Q1379" s="114" t="s">
        <v>732</v>
      </c>
    </row>
    <row r="1380" spans="1:17">
      <c r="A1380" s="111" t="s">
        <v>737</v>
      </c>
      <c r="B1380" s="2">
        <v>0.5</v>
      </c>
      <c r="C1380" s="3">
        <v>650</v>
      </c>
      <c r="D1380" s="4">
        <v>10</v>
      </c>
      <c r="E1380" s="4">
        <v>0.5</v>
      </c>
      <c r="F1380" s="2">
        <v>55.1</v>
      </c>
      <c r="G1380" s="2">
        <v>0.12</v>
      </c>
      <c r="H1380" s="2">
        <v>8.5</v>
      </c>
      <c r="I1380" s="3">
        <v>503.2</v>
      </c>
      <c r="J1380" s="3">
        <v>17.600000000000001</v>
      </c>
      <c r="K1380" s="3"/>
      <c r="L1380" s="4">
        <v>0</v>
      </c>
      <c r="M1380" s="3">
        <v>12000</v>
      </c>
      <c r="N1380" s="113">
        <v>26.3</v>
      </c>
      <c r="O1380" s="113"/>
      <c r="P1380" s="113">
        <v>0.84</v>
      </c>
      <c r="Q1380" s="114" t="s">
        <v>732</v>
      </c>
    </row>
    <row r="1381" spans="1:17">
      <c r="A1381" s="111" t="s">
        <v>737</v>
      </c>
      <c r="B1381" s="2">
        <v>0.5</v>
      </c>
      <c r="C1381" s="3">
        <v>700</v>
      </c>
      <c r="D1381" s="4">
        <v>10</v>
      </c>
      <c r="E1381" s="4">
        <v>0.5</v>
      </c>
      <c r="F1381" s="2">
        <v>55.1</v>
      </c>
      <c r="G1381" s="2">
        <v>0.12</v>
      </c>
      <c r="H1381" s="2">
        <v>8.5</v>
      </c>
      <c r="I1381" s="3">
        <v>503.2</v>
      </c>
      <c r="J1381" s="3">
        <v>17.600000000000001</v>
      </c>
      <c r="K1381" s="3"/>
      <c r="L1381" s="4">
        <v>0</v>
      </c>
      <c r="M1381" s="3">
        <v>12000</v>
      </c>
      <c r="N1381" s="113">
        <v>37.700000000000003</v>
      </c>
      <c r="O1381" s="113">
        <v>56.5</v>
      </c>
      <c r="P1381" s="113">
        <v>0.8</v>
      </c>
      <c r="Q1381" s="114" t="s">
        <v>732</v>
      </c>
    </row>
    <row r="1382" spans="1:17">
      <c r="A1382" s="111" t="s">
        <v>738</v>
      </c>
      <c r="B1382" s="2">
        <v>0.5</v>
      </c>
      <c r="C1382" s="3">
        <v>600</v>
      </c>
      <c r="D1382" s="4">
        <v>12</v>
      </c>
      <c r="E1382" s="4">
        <v>0.5</v>
      </c>
      <c r="F1382" s="2">
        <v>15.4</v>
      </c>
      <c r="G1382" s="2">
        <v>1.05</v>
      </c>
      <c r="H1382" s="2">
        <v>233</v>
      </c>
      <c r="I1382" s="3">
        <v>865</v>
      </c>
      <c r="J1382" s="3">
        <v>9.5</v>
      </c>
      <c r="K1382" s="3">
        <v>8.6999999999999993</v>
      </c>
      <c r="L1382" s="4">
        <v>0</v>
      </c>
      <c r="M1382" s="3">
        <v>36000</v>
      </c>
      <c r="N1382" s="113">
        <v>41</v>
      </c>
      <c r="O1382" s="113">
        <v>42.2</v>
      </c>
      <c r="P1382" s="113"/>
      <c r="Q1382" s="114" t="s">
        <v>739</v>
      </c>
    </row>
    <row r="1383" spans="1:17">
      <c r="A1383" s="111" t="s">
        <v>738</v>
      </c>
      <c r="B1383" s="2">
        <v>0.5</v>
      </c>
      <c r="C1383" s="3">
        <v>650</v>
      </c>
      <c r="D1383" s="4">
        <v>12</v>
      </c>
      <c r="E1383" s="4">
        <v>0.5</v>
      </c>
      <c r="F1383" s="2">
        <v>15.4</v>
      </c>
      <c r="G1383" s="2">
        <v>1.05</v>
      </c>
      <c r="H1383" s="2">
        <v>233</v>
      </c>
      <c r="I1383" s="3">
        <v>865</v>
      </c>
      <c r="J1383" s="3">
        <v>9.5</v>
      </c>
      <c r="K1383" s="3">
        <v>8.6999999999999993</v>
      </c>
      <c r="L1383" s="4">
        <v>0</v>
      </c>
      <c r="M1383" s="3">
        <v>36000</v>
      </c>
      <c r="N1383" s="113">
        <v>56.2</v>
      </c>
      <c r="O1383" s="113">
        <v>63.4</v>
      </c>
      <c r="P1383" s="113"/>
      <c r="Q1383" s="114" t="s">
        <v>739</v>
      </c>
    </row>
    <row r="1384" spans="1:17">
      <c r="A1384" s="111" t="s">
        <v>738</v>
      </c>
      <c r="B1384" s="2">
        <v>0.5</v>
      </c>
      <c r="C1384" s="3">
        <v>700</v>
      </c>
      <c r="D1384" s="4">
        <v>12</v>
      </c>
      <c r="E1384" s="4">
        <v>0.5</v>
      </c>
      <c r="F1384" s="2">
        <v>15.4</v>
      </c>
      <c r="G1384" s="2">
        <v>1.05</v>
      </c>
      <c r="H1384" s="2">
        <v>233</v>
      </c>
      <c r="I1384" s="3">
        <v>865</v>
      </c>
      <c r="J1384" s="3">
        <v>9.5</v>
      </c>
      <c r="K1384" s="3">
        <v>8.6999999999999993</v>
      </c>
      <c r="L1384" s="4">
        <v>0</v>
      </c>
      <c r="M1384" s="3">
        <v>36000</v>
      </c>
      <c r="N1384" s="113">
        <v>70.099999999999994</v>
      </c>
      <c r="O1384" s="113">
        <v>76.7</v>
      </c>
      <c r="P1384" s="113"/>
      <c r="Q1384" s="114" t="s">
        <v>739</v>
      </c>
    </row>
    <row r="1385" spans="1:17">
      <c r="A1385" s="111" t="s">
        <v>738</v>
      </c>
      <c r="B1385" s="2">
        <v>0.5</v>
      </c>
      <c r="C1385" s="3">
        <v>750</v>
      </c>
      <c r="D1385" s="4">
        <v>12</v>
      </c>
      <c r="E1385" s="4">
        <v>0.5</v>
      </c>
      <c r="F1385" s="2">
        <v>15.4</v>
      </c>
      <c r="G1385" s="2">
        <v>1.05</v>
      </c>
      <c r="H1385" s="2">
        <v>233</v>
      </c>
      <c r="I1385" s="3">
        <v>865</v>
      </c>
      <c r="J1385" s="3">
        <v>9.5</v>
      </c>
      <c r="K1385" s="3">
        <v>8.6999999999999993</v>
      </c>
      <c r="L1385" s="4">
        <v>0</v>
      </c>
      <c r="M1385" s="3">
        <v>36000</v>
      </c>
      <c r="N1385" s="113">
        <v>82.5</v>
      </c>
      <c r="O1385" s="113">
        <v>88.1</v>
      </c>
      <c r="P1385" s="113"/>
      <c r="Q1385" s="114" t="s">
        <v>739</v>
      </c>
    </row>
    <row r="1386" spans="1:17">
      <c r="A1386" s="111" t="s">
        <v>738</v>
      </c>
      <c r="B1386" s="2">
        <v>0.5</v>
      </c>
      <c r="C1386" s="3">
        <v>800</v>
      </c>
      <c r="D1386" s="4">
        <v>12</v>
      </c>
      <c r="E1386" s="4">
        <v>0.5</v>
      </c>
      <c r="F1386" s="2">
        <v>15.4</v>
      </c>
      <c r="G1386" s="2">
        <v>1.05</v>
      </c>
      <c r="H1386" s="2">
        <v>233</v>
      </c>
      <c r="I1386" s="3">
        <v>865</v>
      </c>
      <c r="J1386" s="3">
        <v>9.5</v>
      </c>
      <c r="K1386" s="3">
        <v>8.6999999999999993</v>
      </c>
      <c r="L1386" s="4">
        <v>0</v>
      </c>
      <c r="M1386" s="3">
        <v>36000</v>
      </c>
      <c r="N1386" s="113">
        <v>90.8</v>
      </c>
      <c r="O1386" s="113">
        <v>94.4</v>
      </c>
      <c r="P1386" s="113">
        <v>1.05</v>
      </c>
      <c r="Q1386" s="114" t="s">
        <v>739</v>
      </c>
    </row>
    <row r="1387" spans="1:17">
      <c r="A1387" s="111" t="s">
        <v>740</v>
      </c>
      <c r="B1387" s="2">
        <v>0.5</v>
      </c>
      <c r="C1387" s="3">
        <v>600</v>
      </c>
      <c r="D1387" s="4">
        <v>12</v>
      </c>
      <c r="E1387" s="4">
        <v>0.5</v>
      </c>
      <c r="F1387" s="2">
        <v>15.6</v>
      </c>
      <c r="G1387" s="2">
        <v>0.36</v>
      </c>
      <c r="H1387" s="2">
        <v>102</v>
      </c>
      <c r="I1387" s="3">
        <v>821</v>
      </c>
      <c r="J1387" s="3">
        <v>14.8</v>
      </c>
      <c r="K1387" s="3">
        <v>3.1</v>
      </c>
      <c r="L1387" s="4">
        <v>0</v>
      </c>
      <c r="M1387" s="3">
        <v>36000</v>
      </c>
      <c r="N1387" s="113">
        <v>43.6</v>
      </c>
      <c r="O1387" s="113">
        <v>45.1</v>
      </c>
      <c r="P1387" s="113"/>
      <c r="Q1387" s="114" t="s">
        <v>739</v>
      </c>
    </row>
    <row r="1388" spans="1:17">
      <c r="A1388" s="111" t="s">
        <v>740</v>
      </c>
      <c r="B1388" s="2">
        <v>0.5</v>
      </c>
      <c r="C1388" s="3">
        <v>650</v>
      </c>
      <c r="D1388" s="4">
        <v>12</v>
      </c>
      <c r="E1388" s="4">
        <v>0.5</v>
      </c>
      <c r="F1388" s="2">
        <v>15.6</v>
      </c>
      <c r="G1388" s="2">
        <v>0.36</v>
      </c>
      <c r="H1388" s="2">
        <v>102</v>
      </c>
      <c r="I1388" s="3">
        <v>821</v>
      </c>
      <c r="J1388" s="3">
        <v>14.8</v>
      </c>
      <c r="K1388" s="3">
        <v>3.1</v>
      </c>
      <c r="L1388" s="4">
        <v>0</v>
      </c>
      <c r="M1388" s="3">
        <v>36000</v>
      </c>
      <c r="N1388" s="113">
        <v>59.1</v>
      </c>
      <c r="O1388" s="113">
        <v>60.5</v>
      </c>
      <c r="P1388" s="113"/>
      <c r="Q1388" s="114" t="s">
        <v>739</v>
      </c>
    </row>
    <row r="1389" spans="1:17">
      <c r="A1389" s="111" t="s">
        <v>740</v>
      </c>
      <c r="B1389" s="2">
        <v>0.5</v>
      </c>
      <c r="C1389" s="3">
        <v>700</v>
      </c>
      <c r="D1389" s="4">
        <v>12</v>
      </c>
      <c r="E1389" s="4">
        <v>0.5</v>
      </c>
      <c r="F1389" s="2">
        <v>15.6</v>
      </c>
      <c r="G1389" s="2">
        <v>0.36</v>
      </c>
      <c r="H1389" s="2">
        <v>102</v>
      </c>
      <c r="I1389" s="3">
        <v>821</v>
      </c>
      <c r="J1389" s="3">
        <v>14.8</v>
      </c>
      <c r="K1389" s="3">
        <v>3.1</v>
      </c>
      <c r="L1389" s="4">
        <v>0</v>
      </c>
      <c r="M1389" s="3">
        <v>36000</v>
      </c>
      <c r="N1389" s="113">
        <v>67</v>
      </c>
      <c r="O1389" s="113">
        <v>70.3</v>
      </c>
      <c r="P1389" s="113"/>
      <c r="Q1389" s="114" t="s">
        <v>739</v>
      </c>
    </row>
    <row r="1390" spans="1:17">
      <c r="A1390" s="111" t="s">
        <v>740</v>
      </c>
      <c r="B1390" s="2">
        <v>0.5</v>
      </c>
      <c r="C1390" s="3">
        <v>750</v>
      </c>
      <c r="D1390" s="4">
        <v>12</v>
      </c>
      <c r="E1390" s="4">
        <v>0.5</v>
      </c>
      <c r="F1390" s="2">
        <v>15.6</v>
      </c>
      <c r="G1390" s="2">
        <v>0.36</v>
      </c>
      <c r="H1390" s="2">
        <v>102</v>
      </c>
      <c r="I1390" s="3">
        <v>821</v>
      </c>
      <c r="J1390" s="3">
        <v>14.8</v>
      </c>
      <c r="K1390" s="3">
        <v>3.1</v>
      </c>
      <c r="L1390" s="4">
        <v>0</v>
      </c>
      <c r="M1390" s="3">
        <v>36000</v>
      </c>
      <c r="N1390" s="113">
        <v>75.599999999999994</v>
      </c>
      <c r="O1390" s="113">
        <v>79.8</v>
      </c>
      <c r="P1390" s="113"/>
      <c r="Q1390" s="114" t="s">
        <v>739</v>
      </c>
    </row>
    <row r="1391" spans="1:17">
      <c r="A1391" s="111" t="s">
        <v>740</v>
      </c>
      <c r="B1391" s="2">
        <v>0.5</v>
      </c>
      <c r="C1391" s="3">
        <v>800</v>
      </c>
      <c r="D1391" s="4">
        <v>12</v>
      </c>
      <c r="E1391" s="4">
        <v>0.5</v>
      </c>
      <c r="F1391" s="2">
        <v>15.6</v>
      </c>
      <c r="G1391" s="2">
        <v>0.36</v>
      </c>
      <c r="H1391" s="2">
        <v>102</v>
      </c>
      <c r="I1391" s="3">
        <v>821</v>
      </c>
      <c r="J1391" s="3">
        <v>14.8</v>
      </c>
      <c r="K1391" s="3">
        <v>3.1</v>
      </c>
      <c r="L1391" s="4">
        <v>0</v>
      </c>
      <c r="M1391" s="3">
        <v>36000</v>
      </c>
      <c r="N1391" s="113">
        <v>79.5</v>
      </c>
      <c r="O1391" s="113">
        <v>82.8</v>
      </c>
      <c r="P1391" s="113">
        <v>0.88</v>
      </c>
      <c r="Q1391" s="114" t="s">
        <v>739</v>
      </c>
    </row>
    <row r="1392" spans="1:17">
      <c r="A1392" s="111" t="s">
        <v>741</v>
      </c>
      <c r="B1392" s="2">
        <v>0.5</v>
      </c>
      <c r="C1392" s="3">
        <v>650</v>
      </c>
      <c r="D1392" s="4">
        <v>10</v>
      </c>
      <c r="E1392" s="4">
        <v>0.5</v>
      </c>
      <c r="F1392" s="2">
        <v>4</v>
      </c>
      <c r="G1392" s="2">
        <v>0.37</v>
      </c>
      <c r="H1392" s="2">
        <v>173.4</v>
      </c>
      <c r="I1392" s="3">
        <v>825</v>
      </c>
      <c r="J1392" s="3">
        <v>11.5</v>
      </c>
      <c r="K1392" s="3"/>
      <c r="L1392" s="4">
        <v>0</v>
      </c>
      <c r="M1392" s="3">
        <v>40000</v>
      </c>
      <c r="N1392" s="113">
        <v>49.5</v>
      </c>
      <c r="O1392" s="113">
        <v>52</v>
      </c>
      <c r="P1392" s="113">
        <v>0.93</v>
      </c>
      <c r="Q1392" s="114" t="s">
        <v>742</v>
      </c>
    </row>
    <row r="1393" spans="1:17">
      <c r="A1393" s="111" t="s">
        <v>741</v>
      </c>
      <c r="B1393" s="2">
        <v>0.5</v>
      </c>
      <c r="C1393" s="3">
        <v>700</v>
      </c>
      <c r="D1393" s="4">
        <v>10</v>
      </c>
      <c r="E1393" s="4">
        <v>0.5</v>
      </c>
      <c r="F1393" s="2">
        <v>4</v>
      </c>
      <c r="G1393" s="2">
        <v>0.37</v>
      </c>
      <c r="H1393" s="2">
        <v>173.4</v>
      </c>
      <c r="I1393" s="3">
        <v>825</v>
      </c>
      <c r="J1393" s="3">
        <v>11.5</v>
      </c>
      <c r="K1393" s="3"/>
      <c r="L1393" s="4">
        <v>0</v>
      </c>
      <c r="M1393" s="3">
        <v>40000</v>
      </c>
      <c r="N1393" s="113">
        <v>68.099999999999994</v>
      </c>
      <c r="O1393" s="113">
        <v>77.7</v>
      </c>
      <c r="P1393" s="113">
        <v>0.96</v>
      </c>
      <c r="Q1393" s="114" t="s">
        <v>742</v>
      </c>
    </row>
    <row r="1394" spans="1:17">
      <c r="A1394" s="111" t="s">
        <v>741</v>
      </c>
      <c r="B1394" s="2">
        <v>0.5</v>
      </c>
      <c r="C1394" s="3">
        <v>750</v>
      </c>
      <c r="D1394" s="4">
        <v>10</v>
      </c>
      <c r="E1394" s="4">
        <v>0.5</v>
      </c>
      <c r="F1394" s="2">
        <v>4</v>
      </c>
      <c r="G1394" s="2">
        <v>0.37</v>
      </c>
      <c r="H1394" s="2">
        <v>173.4</v>
      </c>
      <c r="I1394" s="3">
        <v>825</v>
      </c>
      <c r="J1394" s="3">
        <v>11.5</v>
      </c>
      <c r="K1394" s="3"/>
      <c r="L1394" s="4">
        <v>0</v>
      </c>
      <c r="M1394" s="3">
        <v>40000</v>
      </c>
      <c r="N1394" s="113">
        <v>82.7</v>
      </c>
      <c r="O1394" s="113">
        <v>87.8</v>
      </c>
      <c r="P1394" s="113">
        <v>1</v>
      </c>
      <c r="Q1394" s="114" t="s">
        <v>742</v>
      </c>
    </row>
    <row r="1395" spans="1:17">
      <c r="A1395" s="111" t="s">
        <v>741</v>
      </c>
      <c r="B1395" s="2">
        <v>0.5</v>
      </c>
      <c r="C1395" s="3">
        <v>800</v>
      </c>
      <c r="D1395" s="4">
        <v>10</v>
      </c>
      <c r="E1395" s="4">
        <v>0.5</v>
      </c>
      <c r="F1395" s="2">
        <v>4</v>
      </c>
      <c r="G1395" s="2">
        <v>0.37</v>
      </c>
      <c r="H1395" s="2">
        <v>173.4</v>
      </c>
      <c r="I1395" s="3">
        <v>825</v>
      </c>
      <c r="J1395" s="3">
        <v>11.5</v>
      </c>
      <c r="K1395" s="3"/>
      <c r="L1395" s="4">
        <v>0</v>
      </c>
      <c r="M1395" s="3">
        <v>40000</v>
      </c>
      <c r="N1395" s="113">
        <v>90.5</v>
      </c>
      <c r="O1395" s="113">
        <v>94.5</v>
      </c>
      <c r="P1395" s="113">
        <v>1.02</v>
      </c>
      <c r="Q1395" s="114" t="s">
        <v>742</v>
      </c>
    </row>
    <row r="1396" spans="1:17">
      <c r="A1396" s="111" t="s">
        <v>741</v>
      </c>
      <c r="B1396" s="2">
        <v>0.5</v>
      </c>
      <c r="C1396" s="3">
        <v>750</v>
      </c>
      <c r="D1396" s="4">
        <v>10</v>
      </c>
      <c r="E1396" s="4">
        <v>0.5</v>
      </c>
      <c r="F1396" s="2">
        <v>4</v>
      </c>
      <c r="G1396" s="2">
        <v>0.37</v>
      </c>
      <c r="H1396" s="2">
        <v>173.4</v>
      </c>
      <c r="I1396" s="3">
        <v>825</v>
      </c>
      <c r="J1396" s="3">
        <v>11.5</v>
      </c>
      <c r="K1396" s="3"/>
      <c r="L1396" s="4">
        <v>0</v>
      </c>
      <c r="M1396" s="3">
        <v>20000</v>
      </c>
      <c r="N1396" s="113">
        <v>96.3</v>
      </c>
      <c r="O1396" s="113">
        <v>96.7</v>
      </c>
      <c r="P1396" s="113">
        <v>0.98</v>
      </c>
      <c r="Q1396" s="114" t="s">
        <v>742</v>
      </c>
    </row>
    <row r="1397" spans="1:17">
      <c r="A1397" s="111" t="s">
        <v>741</v>
      </c>
      <c r="B1397" s="2">
        <v>0.5</v>
      </c>
      <c r="C1397" s="3">
        <v>750</v>
      </c>
      <c r="D1397" s="4">
        <v>10</v>
      </c>
      <c r="E1397" s="4">
        <v>0.5</v>
      </c>
      <c r="F1397" s="2">
        <v>4</v>
      </c>
      <c r="G1397" s="2">
        <v>0.37</v>
      </c>
      <c r="H1397" s="2">
        <v>173.4</v>
      </c>
      <c r="I1397" s="3">
        <v>825</v>
      </c>
      <c r="J1397" s="3">
        <v>11.5</v>
      </c>
      <c r="K1397" s="3"/>
      <c r="L1397" s="4">
        <v>0</v>
      </c>
      <c r="M1397" s="3">
        <v>60000</v>
      </c>
      <c r="N1397" s="113">
        <v>76.400000000000006</v>
      </c>
      <c r="O1397" s="113">
        <v>83</v>
      </c>
      <c r="P1397" s="113">
        <v>0.94</v>
      </c>
      <c r="Q1397" s="114" t="s">
        <v>742</v>
      </c>
    </row>
    <row r="1398" spans="1:17">
      <c r="A1398" s="111" t="s">
        <v>741</v>
      </c>
      <c r="B1398" s="2">
        <v>0.5</v>
      </c>
      <c r="C1398" s="3">
        <v>750</v>
      </c>
      <c r="D1398" s="4">
        <v>10</v>
      </c>
      <c r="E1398" s="4">
        <v>0.5</v>
      </c>
      <c r="F1398" s="2">
        <v>4</v>
      </c>
      <c r="G1398" s="2">
        <v>0.37</v>
      </c>
      <c r="H1398" s="2">
        <v>173.4</v>
      </c>
      <c r="I1398" s="3">
        <v>825</v>
      </c>
      <c r="J1398" s="3">
        <v>11.5</v>
      </c>
      <c r="K1398" s="3"/>
      <c r="L1398" s="4">
        <v>0</v>
      </c>
      <c r="M1398" s="3">
        <v>80000</v>
      </c>
      <c r="N1398" s="113">
        <v>74.8</v>
      </c>
      <c r="O1398" s="113">
        <v>81.400000000000006</v>
      </c>
      <c r="P1398" s="113">
        <v>0.92</v>
      </c>
      <c r="Q1398" s="114" t="s">
        <v>742</v>
      </c>
    </row>
    <row r="1399" spans="1:17">
      <c r="A1399" s="111" t="s">
        <v>741</v>
      </c>
      <c r="B1399" s="2">
        <v>0.5</v>
      </c>
      <c r="C1399" s="3">
        <v>750</v>
      </c>
      <c r="D1399" s="4">
        <v>10</v>
      </c>
      <c r="E1399" s="4">
        <v>0.5</v>
      </c>
      <c r="F1399" s="2">
        <v>4</v>
      </c>
      <c r="G1399" s="2">
        <v>0.37</v>
      </c>
      <c r="H1399" s="2">
        <v>173.4</v>
      </c>
      <c r="I1399" s="3">
        <v>825</v>
      </c>
      <c r="J1399" s="3">
        <v>11.5</v>
      </c>
      <c r="K1399" s="3"/>
      <c r="L1399" s="4">
        <v>0</v>
      </c>
      <c r="M1399" s="3">
        <v>100000</v>
      </c>
      <c r="N1399" s="113">
        <v>72.7</v>
      </c>
      <c r="O1399" s="113">
        <v>78.900000000000006</v>
      </c>
      <c r="P1399" s="113">
        <v>0.88</v>
      </c>
      <c r="Q1399" s="114" t="s">
        <v>742</v>
      </c>
    </row>
    <row r="1400" spans="1:17">
      <c r="A1400" s="111" t="s">
        <v>741</v>
      </c>
      <c r="B1400" s="2">
        <v>0.5</v>
      </c>
      <c r="C1400" s="3">
        <v>750</v>
      </c>
      <c r="D1400" s="4">
        <v>10</v>
      </c>
      <c r="E1400" s="4">
        <v>0.5</v>
      </c>
      <c r="F1400" s="2">
        <v>4</v>
      </c>
      <c r="G1400" s="2">
        <v>0.37</v>
      </c>
      <c r="H1400" s="2">
        <v>173.4</v>
      </c>
      <c r="I1400" s="3">
        <v>825</v>
      </c>
      <c r="J1400" s="3">
        <v>11.5</v>
      </c>
      <c r="K1400" s="3"/>
      <c r="L1400" s="4">
        <v>0</v>
      </c>
      <c r="M1400" s="3">
        <v>40000</v>
      </c>
      <c r="N1400" s="113">
        <v>82.7</v>
      </c>
      <c r="O1400" s="113">
        <v>86.9</v>
      </c>
      <c r="P1400" s="113">
        <v>0.93</v>
      </c>
      <c r="Q1400" s="114" t="s">
        <v>742</v>
      </c>
    </row>
    <row r="1401" spans="1:17">
      <c r="A1401" s="111" t="s">
        <v>741</v>
      </c>
      <c r="B1401" s="2">
        <v>0.5</v>
      </c>
      <c r="C1401" s="3">
        <v>750</v>
      </c>
      <c r="D1401" s="4">
        <v>10</v>
      </c>
      <c r="E1401" s="4">
        <v>0.5</v>
      </c>
      <c r="F1401" s="2">
        <v>4</v>
      </c>
      <c r="G1401" s="2">
        <v>0.37</v>
      </c>
      <c r="H1401" s="2">
        <v>173.4</v>
      </c>
      <c r="I1401" s="3">
        <v>825</v>
      </c>
      <c r="J1401" s="3">
        <v>11.5</v>
      </c>
      <c r="K1401" s="3"/>
      <c r="L1401" s="4">
        <v>0</v>
      </c>
      <c r="M1401" s="3">
        <v>40000</v>
      </c>
      <c r="N1401" s="113">
        <v>75.3</v>
      </c>
      <c r="O1401" s="113">
        <v>90.8</v>
      </c>
      <c r="P1401" s="113">
        <v>1.38</v>
      </c>
      <c r="Q1401" s="114" t="s">
        <v>742</v>
      </c>
    </row>
    <row r="1402" spans="1:17">
      <c r="A1402" s="111" t="s">
        <v>741</v>
      </c>
      <c r="B1402" s="2">
        <v>0.5</v>
      </c>
      <c r="C1402" s="3">
        <v>750</v>
      </c>
      <c r="D1402" s="4">
        <v>10</v>
      </c>
      <c r="E1402" s="4">
        <v>0.5</v>
      </c>
      <c r="F1402" s="2">
        <v>4</v>
      </c>
      <c r="G1402" s="2">
        <v>0.37</v>
      </c>
      <c r="H1402" s="2">
        <v>173.4</v>
      </c>
      <c r="I1402" s="3">
        <v>825</v>
      </c>
      <c r="J1402" s="3">
        <v>11.5</v>
      </c>
      <c r="K1402" s="3"/>
      <c r="L1402" s="4">
        <v>0</v>
      </c>
      <c r="M1402" s="3">
        <v>40000</v>
      </c>
      <c r="N1402" s="113">
        <v>69.7</v>
      </c>
      <c r="O1402" s="113">
        <v>95.2</v>
      </c>
      <c r="P1402" s="113">
        <v>1.62</v>
      </c>
      <c r="Q1402" s="114" t="s">
        <v>742</v>
      </c>
    </row>
    <row r="1403" spans="1:17">
      <c r="A1403" s="111" t="s">
        <v>743</v>
      </c>
      <c r="B1403" s="2">
        <v>0.5</v>
      </c>
      <c r="C1403" s="3">
        <v>700</v>
      </c>
      <c r="D1403" s="4">
        <v>12.5</v>
      </c>
      <c r="E1403" s="4">
        <v>8</v>
      </c>
      <c r="F1403" s="2">
        <v>10.35</v>
      </c>
      <c r="G1403" s="2">
        <v>0.11</v>
      </c>
      <c r="H1403" s="2">
        <v>44</v>
      </c>
      <c r="I1403" s="3">
        <v>548.6</v>
      </c>
      <c r="J1403" s="3">
        <v>34.799999999999997</v>
      </c>
      <c r="K1403" s="3"/>
      <c r="L1403" s="4">
        <v>0</v>
      </c>
      <c r="M1403" s="3">
        <v>18000</v>
      </c>
      <c r="N1403" s="113">
        <v>58.5</v>
      </c>
      <c r="O1403" s="113">
        <v>80.400000000000006</v>
      </c>
      <c r="P1403" s="113">
        <v>1.03</v>
      </c>
      <c r="Q1403" s="114" t="s">
        <v>742</v>
      </c>
    </row>
    <row r="1404" spans="1:17">
      <c r="A1404" s="111" t="s">
        <v>744</v>
      </c>
      <c r="B1404" s="2">
        <v>0.5</v>
      </c>
      <c r="C1404" s="3">
        <v>700</v>
      </c>
      <c r="D1404" s="4">
        <v>12.5</v>
      </c>
      <c r="E1404" s="4">
        <v>8</v>
      </c>
      <c r="F1404" s="2">
        <v>12.9</v>
      </c>
      <c r="G1404" s="2">
        <v>0.12</v>
      </c>
      <c r="H1404" s="2">
        <v>39.9</v>
      </c>
      <c r="I1404" s="3">
        <v>606.5</v>
      </c>
      <c r="J1404" s="3">
        <v>17.3</v>
      </c>
      <c r="K1404" s="3"/>
      <c r="L1404" s="4">
        <v>1.1200000000000001</v>
      </c>
      <c r="M1404" s="3">
        <v>18000</v>
      </c>
      <c r="N1404" s="113">
        <v>69.599999999999994</v>
      </c>
      <c r="O1404" s="113">
        <v>84.4</v>
      </c>
      <c r="P1404" s="113">
        <v>1</v>
      </c>
      <c r="Q1404" s="114" t="s">
        <v>745</v>
      </c>
    </row>
    <row r="1405" spans="1:17">
      <c r="A1405" s="111" t="s">
        <v>746</v>
      </c>
      <c r="B1405" s="2">
        <v>0.5</v>
      </c>
      <c r="C1405" s="3">
        <v>700</v>
      </c>
      <c r="D1405" s="4">
        <v>12.5</v>
      </c>
      <c r="E1405" s="4">
        <v>8</v>
      </c>
      <c r="F1405" s="2">
        <v>12.9</v>
      </c>
      <c r="G1405" s="2">
        <v>0.12</v>
      </c>
      <c r="H1405" s="2">
        <v>39.9</v>
      </c>
      <c r="I1405" s="3">
        <v>634.20000000000005</v>
      </c>
      <c r="J1405" s="3">
        <v>18.100000000000001</v>
      </c>
      <c r="K1405" s="3"/>
      <c r="L1405" s="4">
        <v>1.1200000000000001</v>
      </c>
      <c r="M1405" s="3">
        <v>18000</v>
      </c>
      <c r="N1405" s="113">
        <v>71.099999999999994</v>
      </c>
      <c r="O1405" s="113">
        <v>84.5</v>
      </c>
      <c r="P1405" s="113">
        <v>0.99</v>
      </c>
      <c r="Q1405" s="114" t="s">
        <v>745</v>
      </c>
    </row>
    <row r="1406" spans="1:17">
      <c r="A1406" s="111" t="s">
        <v>747</v>
      </c>
      <c r="B1406" s="2">
        <v>0.5</v>
      </c>
      <c r="C1406" s="3">
        <v>700</v>
      </c>
      <c r="D1406" s="4">
        <v>12.5</v>
      </c>
      <c r="E1406" s="4">
        <v>8</v>
      </c>
      <c r="F1406" s="2">
        <v>12.9</v>
      </c>
      <c r="G1406" s="2">
        <v>0.12</v>
      </c>
      <c r="H1406" s="2">
        <v>39.9</v>
      </c>
      <c r="I1406" s="3">
        <v>632</v>
      </c>
      <c r="J1406" s="3">
        <v>20.2</v>
      </c>
      <c r="K1406" s="3"/>
      <c r="L1406" s="4">
        <v>1.1200000000000001</v>
      </c>
      <c r="M1406" s="3">
        <v>18000</v>
      </c>
      <c r="N1406" s="113">
        <v>67.7</v>
      </c>
      <c r="O1406" s="113">
        <v>84.5</v>
      </c>
      <c r="P1406" s="113">
        <v>0.98</v>
      </c>
      <c r="Q1406" s="114" t="s">
        <v>745</v>
      </c>
    </row>
    <row r="1407" spans="1:17">
      <c r="A1407" s="111" t="s">
        <v>748</v>
      </c>
      <c r="B1407" s="2">
        <v>0.5</v>
      </c>
      <c r="C1407" s="3">
        <v>500</v>
      </c>
      <c r="D1407" s="4">
        <v>10</v>
      </c>
      <c r="E1407" s="4">
        <v>0.5</v>
      </c>
      <c r="F1407" s="2">
        <v>9.3000000000000007</v>
      </c>
      <c r="G1407" s="2">
        <v>0.93</v>
      </c>
      <c r="H1407" s="2">
        <v>401</v>
      </c>
      <c r="I1407" s="3">
        <v>471</v>
      </c>
      <c r="J1407" s="3">
        <v>10.6</v>
      </c>
      <c r="K1407" s="3">
        <v>9.1</v>
      </c>
      <c r="L1407" s="4">
        <v>0</v>
      </c>
      <c r="M1407" s="3">
        <v>12000</v>
      </c>
      <c r="N1407" s="113">
        <v>1.5</v>
      </c>
      <c r="O1407" s="113">
        <v>8.1</v>
      </c>
      <c r="P1407" s="113">
        <v>0</v>
      </c>
      <c r="Q1407" s="114" t="s">
        <v>749</v>
      </c>
    </row>
    <row r="1408" spans="1:17">
      <c r="A1408" s="111" t="s">
        <v>748</v>
      </c>
      <c r="B1408" s="2">
        <v>0.5</v>
      </c>
      <c r="C1408" s="3">
        <v>550</v>
      </c>
      <c r="D1408" s="4">
        <v>10</v>
      </c>
      <c r="E1408" s="4">
        <v>0.5</v>
      </c>
      <c r="F1408" s="2">
        <v>9.3000000000000007</v>
      </c>
      <c r="G1408" s="2">
        <v>0.93</v>
      </c>
      <c r="H1408" s="2">
        <v>401</v>
      </c>
      <c r="I1408" s="3">
        <v>471</v>
      </c>
      <c r="J1408" s="3">
        <v>10.6</v>
      </c>
      <c r="K1408" s="3">
        <v>9.1</v>
      </c>
      <c r="L1408" s="4">
        <v>0</v>
      </c>
      <c r="M1408" s="3">
        <v>12000</v>
      </c>
      <c r="N1408" s="113">
        <v>10.199999999999999</v>
      </c>
      <c r="O1408" s="113">
        <v>18.3</v>
      </c>
      <c r="P1408" s="113">
        <v>0.11</v>
      </c>
      <c r="Q1408" s="114" t="s">
        <v>749</v>
      </c>
    </row>
    <row r="1409" spans="1:17">
      <c r="A1409" s="111" t="s">
        <v>748</v>
      </c>
      <c r="B1409" s="2">
        <v>0.5</v>
      </c>
      <c r="C1409" s="3">
        <v>600</v>
      </c>
      <c r="D1409" s="4">
        <v>10</v>
      </c>
      <c r="E1409" s="4">
        <v>0.5</v>
      </c>
      <c r="F1409" s="2">
        <v>9.3000000000000007</v>
      </c>
      <c r="G1409" s="2">
        <v>0.93</v>
      </c>
      <c r="H1409" s="2">
        <v>401</v>
      </c>
      <c r="I1409" s="3">
        <v>471</v>
      </c>
      <c r="J1409" s="3">
        <v>10.6</v>
      </c>
      <c r="K1409" s="3">
        <v>9.1</v>
      </c>
      <c r="L1409" s="4">
        <v>0</v>
      </c>
      <c r="M1409" s="3">
        <v>12000</v>
      </c>
      <c r="N1409" s="113">
        <v>21.4</v>
      </c>
      <c r="O1409" s="113">
        <v>34.6</v>
      </c>
      <c r="P1409" s="113">
        <v>0.35</v>
      </c>
      <c r="Q1409" s="114" t="s">
        <v>749</v>
      </c>
    </row>
    <row r="1410" spans="1:17">
      <c r="A1410" s="111" t="s">
        <v>748</v>
      </c>
      <c r="B1410" s="2">
        <v>0.5</v>
      </c>
      <c r="C1410" s="3">
        <v>650</v>
      </c>
      <c r="D1410" s="4">
        <v>10</v>
      </c>
      <c r="E1410" s="4">
        <v>0.5</v>
      </c>
      <c r="F1410" s="2">
        <v>9.3000000000000007</v>
      </c>
      <c r="G1410" s="2">
        <v>0.93</v>
      </c>
      <c r="H1410" s="2">
        <v>401</v>
      </c>
      <c r="I1410" s="3">
        <v>471</v>
      </c>
      <c r="J1410" s="3">
        <v>10.6</v>
      </c>
      <c r="K1410" s="3">
        <v>9.1</v>
      </c>
      <c r="L1410" s="4">
        <v>0</v>
      </c>
      <c r="M1410" s="3">
        <v>12000</v>
      </c>
      <c r="N1410" s="113">
        <v>36.700000000000003</v>
      </c>
      <c r="O1410" s="113">
        <v>50.4</v>
      </c>
      <c r="P1410" s="113">
        <v>0.49</v>
      </c>
      <c r="Q1410" s="114" t="s">
        <v>749</v>
      </c>
    </row>
    <row r="1411" spans="1:17">
      <c r="A1411" s="111" t="s">
        <v>748</v>
      </c>
      <c r="B1411" s="2">
        <v>0.5</v>
      </c>
      <c r="C1411" s="3">
        <v>700</v>
      </c>
      <c r="D1411" s="4">
        <v>10</v>
      </c>
      <c r="E1411" s="4">
        <v>0.5</v>
      </c>
      <c r="F1411" s="2">
        <v>9.3000000000000007</v>
      </c>
      <c r="G1411" s="2">
        <v>0.93</v>
      </c>
      <c r="H1411" s="2">
        <v>401</v>
      </c>
      <c r="I1411" s="3">
        <v>471</v>
      </c>
      <c r="J1411" s="3">
        <v>10.6</v>
      </c>
      <c r="K1411" s="3">
        <v>9.1</v>
      </c>
      <c r="L1411" s="4">
        <v>0</v>
      </c>
      <c r="M1411" s="3">
        <v>12000</v>
      </c>
      <c r="N1411" s="113">
        <v>55.5</v>
      </c>
      <c r="O1411" s="113">
        <v>66.2</v>
      </c>
      <c r="P1411" s="113">
        <v>0.6</v>
      </c>
      <c r="Q1411" s="114" t="s">
        <v>749</v>
      </c>
    </row>
    <row r="1412" spans="1:17">
      <c r="A1412" s="111" t="s">
        <v>750</v>
      </c>
      <c r="B1412" s="2">
        <v>0.5</v>
      </c>
      <c r="C1412" s="3">
        <v>500</v>
      </c>
      <c r="D1412" s="4">
        <v>10</v>
      </c>
      <c r="E1412" s="4">
        <v>0.5</v>
      </c>
      <c r="F1412" s="2">
        <v>6.5</v>
      </c>
      <c r="G1412" s="2">
        <v>0.93</v>
      </c>
      <c r="H1412" s="2">
        <v>567.79999999999995</v>
      </c>
      <c r="I1412" s="3">
        <v>559.6</v>
      </c>
      <c r="J1412" s="3">
        <v>11.7</v>
      </c>
      <c r="K1412" s="3">
        <v>8.3000000000000007</v>
      </c>
      <c r="L1412" s="4">
        <v>0</v>
      </c>
      <c r="M1412" s="3">
        <v>12000</v>
      </c>
      <c r="N1412" s="113">
        <v>0</v>
      </c>
      <c r="O1412" s="113">
        <v>0</v>
      </c>
      <c r="P1412" s="113">
        <v>0</v>
      </c>
      <c r="Q1412" s="114" t="s">
        <v>749</v>
      </c>
    </row>
    <row r="1413" spans="1:17">
      <c r="A1413" s="111" t="s">
        <v>750</v>
      </c>
      <c r="B1413" s="2">
        <v>0.5</v>
      </c>
      <c r="C1413" s="3">
        <v>550</v>
      </c>
      <c r="D1413" s="4">
        <v>10</v>
      </c>
      <c r="E1413" s="4">
        <v>0.5</v>
      </c>
      <c r="F1413" s="2">
        <v>6.5</v>
      </c>
      <c r="G1413" s="2">
        <v>0.93</v>
      </c>
      <c r="H1413" s="2">
        <v>567.79999999999995</v>
      </c>
      <c r="I1413" s="3">
        <v>559.6</v>
      </c>
      <c r="J1413" s="3">
        <v>11.7</v>
      </c>
      <c r="K1413" s="3">
        <v>8.3000000000000007</v>
      </c>
      <c r="L1413" s="4">
        <v>0</v>
      </c>
      <c r="M1413" s="3">
        <v>12000</v>
      </c>
      <c r="N1413" s="113">
        <v>15.8</v>
      </c>
      <c r="O1413" s="113">
        <v>23.4</v>
      </c>
      <c r="P1413" s="113">
        <v>0.3</v>
      </c>
      <c r="Q1413" s="114" t="s">
        <v>749</v>
      </c>
    </row>
    <row r="1414" spans="1:17">
      <c r="A1414" s="111" t="s">
        <v>750</v>
      </c>
      <c r="B1414" s="2">
        <v>0.5</v>
      </c>
      <c r="C1414" s="3">
        <v>600</v>
      </c>
      <c r="D1414" s="4">
        <v>10</v>
      </c>
      <c r="E1414" s="4">
        <v>0.5</v>
      </c>
      <c r="F1414" s="2">
        <v>6.5</v>
      </c>
      <c r="G1414" s="2">
        <v>0.93</v>
      </c>
      <c r="H1414" s="2">
        <v>567.79999999999995</v>
      </c>
      <c r="I1414" s="3">
        <v>559.6</v>
      </c>
      <c r="J1414" s="3">
        <v>11.7</v>
      </c>
      <c r="K1414" s="3">
        <v>8.3000000000000007</v>
      </c>
      <c r="L1414" s="4">
        <v>0</v>
      </c>
      <c r="M1414" s="3">
        <v>12000</v>
      </c>
      <c r="N1414" s="113">
        <v>22.4</v>
      </c>
      <c r="O1414" s="113">
        <v>32.1</v>
      </c>
      <c r="P1414" s="113">
        <v>0.39</v>
      </c>
      <c r="Q1414" s="114" t="s">
        <v>749</v>
      </c>
    </row>
    <row r="1415" spans="1:17">
      <c r="A1415" s="111" t="s">
        <v>750</v>
      </c>
      <c r="B1415" s="2">
        <v>0.5</v>
      </c>
      <c r="C1415" s="3">
        <v>650</v>
      </c>
      <c r="D1415" s="4">
        <v>10</v>
      </c>
      <c r="E1415" s="4">
        <v>0.5</v>
      </c>
      <c r="F1415" s="2">
        <v>6.5</v>
      </c>
      <c r="G1415" s="2">
        <v>0.93</v>
      </c>
      <c r="H1415" s="2">
        <v>567.79999999999995</v>
      </c>
      <c r="I1415" s="3">
        <v>559.6</v>
      </c>
      <c r="J1415" s="3">
        <v>11.7</v>
      </c>
      <c r="K1415" s="3">
        <v>8.3000000000000007</v>
      </c>
      <c r="L1415" s="4">
        <v>0</v>
      </c>
      <c r="M1415" s="3">
        <v>12000</v>
      </c>
      <c r="N1415" s="113">
        <v>32.6</v>
      </c>
      <c r="O1415" s="113">
        <v>42.3</v>
      </c>
      <c r="P1415" s="113">
        <v>0.5</v>
      </c>
      <c r="Q1415" s="114" t="s">
        <v>749</v>
      </c>
    </row>
    <row r="1416" spans="1:17">
      <c r="A1416" s="111" t="s">
        <v>750</v>
      </c>
      <c r="B1416" s="2">
        <v>0.5</v>
      </c>
      <c r="C1416" s="3">
        <v>700</v>
      </c>
      <c r="D1416" s="4">
        <v>10</v>
      </c>
      <c r="E1416" s="4">
        <v>0.5</v>
      </c>
      <c r="F1416" s="2">
        <v>6.5</v>
      </c>
      <c r="G1416" s="2">
        <v>0.93</v>
      </c>
      <c r="H1416" s="2">
        <v>567.79999999999995</v>
      </c>
      <c r="I1416" s="3">
        <v>559.6</v>
      </c>
      <c r="J1416" s="3">
        <v>11.7</v>
      </c>
      <c r="K1416" s="3">
        <v>8.3000000000000007</v>
      </c>
      <c r="L1416" s="4">
        <v>0</v>
      </c>
      <c r="M1416" s="3">
        <v>12000</v>
      </c>
      <c r="N1416" s="113">
        <v>45.3</v>
      </c>
      <c r="O1416" s="113">
        <v>55</v>
      </c>
      <c r="P1416" s="113">
        <v>0.55000000000000004</v>
      </c>
      <c r="Q1416" s="114" t="s">
        <v>749</v>
      </c>
    </row>
    <row r="1417" spans="1:17">
      <c r="A1417" s="111" t="s">
        <v>751</v>
      </c>
      <c r="B1417" s="2">
        <v>0.5</v>
      </c>
      <c r="C1417" s="3">
        <v>500</v>
      </c>
      <c r="D1417" s="4">
        <v>10</v>
      </c>
      <c r="E1417" s="4">
        <v>0.5</v>
      </c>
      <c r="F1417" s="2">
        <v>6.6</v>
      </c>
      <c r="G1417" s="2">
        <v>0.72</v>
      </c>
      <c r="H1417" s="2">
        <v>434.5</v>
      </c>
      <c r="I1417" s="3">
        <v>571.20000000000005</v>
      </c>
      <c r="J1417" s="3">
        <v>10.5</v>
      </c>
      <c r="K1417" s="3">
        <v>9.1999999999999993</v>
      </c>
      <c r="L1417" s="4">
        <v>0</v>
      </c>
      <c r="M1417" s="3">
        <v>12000</v>
      </c>
      <c r="N1417" s="113">
        <v>7.6</v>
      </c>
      <c r="O1417" s="113">
        <v>17.8</v>
      </c>
      <c r="P1417" s="113">
        <v>0.27</v>
      </c>
      <c r="Q1417" s="114" t="s">
        <v>749</v>
      </c>
    </row>
    <row r="1418" spans="1:17">
      <c r="A1418" s="111" t="s">
        <v>751</v>
      </c>
      <c r="B1418" s="2">
        <v>0.5</v>
      </c>
      <c r="C1418" s="3">
        <v>550</v>
      </c>
      <c r="D1418" s="4">
        <v>10</v>
      </c>
      <c r="E1418" s="4">
        <v>0.5</v>
      </c>
      <c r="F1418" s="2">
        <v>6.6</v>
      </c>
      <c r="G1418" s="2">
        <v>0.72</v>
      </c>
      <c r="H1418" s="2">
        <v>434.5</v>
      </c>
      <c r="I1418" s="3">
        <v>571.20000000000005</v>
      </c>
      <c r="J1418" s="3">
        <v>10.5</v>
      </c>
      <c r="K1418" s="3">
        <v>9.1999999999999993</v>
      </c>
      <c r="L1418" s="4">
        <v>0</v>
      </c>
      <c r="M1418" s="3">
        <v>12000</v>
      </c>
      <c r="N1418" s="113">
        <v>13.8</v>
      </c>
      <c r="O1418" s="113">
        <v>22.4</v>
      </c>
      <c r="P1418" s="113">
        <v>0.33</v>
      </c>
      <c r="Q1418" s="114" t="s">
        <v>749</v>
      </c>
    </row>
    <row r="1419" spans="1:17">
      <c r="A1419" s="111" t="s">
        <v>751</v>
      </c>
      <c r="B1419" s="2">
        <v>0.5</v>
      </c>
      <c r="C1419" s="3">
        <v>600</v>
      </c>
      <c r="D1419" s="4">
        <v>10</v>
      </c>
      <c r="E1419" s="4">
        <v>0.5</v>
      </c>
      <c r="F1419" s="2">
        <v>6.6</v>
      </c>
      <c r="G1419" s="2">
        <v>0.72</v>
      </c>
      <c r="H1419" s="2">
        <v>434.5</v>
      </c>
      <c r="I1419" s="3">
        <v>571.20000000000005</v>
      </c>
      <c r="J1419" s="3">
        <v>10.5</v>
      </c>
      <c r="K1419" s="3">
        <v>9.1999999999999993</v>
      </c>
      <c r="L1419" s="4">
        <v>0</v>
      </c>
      <c r="M1419" s="3">
        <v>12000</v>
      </c>
      <c r="N1419" s="113">
        <v>28.5</v>
      </c>
      <c r="O1419" s="113">
        <v>39.700000000000003</v>
      </c>
      <c r="P1419" s="113">
        <v>0.54</v>
      </c>
      <c r="Q1419" s="114" t="s">
        <v>749</v>
      </c>
    </row>
    <row r="1420" spans="1:17">
      <c r="A1420" s="111" t="s">
        <v>751</v>
      </c>
      <c r="B1420" s="2">
        <v>0.5</v>
      </c>
      <c r="C1420" s="3">
        <v>650</v>
      </c>
      <c r="D1420" s="4">
        <v>10</v>
      </c>
      <c r="E1420" s="4">
        <v>0.5</v>
      </c>
      <c r="F1420" s="2">
        <v>6.6</v>
      </c>
      <c r="G1420" s="2">
        <v>0.72</v>
      </c>
      <c r="H1420" s="2">
        <v>434.5</v>
      </c>
      <c r="I1420" s="3">
        <v>571.20000000000005</v>
      </c>
      <c r="J1420" s="3">
        <v>10.5</v>
      </c>
      <c r="K1420" s="3">
        <v>9.1999999999999993</v>
      </c>
      <c r="L1420" s="4">
        <v>0</v>
      </c>
      <c r="M1420" s="3">
        <v>12000</v>
      </c>
      <c r="N1420" s="113">
        <v>51</v>
      </c>
      <c r="O1420" s="113">
        <v>55</v>
      </c>
      <c r="P1420" s="113">
        <v>0.62</v>
      </c>
      <c r="Q1420" s="114" t="s">
        <v>749</v>
      </c>
    </row>
    <row r="1421" spans="1:17">
      <c r="A1421" s="111" t="s">
        <v>751</v>
      </c>
      <c r="B1421" s="2">
        <v>0.5</v>
      </c>
      <c r="C1421" s="3">
        <v>700</v>
      </c>
      <c r="D1421" s="4">
        <v>10</v>
      </c>
      <c r="E1421" s="4">
        <v>0.5</v>
      </c>
      <c r="F1421" s="2">
        <v>6.6</v>
      </c>
      <c r="G1421" s="2">
        <v>0.72</v>
      </c>
      <c r="H1421" s="2">
        <v>434.5</v>
      </c>
      <c r="I1421" s="3">
        <v>571.20000000000005</v>
      </c>
      <c r="J1421" s="3">
        <v>10.5</v>
      </c>
      <c r="K1421" s="3">
        <v>9.1999999999999993</v>
      </c>
      <c r="L1421" s="4">
        <v>0</v>
      </c>
      <c r="M1421" s="3">
        <v>12000</v>
      </c>
      <c r="N1421" s="113">
        <v>70.3</v>
      </c>
      <c r="O1421" s="113">
        <v>73.3</v>
      </c>
      <c r="P1421" s="113">
        <v>0.65</v>
      </c>
      <c r="Q1421" s="114" t="s">
        <v>749</v>
      </c>
    </row>
    <row r="1422" spans="1:17">
      <c r="A1422" s="111" t="s">
        <v>752</v>
      </c>
      <c r="B1422" s="2">
        <v>0.5</v>
      </c>
      <c r="C1422" s="3">
        <v>500</v>
      </c>
      <c r="D1422" s="4">
        <v>10</v>
      </c>
      <c r="E1422" s="4">
        <v>0.5</v>
      </c>
      <c r="F1422" s="2">
        <v>7.5</v>
      </c>
      <c r="G1422" s="2">
        <v>0.8</v>
      </c>
      <c r="H1422" s="2">
        <v>422.9</v>
      </c>
      <c r="I1422" s="3">
        <v>581.1</v>
      </c>
      <c r="J1422" s="3">
        <v>9.6999999999999993</v>
      </c>
      <c r="K1422" s="3">
        <v>10</v>
      </c>
      <c r="L1422" s="4">
        <v>0</v>
      </c>
      <c r="M1422" s="3">
        <v>12000</v>
      </c>
      <c r="N1422" s="113">
        <v>12.7</v>
      </c>
      <c r="O1422" s="113">
        <v>20.9</v>
      </c>
      <c r="P1422" s="113">
        <v>0.34</v>
      </c>
      <c r="Q1422" s="114" t="s">
        <v>749</v>
      </c>
    </row>
    <row r="1423" spans="1:17">
      <c r="A1423" s="111" t="s">
        <v>752</v>
      </c>
      <c r="B1423" s="2">
        <v>0.5</v>
      </c>
      <c r="C1423" s="3">
        <v>550</v>
      </c>
      <c r="D1423" s="4">
        <v>10</v>
      </c>
      <c r="E1423" s="4">
        <v>0.5</v>
      </c>
      <c r="F1423" s="2">
        <v>7.5</v>
      </c>
      <c r="G1423" s="2">
        <v>0.8</v>
      </c>
      <c r="H1423" s="2">
        <v>422.9</v>
      </c>
      <c r="I1423" s="3">
        <v>581.1</v>
      </c>
      <c r="J1423" s="3">
        <v>9.6999999999999993</v>
      </c>
      <c r="K1423" s="3">
        <v>10</v>
      </c>
      <c r="L1423" s="4">
        <v>0</v>
      </c>
      <c r="M1423" s="3">
        <v>12000</v>
      </c>
      <c r="N1423" s="113">
        <v>25.5</v>
      </c>
      <c r="O1423" s="113">
        <v>34.1</v>
      </c>
      <c r="P1423" s="113">
        <v>0.47</v>
      </c>
      <c r="Q1423" s="114" t="s">
        <v>749</v>
      </c>
    </row>
    <row r="1424" spans="1:17">
      <c r="A1424" s="111" t="s">
        <v>752</v>
      </c>
      <c r="B1424" s="2">
        <v>0.5</v>
      </c>
      <c r="C1424" s="3">
        <v>600</v>
      </c>
      <c r="D1424" s="4">
        <v>10</v>
      </c>
      <c r="E1424" s="4">
        <v>0.5</v>
      </c>
      <c r="F1424" s="2">
        <v>7.5</v>
      </c>
      <c r="G1424" s="2">
        <v>0.8</v>
      </c>
      <c r="H1424" s="2">
        <v>422.9</v>
      </c>
      <c r="I1424" s="3">
        <v>581.1</v>
      </c>
      <c r="J1424" s="3">
        <v>9.6999999999999993</v>
      </c>
      <c r="K1424" s="3">
        <v>10</v>
      </c>
      <c r="L1424" s="4">
        <v>0</v>
      </c>
      <c r="M1424" s="3">
        <v>12000</v>
      </c>
      <c r="N1424" s="113">
        <v>38</v>
      </c>
      <c r="O1424" s="113">
        <v>45.4</v>
      </c>
      <c r="P1424" s="113">
        <v>0.56000000000000005</v>
      </c>
      <c r="Q1424" s="114" t="s">
        <v>749</v>
      </c>
    </row>
    <row r="1425" spans="1:17">
      <c r="A1425" s="111" t="s">
        <v>752</v>
      </c>
      <c r="B1425" s="2">
        <v>0.5</v>
      </c>
      <c r="C1425" s="3">
        <v>650</v>
      </c>
      <c r="D1425" s="4">
        <v>10</v>
      </c>
      <c r="E1425" s="4">
        <v>0.5</v>
      </c>
      <c r="F1425" s="2">
        <v>7.5</v>
      </c>
      <c r="G1425" s="2">
        <v>0.8</v>
      </c>
      <c r="H1425" s="2">
        <v>422.9</v>
      </c>
      <c r="I1425" s="3">
        <v>581.1</v>
      </c>
      <c r="J1425" s="3">
        <v>9.6999999999999993</v>
      </c>
      <c r="K1425" s="3">
        <v>10</v>
      </c>
      <c r="L1425" s="4">
        <v>0</v>
      </c>
      <c r="M1425" s="3">
        <v>12000</v>
      </c>
      <c r="N1425" s="113">
        <v>53.5</v>
      </c>
      <c r="O1425" s="113">
        <v>61.1</v>
      </c>
      <c r="P1425" s="113">
        <v>0.63</v>
      </c>
      <c r="Q1425" s="114" t="s">
        <v>749</v>
      </c>
    </row>
    <row r="1426" spans="1:17">
      <c r="A1426" s="111" t="s">
        <v>752</v>
      </c>
      <c r="B1426" s="2">
        <v>0.5</v>
      </c>
      <c r="C1426" s="3">
        <v>700</v>
      </c>
      <c r="D1426" s="4">
        <v>10</v>
      </c>
      <c r="E1426" s="4">
        <v>0.5</v>
      </c>
      <c r="F1426" s="2">
        <v>7.5</v>
      </c>
      <c r="G1426" s="2">
        <v>0.8</v>
      </c>
      <c r="H1426" s="2">
        <v>422.9</v>
      </c>
      <c r="I1426" s="3">
        <v>581.1</v>
      </c>
      <c r="J1426" s="3">
        <v>9.6999999999999993</v>
      </c>
      <c r="K1426" s="3">
        <v>10</v>
      </c>
      <c r="L1426" s="4">
        <v>0</v>
      </c>
      <c r="M1426" s="3">
        <v>12000</v>
      </c>
      <c r="N1426" s="113">
        <v>72.3</v>
      </c>
      <c r="O1426" s="113">
        <v>74.900000000000006</v>
      </c>
      <c r="P1426" s="113">
        <v>0.66</v>
      </c>
      <c r="Q1426" s="114" t="s">
        <v>749</v>
      </c>
    </row>
    <row r="1427" spans="1:17">
      <c r="A1427" s="111" t="s">
        <v>753</v>
      </c>
      <c r="B1427" s="2">
        <v>0.5</v>
      </c>
      <c r="C1427" s="3">
        <v>550</v>
      </c>
      <c r="D1427" s="4">
        <v>25</v>
      </c>
      <c r="E1427" s="4">
        <v>0.5</v>
      </c>
      <c r="F1427" s="2">
        <v>13</v>
      </c>
      <c r="G1427" s="2">
        <v>0.33</v>
      </c>
      <c r="H1427" s="2">
        <v>2</v>
      </c>
      <c r="I1427" s="3">
        <v>835</v>
      </c>
      <c r="J1427" s="3">
        <v>8</v>
      </c>
      <c r="K1427" s="3"/>
      <c r="L1427" s="4">
        <v>1.1200000000000001</v>
      </c>
      <c r="M1427" s="3">
        <v>20000</v>
      </c>
      <c r="N1427" s="113">
        <v>40</v>
      </c>
      <c r="O1427" s="113">
        <v>41</v>
      </c>
      <c r="P1427" s="113">
        <v>0.95</v>
      </c>
      <c r="Q1427" s="114" t="s">
        <v>749</v>
      </c>
    </row>
    <row r="1428" spans="1:17">
      <c r="A1428" s="111" t="s">
        <v>754</v>
      </c>
      <c r="B1428" s="2">
        <v>0.5</v>
      </c>
      <c r="C1428" s="3">
        <v>600</v>
      </c>
      <c r="D1428" s="4">
        <v>7.5</v>
      </c>
      <c r="E1428" s="4">
        <v>0.5</v>
      </c>
      <c r="F1428" s="2">
        <v>6.2</v>
      </c>
      <c r="G1428" s="2">
        <v>0.79</v>
      </c>
      <c r="H1428" s="2">
        <v>511</v>
      </c>
      <c r="I1428" s="3">
        <v>602</v>
      </c>
      <c r="J1428" s="3">
        <v>4.0999999999999996</v>
      </c>
      <c r="K1428" s="3"/>
      <c r="L1428" s="4">
        <v>0</v>
      </c>
      <c r="M1428" s="3">
        <v>22500</v>
      </c>
      <c r="N1428" s="113">
        <v>46.2</v>
      </c>
      <c r="O1428" s="113">
        <v>58.2</v>
      </c>
      <c r="P1428" s="113">
        <v>0.99</v>
      </c>
      <c r="Q1428" s="114" t="s">
        <v>755</v>
      </c>
    </row>
    <row r="1429" spans="1:17">
      <c r="A1429" s="111" t="s">
        <v>754</v>
      </c>
      <c r="B1429" s="2">
        <v>0.5</v>
      </c>
      <c r="C1429" s="3">
        <v>650</v>
      </c>
      <c r="D1429" s="4">
        <v>7.5</v>
      </c>
      <c r="E1429" s="4">
        <v>0.5</v>
      </c>
      <c r="F1429" s="2">
        <v>6.2</v>
      </c>
      <c r="G1429" s="2">
        <v>0.79</v>
      </c>
      <c r="H1429" s="2">
        <v>511</v>
      </c>
      <c r="I1429" s="3">
        <v>602</v>
      </c>
      <c r="J1429" s="3">
        <v>4.0999999999999996</v>
      </c>
      <c r="K1429" s="3"/>
      <c r="L1429" s="4">
        <v>0</v>
      </c>
      <c r="M1429" s="3">
        <v>22500</v>
      </c>
      <c r="N1429" s="113">
        <v>63.5</v>
      </c>
      <c r="O1429" s="113">
        <v>70.2</v>
      </c>
      <c r="P1429" s="113">
        <v>0.92</v>
      </c>
      <c r="Q1429" s="114" t="s">
        <v>755</v>
      </c>
    </row>
    <row r="1430" spans="1:17">
      <c r="A1430" s="111" t="s">
        <v>754</v>
      </c>
      <c r="B1430" s="2">
        <v>0.5</v>
      </c>
      <c r="C1430" s="3">
        <v>700</v>
      </c>
      <c r="D1430" s="4">
        <v>7.5</v>
      </c>
      <c r="E1430" s="4">
        <v>0.5</v>
      </c>
      <c r="F1430" s="2">
        <v>6.2</v>
      </c>
      <c r="G1430" s="2">
        <v>0.79</v>
      </c>
      <c r="H1430" s="2">
        <v>511</v>
      </c>
      <c r="I1430" s="3">
        <v>602</v>
      </c>
      <c r="J1430" s="3">
        <v>4.0999999999999996</v>
      </c>
      <c r="K1430" s="3"/>
      <c r="L1430" s="4">
        <v>0</v>
      </c>
      <c r="M1430" s="3">
        <v>22500</v>
      </c>
      <c r="N1430" s="113">
        <v>78.8</v>
      </c>
      <c r="O1430" s="113">
        <v>82.6</v>
      </c>
      <c r="P1430" s="113">
        <v>0.93</v>
      </c>
      <c r="Q1430" s="114" t="s">
        <v>755</v>
      </c>
    </row>
    <row r="1431" spans="1:17">
      <c r="A1431" s="111" t="s">
        <v>754</v>
      </c>
      <c r="B1431" s="2">
        <v>0.5</v>
      </c>
      <c r="C1431" s="3">
        <v>750</v>
      </c>
      <c r="D1431" s="4">
        <v>7.5</v>
      </c>
      <c r="E1431" s="4">
        <v>0.5</v>
      </c>
      <c r="F1431" s="2">
        <v>6.2</v>
      </c>
      <c r="G1431" s="2">
        <v>0.79</v>
      </c>
      <c r="H1431" s="2">
        <v>511</v>
      </c>
      <c r="I1431" s="3">
        <v>602</v>
      </c>
      <c r="J1431" s="3">
        <v>4.0999999999999996</v>
      </c>
      <c r="K1431" s="3"/>
      <c r="L1431" s="4">
        <v>0</v>
      </c>
      <c r="M1431" s="3">
        <v>22500</v>
      </c>
      <c r="N1431" s="113">
        <v>88.2</v>
      </c>
      <c r="O1431" s="113">
        <v>89.9</v>
      </c>
      <c r="P1431" s="113">
        <v>0.92</v>
      </c>
      <c r="Q1431" s="114" t="s">
        <v>755</v>
      </c>
    </row>
    <row r="1432" spans="1:17">
      <c r="A1432" s="111" t="s">
        <v>754</v>
      </c>
      <c r="B1432" s="2">
        <v>0.5</v>
      </c>
      <c r="C1432" s="3">
        <v>800</v>
      </c>
      <c r="D1432" s="4">
        <v>7.5</v>
      </c>
      <c r="E1432" s="4">
        <v>0.5</v>
      </c>
      <c r="F1432" s="2">
        <v>6.2</v>
      </c>
      <c r="G1432" s="2">
        <v>0.79</v>
      </c>
      <c r="H1432" s="2">
        <v>511</v>
      </c>
      <c r="I1432" s="3">
        <v>602</v>
      </c>
      <c r="J1432" s="3">
        <v>4.0999999999999996</v>
      </c>
      <c r="K1432" s="3"/>
      <c r="L1432" s="4">
        <v>0</v>
      </c>
      <c r="M1432" s="3">
        <v>22500</v>
      </c>
      <c r="N1432" s="113">
        <v>93.7</v>
      </c>
      <c r="O1432" s="113">
        <v>94.3</v>
      </c>
      <c r="P1432" s="113">
        <v>0.94</v>
      </c>
      <c r="Q1432" s="114" t="s">
        <v>755</v>
      </c>
    </row>
    <row r="1433" spans="1:17">
      <c r="A1433" s="111" t="s">
        <v>756</v>
      </c>
      <c r="B1433" s="2">
        <v>0.5</v>
      </c>
      <c r="C1433" s="3">
        <v>600</v>
      </c>
      <c r="D1433" s="4">
        <v>7.5</v>
      </c>
      <c r="E1433" s="4">
        <v>0.5</v>
      </c>
      <c r="F1433" s="2">
        <v>4.72</v>
      </c>
      <c r="G1433" s="2">
        <v>0.68</v>
      </c>
      <c r="H1433" s="2">
        <v>579</v>
      </c>
      <c r="I1433" s="3">
        <v>650</v>
      </c>
      <c r="J1433" s="3">
        <v>4.2</v>
      </c>
      <c r="K1433" s="3"/>
      <c r="L1433" s="4">
        <v>0</v>
      </c>
      <c r="M1433" s="3">
        <v>22500</v>
      </c>
      <c r="N1433" s="113">
        <v>38.799999999999997</v>
      </c>
      <c r="O1433" s="113">
        <v>56</v>
      </c>
      <c r="P1433" s="113">
        <v>1.2</v>
      </c>
      <c r="Q1433" s="114" t="s">
        <v>755</v>
      </c>
    </row>
    <row r="1434" spans="1:17">
      <c r="A1434" s="111" t="s">
        <v>756</v>
      </c>
      <c r="B1434" s="2">
        <v>0.5</v>
      </c>
      <c r="C1434" s="3">
        <v>650</v>
      </c>
      <c r="D1434" s="4">
        <v>7.5</v>
      </c>
      <c r="E1434" s="4">
        <v>0.5</v>
      </c>
      <c r="F1434" s="2">
        <v>4.72</v>
      </c>
      <c r="G1434" s="2">
        <v>0.68</v>
      </c>
      <c r="H1434" s="2">
        <v>579</v>
      </c>
      <c r="I1434" s="3">
        <v>650</v>
      </c>
      <c r="J1434" s="3">
        <v>4.2</v>
      </c>
      <c r="K1434" s="3"/>
      <c r="L1434" s="4">
        <v>0</v>
      </c>
      <c r="M1434" s="3">
        <v>22500</v>
      </c>
      <c r="N1434" s="113">
        <v>58.4</v>
      </c>
      <c r="O1434" s="113">
        <v>68.3</v>
      </c>
      <c r="P1434" s="113">
        <v>1.1000000000000001</v>
      </c>
      <c r="Q1434" s="114" t="s">
        <v>755</v>
      </c>
    </row>
    <row r="1435" spans="1:17">
      <c r="A1435" s="111" t="s">
        <v>756</v>
      </c>
      <c r="B1435" s="2">
        <v>0.5</v>
      </c>
      <c r="C1435" s="3">
        <v>700</v>
      </c>
      <c r="D1435" s="4">
        <v>7.5</v>
      </c>
      <c r="E1435" s="4">
        <v>0.5</v>
      </c>
      <c r="F1435" s="2">
        <v>4.72</v>
      </c>
      <c r="G1435" s="2">
        <v>0.68</v>
      </c>
      <c r="H1435" s="2">
        <v>579</v>
      </c>
      <c r="I1435" s="3">
        <v>650</v>
      </c>
      <c r="J1435" s="3">
        <v>4.2</v>
      </c>
      <c r="K1435" s="3"/>
      <c r="L1435" s="4">
        <v>0</v>
      </c>
      <c r="M1435" s="3">
        <v>22500</v>
      </c>
      <c r="N1435" s="113">
        <v>75.3</v>
      </c>
      <c r="O1435" s="113">
        <v>82.6</v>
      </c>
      <c r="P1435" s="113">
        <v>1.1000000000000001</v>
      </c>
      <c r="Q1435" s="114" t="s">
        <v>755</v>
      </c>
    </row>
    <row r="1436" spans="1:17">
      <c r="A1436" s="111" t="s">
        <v>757</v>
      </c>
      <c r="B1436" s="2">
        <v>0.5</v>
      </c>
      <c r="C1436" s="3">
        <v>650</v>
      </c>
      <c r="D1436" s="4">
        <v>7.5</v>
      </c>
      <c r="E1436" s="4">
        <v>0.5</v>
      </c>
      <c r="F1436" s="2">
        <v>4.82</v>
      </c>
      <c r="G1436" s="2">
        <v>0.68</v>
      </c>
      <c r="H1436" s="2">
        <v>552</v>
      </c>
      <c r="I1436" s="3">
        <v>623</v>
      </c>
      <c r="J1436" s="3">
        <v>6.1</v>
      </c>
      <c r="K1436" s="3"/>
      <c r="L1436" s="4">
        <v>0</v>
      </c>
      <c r="M1436" s="3">
        <v>22500</v>
      </c>
      <c r="N1436" s="113">
        <v>63.5</v>
      </c>
      <c r="O1436" s="113">
        <v>70.599999999999994</v>
      </c>
      <c r="P1436" s="113">
        <v>0.96</v>
      </c>
      <c r="Q1436" s="114" t="s">
        <v>755</v>
      </c>
    </row>
    <row r="1437" spans="1:17">
      <c r="A1437" s="111" t="s">
        <v>757</v>
      </c>
      <c r="B1437" s="2">
        <v>0.5</v>
      </c>
      <c r="C1437" s="3">
        <v>700</v>
      </c>
      <c r="D1437" s="4">
        <v>7.5</v>
      </c>
      <c r="E1437" s="4">
        <v>0.5</v>
      </c>
      <c r="F1437" s="2">
        <v>4.82</v>
      </c>
      <c r="G1437" s="2">
        <v>0.68</v>
      </c>
      <c r="H1437" s="2">
        <v>552</v>
      </c>
      <c r="I1437" s="3">
        <v>623</v>
      </c>
      <c r="J1437" s="3">
        <v>6.1</v>
      </c>
      <c r="K1437" s="3"/>
      <c r="L1437" s="4">
        <v>0</v>
      </c>
      <c r="M1437" s="3">
        <v>22500</v>
      </c>
      <c r="N1437" s="113">
        <v>78.8</v>
      </c>
      <c r="O1437" s="113">
        <v>83.2</v>
      </c>
      <c r="P1437" s="113">
        <v>0.95</v>
      </c>
      <c r="Q1437" s="114" t="s">
        <v>755</v>
      </c>
    </row>
    <row r="1438" spans="1:17">
      <c r="A1438" s="111" t="s">
        <v>757</v>
      </c>
      <c r="B1438" s="2">
        <v>0.5</v>
      </c>
      <c r="C1438" s="3">
        <v>750</v>
      </c>
      <c r="D1438" s="4">
        <v>7.5</v>
      </c>
      <c r="E1438" s="4">
        <v>0.5</v>
      </c>
      <c r="F1438" s="2">
        <v>4.82</v>
      </c>
      <c r="G1438" s="2">
        <v>0.68</v>
      </c>
      <c r="H1438" s="2">
        <v>552</v>
      </c>
      <c r="I1438" s="3">
        <v>623</v>
      </c>
      <c r="J1438" s="3">
        <v>6.1</v>
      </c>
      <c r="K1438" s="3"/>
      <c r="L1438" s="4">
        <v>0</v>
      </c>
      <c r="M1438" s="3">
        <v>22500</v>
      </c>
      <c r="N1438" s="113">
        <v>88.2</v>
      </c>
      <c r="O1438" s="113">
        <v>91.5</v>
      </c>
      <c r="P1438" s="113">
        <v>0.94</v>
      </c>
      <c r="Q1438" s="114" t="s">
        <v>755</v>
      </c>
    </row>
    <row r="1439" spans="1:17">
      <c r="A1439" s="111" t="s">
        <v>757</v>
      </c>
      <c r="B1439" s="2">
        <v>0.5</v>
      </c>
      <c r="C1439" s="3">
        <v>800</v>
      </c>
      <c r="D1439" s="4">
        <v>7.5</v>
      </c>
      <c r="E1439" s="4">
        <v>0.5</v>
      </c>
      <c r="F1439" s="2">
        <v>4.82</v>
      </c>
      <c r="G1439" s="2">
        <v>0.68</v>
      </c>
      <c r="H1439" s="2">
        <v>552</v>
      </c>
      <c r="I1439" s="3">
        <v>623</v>
      </c>
      <c r="J1439" s="3">
        <v>6.1</v>
      </c>
      <c r="K1439" s="3"/>
      <c r="L1439" s="4">
        <v>0</v>
      </c>
      <c r="M1439" s="3">
        <v>22500</v>
      </c>
      <c r="N1439" s="113">
        <v>93.7</v>
      </c>
      <c r="O1439" s="113">
        <v>95.2</v>
      </c>
      <c r="P1439" s="113">
        <v>0.94</v>
      </c>
      <c r="Q1439" s="114" t="s">
        <v>755</v>
      </c>
    </row>
    <row r="1440" spans="1:17">
      <c r="A1440" s="111" t="s">
        <v>758</v>
      </c>
      <c r="B1440" s="2">
        <v>0.5</v>
      </c>
      <c r="C1440" s="3">
        <v>600</v>
      </c>
      <c r="D1440" s="4">
        <v>7.5</v>
      </c>
      <c r="E1440" s="4">
        <v>0.5</v>
      </c>
      <c r="F1440" s="2">
        <v>4.87</v>
      </c>
      <c r="G1440" s="2">
        <v>0.81</v>
      </c>
      <c r="H1440" s="2">
        <v>663</v>
      </c>
      <c r="I1440" s="3">
        <v>417</v>
      </c>
      <c r="J1440" s="3">
        <v>18.899999999999999</v>
      </c>
      <c r="K1440" s="3"/>
      <c r="L1440" s="4">
        <v>0</v>
      </c>
      <c r="M1440" s="3">
        <v>22500</v>
      </c>
      <c r="N1440" s="113">
        <v>43.8</v>
      </c>
      <c r="O1440" s="113">
        <v>49.7</v>
      </c>
      <c r="P1440" s="113">
        <v>1.2</v>
      </c>
      <c r="Q1440" s="114" t="s">
        <v>755</v>
      </c>
    </row>
    <row r="1441" spans="1:17">
      <c r="A1441" s="111" t="s">
        <v>759</v>
      </c>
      <c r="B1441" s="2">
        <v>0.5</v>
      </c>
      <c r="C1441" s="3">
        <v>750</v>
      </c>
      <c r="D1441" s="4">
        <v>13</v>
      </c>
      <c r="E1441" s="4">
        <v>0.5</v>
      </c>
      <c r="F1441" s="2">
        <v>4</v>
      </c>
      <c r="G1441" s="2">
        <v>0.26</v>
      </c>
      <c r="H1441" s="2">
        <v>187</v>
      </c>
      <c r="I1441" s="3">
        <v>825</v>
      </c>
      <c r="J1441" s="3">
        <v>9.1</v>
      </c>
      <c r="K1441" s="3"/>
      <c r="L1441" s="4">
        <v>0</v>
      </c>
      <c r="M1441" s="3">
        <v>180000</v>
      </c>
      <c r="N1441" s="113">
        <v>48.8</v>
      </c>
      <c r="O1441" s="113">
        <v>60.2</v>
      </c>
      <c r="P1441" s="113">
        <v>0.87</v>
      </c>
      <c r="Q1441" s="114" t="s">
        <v>760</v>
      </c>
    </row>
    <row r="1442" spans="1:17">
      <c r="A1442" s="111" t="s">
        <v>761</v>
      </c>
      <c r="B1442" s="2">
        <v>0.5</v>
      </c>
      <c r="C1442" s="3">
        <v>750</v>
      </c>
      <c r="D1442" s="4">
        <v>13</v>
      </c>
      <c r="E1442" s="4">
        <v>0.5</v>
      </c>
      <c r="F1442" s="2">
        <v>4.0999999999999996</v>
      </c>
      <c r="G1442" s="2">
        <v>0.25</v>
      </c>
      <c r="H1442" s="2">
        <v>188</v>
      </c>
      <c r="I1442" s="3">
        <v>819</v>
      </c>
      <c r="J1442" s="3">
        <v>8.5</v>
      </c>
      <c r="K1442" s="3"/>
      <c r="L1442" s="4">
        <v>0</v>
      </c>
      <c r="M1442" s="3">
        <v>180000</v>
      </c>
      <c r="N1442" s="113">
        <v>59.5</v>
      </c>
      <c r="O1442" s="113">
        <v>70</v>
      </c>
      <c r="P1442" s="113">
        <v>0.89</v>
      </c>
      <c r="Q1442" s="114" t="s">
        <v>760</v>
      </c>
    </row>
    <row r="1443" spans="1:17">
      <c r="A1443" s="111" t="s">
        <v>762</v>
      </c>
      <c r="B1443" s="2">
        <v>0.5</v>
      </c>
      <c r="C1443" s="3">
        <v>750</v>
      </c>
      <c r="D1443" s="4">
        <v>13</v>
      </c>
      <c r="E1443" s="4">
        <v>0.5</v>
      </c>
      <c r="F1443" s="2">
        <v>4.2</v>
      </c>
      <c r="G1443" s="2">
        <v>0.24</v>
      </c>
      <c r="H1443" s="2">
        <v>187</v>
      </c>
      <c r="I1443" s="3">
        <v>812</v>
      </c>
      <c r="J1443" s="3">
        <v>8.6999999999999993</v>
      </c>
      <c r="K1443" s="3"/>
      <c r="L1443" s="4">
        <v>0</v>
      </c>
      <c r="M1443" s="3">
        <v>180000</v>
      </c>
      <c r="N1443" s="113">
        <v>64.099999999999994</v>
      </c>
      <c r="O1443" s="113">
        <v>73.5</v>
      </c>
      <c r="P1443" s="113">
        <v>0.9</v>
      </c>
      <c r="Q1443" s="114" t="s">
        <v>760</v>
      </c>
    </row>
    <row r="1444" spans="1:17">
      <c r="A1444" s="111" t="s">
        <v>763</v>
      </c>
      <c r="B1444" s="2">
        <v>0.5</v>
      </c>
      <c r="C1444" s="3">
        <v>750</v>
      </c>
      <c r="D1444" s="4">
        <v>13</v>
      </c>
      <c r="E1444" s="4">
        <v>0.5</v>
      </c>
      <c r="F1444" s="2">
        <v>4.3</v>
      </c>
      <c r="G1444" s="2">
        <v>0.24</v>
      </c>
      <c r="H1444" s="2">
        <v>189</v>
      </c>
      <c r="I1444" s="3">
        <v>805</v>
      </c>
      <c r="J1444" s="3">
        <v>9.1</v>
      </c>
      <c r="K1444" s="3"/>
      <c r="L1444" s="4">
        <v>0</v>
      </c>
      <c r="M1444" s="3">
        <v>180000</v>
      </c>
      <c r="N1444" s="113">
        <v>70.5</v>
      </c>
      <c r="O1444" s="113">
        <v>80.8</v>
      </c>
      <c r="P1444" s="113">
        <v>0.92</v>
      </c>
      <c r="Q1444" s="114" t="s">
        <v>760</v>
      </c>
    </row>
    <row r="1445" spans="1:17">
      <c r="A1445" s="111" t="s">
        <v>764</v>
      </c>
      <c r="B1445" s="2">
        <v>0.5</v>
      </c>
      <c r="C1445" s="3">
        <v>750</v>
      </c>
      <c r="D1445" s="4">
        <v>13</v>
      </c>
      <c r="E1445" s="4">
        <v>0.5</v>
      </c>
      <c r="F1445" s="2">
        <v>4.4000000000000004</v>
      </c>
      <c r="G1445" s="2">
        <v>0.23</v>
      </c>
      <c r="H1445" s="2">
        <v>176</v>
      </c>
      <c r="I1445" s="3">
        <v>811</v>
      </c>
      <c r="J1445" s="3">
        <v>8.4</v>
      </c>
      <c r="K1445" s="3"/>
      <c r="L1445" s="4">
        <v>0</v>
      </c>
      <c r="M1445" s="3">
        <v>180000</v>
      </c>
      <c r="N1445" s="113">
        <v>65.599999999999994</v>
      </c>
      <c r="O1445" s="113">
        <v>75.7</v>
      </c>
      <c r="P1445" s="113">
        <v>0.89</v>
      </c>
      <c r="Q1445" s="114" t="s">
        <v>760</v>
      </c>
    </row>
    <row r="1446" spans="1:17">
      <c r="A1446" s="111" t="s">
        <v>765</v>
      </c>
      <c r="B1446" s="2">
        <v>0.5</v>
      </c>
      <c r="C1446" s="3">
        <v>750</v>
      </c>
      <c r="D1446" s="4">
        <v>13</v>
      </c>
      <c r="E1446" s="4">
        <v>0.5</v>
      </c>
      <c r="F1446" s="2">
        <v>4.5</v>
      </c>
      <c r="G1446" s="2">
        <v>0.21</v>
      </c>
      <c r="H1446" s="2">
        <v>171</v>
      </c>
      <c r="I1446" s="3">
        <v>818</v>
      </c>
      <c r="J1446" s="3">
        <v>8.8000000000000007</v>
      </c>
      <c r="K1446" s="3"/>
      <c r="L1446" s="4">
        <v>0</v>
      </c>
      <c r="M1446" s="3">
        <v>180000</v>
      </c>
      <c r="N1446" s="113">
        <v>54.7</v>
      </c>
      <c r="O1446" s="113">
        <v>67.8</v>
      </c>
      <c r="P1446" s="113">
        <v>0.81</v>
      </c>
      <c r="Q1446" s="114" t="s">
        <v>760</v>
      </c>
    </row>
    <row r="1447" spans="1:17">
      <c r="A1447" s="111" t="s">
        <v>766</v>
      </c>
      <c r="B1447" s="2">
        <v>0.5</v>
      </c>
      <c r="C1447" s="3">
        <v>700</v>
      </c>
      <c r="D1447" s="4">
        <v>5.7</v>
      </c>
      <c r="E1447" s="4">
        <v>50</v>
      </c>
      <c r="F1447" s="2">
        <v>18.3</v>
      </c>
      <c r="G1447" s="2">
        <v>0.08</v>
      </c>
      <c r="H1447" s="2">
        <v>9.1999999999999993</v>
      </c>
      <c r="I1447" s="3">
        <v>745</v>
      </c>
      <c r="J1447" s="3">
        <v>30.1</v>
      </c>
      <c r="K1447" s="3"/>
      <c r="L1447" s="4">
        <v>0</v>
      </c>
      <c r="M1447" s="3">
        <v>60000</v>
      </c>
      <c r="N1447" s="113">
        <v>70.400000000000006</v>
      </c>
      <c r="O1447" s="113">
        <v>74.900000000000006</v>
      </c>
      <c r="P1447" s="113">
        <v>0.88</v>
      </c>
      <c r="Q1447" s="114" t="s">
        <v>767</v>
      </c>
    </row>
    <row r="1448" spans="1:17">
      <c r="A1448" s="111" t="s">
        <v>768</v>
      </c>
      <c r="B1448" s="2">
        <v>0.5</v>
      </c>
      <c r="C1448" s="3">
        <v>700</v>
      </c>
      <c r="D1448" s="4">
        <v>6.1</v>
      </c>
      <c r="E1448" s="4">
        <v>50</v>
      </c>
      <c r="F1448" s="2">
        <v>27.4</v>
      </c>
      <c r="G1448" s="2">
        <v>0.17</v>
      </c>
      <c r="H1448" s="2">
        <v>23</v>
      </c>
      <c r="I1448" s="3">
        <v>535</v>
      </c>
      <c r="J1448" s="3">
        <v>13.8</v>
      </c>
      <c r="K1448" s="3"/>
      <c r="L1448" s="4">
        <v>0</v>
      </c>
      <c r="M1448" s="3">
        <v>60000</v>
      </c>
      <c r="N1448" s="113">
        <v>43.8</v>
      </c>
      <c r="O1448" s="113">
        <v>54.3</v>
      </c>
      <c r="P1448" s="113">
        <v>0.8</v>
      </c>
      <c r="Q1448" s="114" t="s">
        <v>767</v>
      </c>
    </row>
    <row r="1449" spans="1:17">
      <c r="A1449" s="111" t="s">
        <v>769</v>
      </c>
      <c r="B1449" s="2">
        <v>0.5</v>
      </c>
      <c r="C1449" s="3">
        <v>800</v>
      </c>
      <c r="D1449" s="4">
        <v>4.93</v>
      </c>
      <c r="E1449" s="4">
        <v>20</v>
      </c>
      <c r="F1449" s="2">
        <v>1.5</v>
      </c>
      <c r="G1449" s="2">
        <v>0.6</v>
      </c>
      <c r="H1449" s="2">
        <v>87</v>
      </c>
      <c r="I1449" s="3">
        <v>750</v>
      </c>
      <c r="J1449" s="3">
        <v>4.2</v>
      </c>
      <c r="K1449" s="3">
        <v>14.1</v>
      </c>
      <c r="L1449" s="4">
        <v>0</v>
      </c>
      <c r="M1449" s="3">
        <v>18000</v>
      </c>
      <c r="N1449" s="113">
        <v>90.5</v>
      </c>
      <c r="O1449" s="113">
        <v>91.7</v>
      </c>
      <c r="P1449" s="113">
        <v>0.98</v>
      </c>
      <c r="Q1449" s="114" t="s">
        <v>770</v>
      </c>
    </row>
    <row r="1450" spans="1:17">
      <c r="A1450" s="111" t="s">
        <v>771</v>
      </c>
      <c r="B1450" s="2">
        <v>0.5</v>
      </c>
      <c r="C1450" s="3">
        <v>700</v>
      </c>
      <c r="D1450" s="4">
        <v>0</v>
      </c>
      <c r="E1450" s="4">
        <v>0.5</v>
      </c>
      <c r="F1450" s="2">
        <v>6.84</v>
      </c>
      <c r="G1450" s="2">
        <v>0.48499999999999999</v>
      </c>
      <c r="H1450" s="2">
        <v>283.39999999999998</v>
      </c>
      <c r="I1450" s="3">
        <v>800</v>
      </c>
      <c r="J1450" s="3">
        <v>17.5</v>
      </c>
      <c r="K1450" s="3">
        <v>5.78</v>
      </c>
      <c r="L1450" s="4">
        <v>1.31</v>
      </c>
      <c r="M1450" s="3">
        <v>18000</v>
      </c>
      <c r="N1450" s="113">
        <v>65.2</v>
      </c>
      <c r="O1450" s="113">
        <v>75.400000000000006</v>
      </c>
      <c r="P1450" s="113">
        <v>0.88</v>
      </c>
      <c r="Q1450" s="114" t="s">
        <v>772</v>
      </c>
    </row>
    <row r="1451" spans="1:17">
      <c r="A1451" s="111" t="s">
        <v>599</v>
      </c>
      <c r="B1451" s="2">
        <v>0.5</v>
      </c>
      <c r="C1451" s="3">
        <v>700</v>
      </c>
      <c r="D1451" s="4">
        <v>10</v>
      </c>
      <c r="E1451" s="4">
        <v>0.5</v>
      </c>
      <c r="F1451" s="2">
        <v>5.66</v>
      </c>
      <c r="G1451" s="2">
        <v>0.85</v>
      </c>
      <c r="H1451" s="2">
        <v>511</v>
      </c>
      <c r="I1451" s="3">
        <v>385</v>
      </c>
      <c r="J1451" s="3">
        <v>15.2</v>
      </c>
      <c r="K1451" s="3">
        <v>7.8</v>
      </c>
      <c r="L1451" s="4">
        <v>0</v>
      </c>
      <c r="M1451" s="3">
        <v>36000</v>
      </c>
      <c r="N1451" s="113">
        <v>54.55</v>
      </c>
      <c r="O1451" s="113">
        <v>70.8</v>
      </c>
      <c r="P1451" s="113">
        <v>0.78</v>
      </c>
      <c r="Q1451" s="114" t="s">
        <v>773</v>
      </c>
    </row>
    <row r="1452" spans="1:17">
      <c r="A1452" s="111" t="s">
        <v>774</v>
      </c>
      <c r="B1452" s="2">
        <v>0.5</v>
      </c>
      <c r="C1452" s="3">
        <v>700</v>
      </c>
      <c r="D1452" s="4">
        <v>10</v>
      </c>
      <c r="E1452" s="4">
        <v>0.5</v>
      </c>
      <c r="F1452" s="2">
        <v>5.66</v>
      </c>
      <c r="G1452" s="2">
        <v>0.92</v>
      </c>
      <c r="H1452" s="2">
        <v>570</v>
      </c>
      <c r="I1452" s="3">
        <v>510</v>
      </c>
      <c r="J1452" s="3">
        <v>4.0999999999999996</v>
      </c>
      <c r="K1452" s="3">
        <v>19</v>
      </c>
      <c r="L1452" s="4">
        <v>0</v>
      </c>
      <c r="M1452" s="3">
        <v>36000</v>
      </c>
      <c r="N1452" s="113">
        <v>76.2</v>
      </c>
      <c r="O1452" s="113">
        <v>84.6</v>
      </c>
      <c r="P1452" s="113">
        <v>0.88</v>
      </c>
      <c r="Q1452" s="114" t="s">
        <v>773</v>
      </c>
    </row>
    <row r="1453" spans="1:17">
      <c r="A1453" s="111" t="s">
        <v>775</v>
      </c>
      <c r="B1453" s="2">
        <v>0.5</v>
      </c>
      <c r="C1453" s="3">
        <v>500</v>
      </c>
      <c r="D1453" s="4">
        <v>10</v>
      </c>
      <c r="E1453" s="4">
        <v>0.5</v>
      </c>
      <c r="F1453" s="2">
        <v>9.3000000000000007</v>
      </c>
      <c r="G1453" s="2">
        <v>0.93</v>
      </c>
      <c r="H1453" s="2">
        <v>401</v>
      </c>
      <c r="I1453" s="3">
        <v>478</v>
      </c>
      <c r="J1453" s="3">
        <v>11.5</v>
      </c>
      <c r="K1453" s="3">
        <v>10.199999999999999</v>
      </c>
      <c r="L1453" s="4">
        <v>0</v>
      </c>
      <c r="M1453" s="3">
        <v>12000</v>
      </c>
      <c r="N1453" s="113">
        <v>0.5</v>
      </c>
      <c r="O1453" s="113">
        <v>8</v>
      </c>
      <c r="P1453" s="113">
        <v>0</v>
      </c>
      <c r="Q1453" s="114" t="s">
        <v>776</v>
      </c>
    </row>
    <row r="1454" spans="1:17">
      <c r="A1454" s="111" t="s">
        <v>775</v>
      </c>
      <c r="B1454" s="2">
        <v>0.5</v>
      </c>
      <c r="C1454" s="3">
        <v>550</v>
      </c>
      <c r="D1454" s="4">
        <v>10</v>
      </c>
      <c r="E1454" s="4">
        <v>0.5</v>
      </c>
      <c r="F1454" s="2">
        <v>9.3000000000000007</v>
      </c>
      <c r="G1454" s="2">
        <v>0.93</v>
      </c>
      <c r="H1454" s="2">
        <v>401</v>
      </c>
      <c r="I1454" s="3">
        <v>478</v>
      </c>
      <c r="J1454" s="3">
        <v>11.5</v>
      </c>
      <c r="K1454" s="3">
        <v>10.199999999999999</v>
      </c>
      <c r="L1454" s="4">
        <v>0</v>
      </c>
      <c r="M1454" s="3">
        <v>12000</v>
      </c>
      <c r="N1454" s="113">
        <v>9</v>
      </c>
      <c r="O1454" s="113">
        <v>19.600000000000001</v>
      </c>
      <c r="P1454" s="113">
        <v>0.15</v>
      </c>
      <c r="Q1454" s="114" t="s">
        <v>776</v>
      </c>
    </row>
    <row r="1455" spans="1:17">
      <c r="A1455" s="111" t="s">
        <v>775</v>
      </c>
      <c r="B1455" s="2">
        <v>0.5</v>
      </c>
      <c r="C1455" s="3">
        <v>600</v>
      </c>
      <c r="D1455" s="4">
        <v>10</v>
      </c>
      <c r="E1455" s="4">
        <v>0.5</v>
      </c>
      <c r="F1455" s="2">
        <v>9.3000000000000007</v>
      </c>
      <c r="G1455" s="2">
        <v>0.93</v>
      </c>
      <c r="H1455" s="2">
        <v>401</v>
      </c>
      <c r="I1455" s="3">
        <v>478</v>
      </c>
      <c r="J1455" s="3">
        <v>11.5</v>
      </c>
      <c r="K1455" s="3">
        <v>10.199999999999999</v>
      </c>
      <c r="L1455" s="4">
        <v>0</v>
      </c>
      <c r="M1455" s="3">
        <v>12000</v>
      </c>
      <c r="N1455" s="113">
        <v>22.5</v>
      </c>
      <c r="O1455" s="113">
        <v>35.200000000000003</v>
      </c>
      <c r="P1455" s="113">
        <v>0.48</v>
      </c>
      <c r="Q1455" s="114" t="s">
        <v>776</v>
      </c>
    </row>
    <row r="1456" spans="1:17">
      <c r="A1456" s="111" t="s">
        <v>775</v>
      </c>
      <c r="B1456" s="2">
        <v>0.5</v>
      </c>
      <c r="C1456" s="3">
        <v>650</v>
      </c>
      <c r="D1456" s="4">
        <v>10</v>
      </c>
      <c r="E1456" s="4">
        <v>0.5</v>
      </c>
      <c r="F1456" s="2">
        <v>9.3000000000000007</v>
      </c>
      <c r="G1456" s="2">
        <v>0.93</v>
      </c>
      <c r="H1456" s="2">
        <v>401</v>
      </c>
      <c r="I1456" s="3">
        <v>478</v>
      </c>
      <c r="J1456" s="3">
        <v>11.5</v>
      </c>
      <c r="K1456" s="3">
        <v>10.199999999999999</v>
      </c>
      <c r="L1456" s="4">
        <v>0</v>
      </c>
      <c r="M1456" s="3">
        <v>12000</v>
      </c>
      <c r="N1456" s="113">
        <v>37</v>
      </c>
      <c r="O1456" s="113">
        <v>50.7</v>
      </c>
      <c r="P1456" s="113">
        <v>0.62</v>
      </c>
      <c r="Q1456" s="114" t="s">
        <v>776</v>
      </c>
    </row>
    <row r="1457" spans="1:17">
      <c r="A1457" s="111" t="s">
        <v>775</v>
      </c>
      <c r="B1457" s="2">
        <v>0.5</v>
      </c>
      <c r="C1457" s="3">
        <v>700</v>
      </c>
      <c r="D1457" s="4">
        <v>10</v>
      </c>
      <c r="E1457" s="4">
        <v>0.5</v>
      </c>
      <c r="F1457" s="2">
        <v>9.3000000000000007</v>
      </c>
      <c r="G1457" s="2">
        <v>0.93</v>
      </c>
      <c r="H1457" s="2">
        <v>401</v>
      </c>
      <c r="I1457" s="3">
        <v>478</v>
      </c>
      <c r="J1457" s="3">
        <v>11.5</v>
      </c>
      <c r="K1457" s="3">
        <v>10.199999999999999</v>
      </c>
      <c r="L1457" s="4">
        <v>0</v>
      </c>
      <c r="M1457" s="3">
        <v>12000</v>
      </c>
      <c r="N1457" s="113">
        <v>54.8</v>
      </c>
      <c r="O1457" s="113">
        <v>66.400000000000006</v>
      </c>
      <c r="P1457" s="113">
        <v>0.76</v>
      </c>
      <c r="Q1457" s="114" t="s">
        <v>776</v>
      </c>
    </row>
    <row r="1458" spans="1:17">
      <c r="A1458" s="111" t="s">
        <v>777</v>
      </c>
      <c r="B1458" s="2">
        <v>0.5</v>
      </c>
      <c r="C1458" s="3">
        <v>500</v>
      </c>
      <c r="D1458" s="4">
        <v>10</v>
      </c>
      <c r="E1458" s="4">
        <v>0.5</v>
      </c>
      <c r="F1458" s="2">
        <v>7.58</v>
      </c>
      <c r="G1458" s="2">
        <v>0.8</v>
      </c>
      <c r="H1458" s="2">
        <v>422.9</v>
      </c>
      <c r="I1458" s="3">
        <v>595</v>
      </c>
      <c r="J1458" s="3">
        <v>13.8</v>
      </c>
      <c r="K1458" s="3">
        <v>13.8</v>
      </c>
      <c r="L1458" s="4">
        <v>1.17</v>
      </c>
      <c r="M1458" s="3">
        <v>12000</v>
      </c>
      <c r="N1458" s="113">
        <v>12.8</v>
      </c>
      <c r="O1458" s="113">
        <v>21.6</v>
      </c>
      <c r="P1458" s="113">
        <v>0.42</v>
      </c>
      <c r="Q1458" s="114" t="s">
        <v>776</v>
      </c>
    </row>
    <row r="1459" spans="1:17">
      <c r="A1459" s="111" t="s">
        <v>777</v>
      </c>
      <c r="B1459" s="2">
        <v>0.5</v>
      </c>
      <c r="C1459" s="3">
        <v>550</v>
      </c>
      <c r="D1459" s="4">
        <v>10</v>
      </c>
      <c r="E1459" s="4">
        <v>0.5</v>
      </c>
      <c r="F1459" s="2">
        <v>7.58</v>
      </c>
      <c r="G1459" s="2">
        <v>0.8</v>
      </c>
      <c r="H1459" s="2">
        <v>422.9</v>
      </c>
      <c r="I1459" s="3">
        <v>595</v>
      </c>
      <c r="J1459" s="3">
        <v>13.8</v>
      </c>
      <c r="K1459" s="3">
        <v>13.8</v>
      </c>
      <c r="L1459" s="4">
        <v>1.17</v>
      </c>
      <c r="M1459" s="3">
        <v>12000</v>
      </c>
      <c r="N1459" s="113">
        <v>26.8</v>
      </c>
      <c r="O1459" s="113">
        <v>31.3</v>
      </c>
      <c r="P1459" s="113">
        <v>0.57999999999999996</v>
      </c>
      <c r="Q1459" s="114" t="s">
        <v>776</v>
      </c>
    </row>
    <row r="1460" spans="1:17">
      <c r="A1460" s="111" t="s">
        <v>777</v>
      </c>
      <c r="B1460" s="2">
        <v>0.5</v>
      </c>
      <c r="C1460" s="3">
        <v>600</v>
      </c>
      <c r="D1460" s="4">
        <v>10</v>
      </c>
      <c r="E1460" s="4">
        <v>0.5</v>
      </c>
      <c r="F1460" s="2">
        <v>7.58</v>
      </c>
      <c r="G1460" s="2">
        <v>0.8</v>
      </c>
      <c r="H1460" s="2">
        <v>422.9</v>
      </c>
      <c r="I1460" s="3">
        <v>595</v>
      </c>
      <c r="J1460" s="3">
        <v>13.8</v>
      </c>
      <c r="K1460" s="3">
        <v>13.8</v>
      </c>
      <c r="L1460" s="4">
        <v>1.17</v>
      </c>
      <c r="M1460" s="3">
        <v>12000</v>
      </c>
      <c r="N1460" s="113">
        <v>39.1</v>
      </c>
      <c r="O1460" s="113">
        <v>43.6</v>
      </c>
      <c r="P1460" s="113">
        <v>0.71</v>
      </c>
      <c r="Q1460" s="114" t="s">
        <v>776</v>
      </c>
    </row>
    <row r="1461" spans="1:17">
      <c r="A1461" s="111" t="s">
        <v>777</v>
      </c>
      <c r="B1461" s="2">
        <v>0.5</v>
      </c>
      <c r="C1461" s="3">
        <v>650</v>
      </c>
      <c r="D1461" s="4">
        <v>10</v>
      </c>
      <c r="E1461" s="4">
        <v>0.5</v>
      </c>
      <c r="F1461" s="2">
        <v>7.58</v>
      </c>
      <c r="G1461" s="2">
        <v>0.8</v>
      </c>
      <c r="H1461" s="2">
        <v>422.9</v>
      </c>
      <c r="I1461" s="3">
        <v>595</v>
      </c>
      <c r="J1461" s="3">
        <v>13.8</v>
      </c>
      <c r="K1461" s="3">
        <v>13.8</v>
      </c>
      <c r="L1461" s="4">
        <v>1.17</v>
      </c>
      <c r="M1461" s="3">
        <v>12000</v>
      </c>
      <c r="N1461" s="113">
        <v>53.7</v>
      </c>
      <c r="O1461" s="113">
        <v>58.1</v>
      </c>
      <c r="P1461" s="113">
        <v>0.79</v>
      </c>
      <c r="Q1461" s="114" t="s">
        <v>776</v>
      </c>
    </row>
    <row r="1462" spans="1:17">
      <c r="A1462" s="111" t="s">
        <v>777</v>
      </c>
      <c r="B1462" s="2">
        <v>0.5</v>
      </c>
      <c r="C1462" s="3">
        <v>700</v>
      </c>
      <c r="D1462" s="4">
        <v>10</v>
      </c>
      <c r="E1462" s="4">
        <v>0.5</v>
      </c>
      <c r="F1462" s="2">
        <v>7.58</v>
      </c>
      <c r="G1462" s="2">
        <v>0.8</v>
      </c>
      <c r="H1462" s="2">
        <v>422.9</v>
      </c>
      <c r="I1462" s="3">
        <v>595</v>
      </c>
      <c r="J1462" s="3">
        <v>13.8</v>
      </c>
      <c r="K1462" s="3">
        <v>13.8</v>
      </c>
      <c r="L1462" s="4">
        <v>1.17</v>
      </c>
      <c r="M1462" s="3">
        <v>12000</v>
      </c>
      <c r="N1462" s="113">
        <v>71.900000000000006</v>
      </c>
      <c r="O1462" s="113">
        <v>72.2</v>
      </c>
      <c r="P1462" s="113">
        <v>0.83</v>
      </c>
      <c r="Q1462" s="114" t="s">
        <v>776</v>
      </c>
    </row>
    <row r="1463" spans="1:17">
      <c r="A1463" s="111" t="s">
        <v>778</v>
      </c>
      <c r="B1463" s="2">
        <v>0.45</v>
      </c>
      <c r="C1463" s="3">
        <v>750</v>
      </c>
      <c r="D1463" s="4">
        <v>14.000000000000002</v>
      </c>
      <c r="E1463" s="4">
        <v>0.5</v>
      </c>
      <c r="F1463" s="2">
        <v>4.5999999999999996</v>
      </c>
      <c r="G1463" s="2">
        <v>0.16</v>
      </c>
      <c r="H1463" s="2">
        <v>140</v>
      </c>
      <c r="I1463" s="3">
        <v>688</v>
      </c>
      <c r="J1463" s="3">
        <v>7</v>
      </c>
      <c r="K1463" s="3">
        <v>1.3</v>
      </c>
      <c r="L1463" s="4">
        <v>0</v>
      </c>
      <c r="M1463" s="3">
        <v>158000</v>
      </c>
      <c r="N1463" s="113">
        <v>67.7</v>
      </c>
      <c r="O1463" s="113">
        <v>68.099999999999994</v>
      </c>
      <c r="P1463" s="113">
        <v>0.78</v>
      </c>
      <c r="Q1463" s="114" t="s">
        <v>776</v>
      </c>
    </row>
    <row r="1464" spans="1:17">
      <c r="A1464" s="111" t="s">
        <v>779</v>
      </c>
      <c r="B1464" s="2">
        <v>0.45</v>
      </c>
      <c r="C1464" s="3">
        <v>850</v>
      </c>
      <c r="D1464" s="4">
        <v>14.000000000000002</v>
      </c>
      <c r="E1464" s="4">
        <v>0.5</v>
      </c>
      <c r="F1464" s="2">
        <v>6</v>
      </c>
      <c r="G1464" s="2">
        <v>0.08</v>
      </c>
      <c r="H1464" s="2">
        <v>53</v>
      </c>
      <c r="I1464" s="3">
        <v>688</v>
      </c>
      <c r="J1464" s="3">
        <v>10</v>
      </c>
      <c r="K1464" s="3">
        <v>3.3</v>
      </c>
      <c r="L1464" s="4">
        <v>0</v>
      </c>
      <c r="M1464" s="3">
        <v>158000</v>
      </c>
      <c r="N1464" s="113">
        <v>85.5</v>
      </c>
      <c r="O1464" s="113">
        <v>81.2</v>
      </c>
      <c r="P1464" s="113">
        <v>0.85</v>
      </c>
      <c r="Q1464" s="114" t="s">
        <v>776</v>
      </c>
    </row>
    <row r="1465" spans="1:17">
      <c r="A1465" s="111" t="s">
        <v>780</v>
      </c>
      <c r="B1465" s="2">
        <v>0.5</v>
      </c>
      <c r="C1465" s="3">
        <v>550</v>
      </c>
      <c r="D1465" s="4">
        <v>2.5</v>
      </c>
      <c r="E1465" s="4">
        <v>0.5</v>
      </c>
      <c r="F1465" s="2">
        <v>8.6999999999999993</v>
      </c>
      <c r="G1465" s="2">
        <v>0.42099999999999999</v>
      </c>
      <c r="H1465" s="2">
        <v>194</v>
      </c>
      <c r="I1465" s="3">
        <v>807</v>
      </c>
      <c r="J1465" s="3">
        <v>9.65</v>
      </c>
      <c r="K1465" s="3"/>
      <c r="L1465" s="4">
        <v>0</v>
      </c>
      <c r="M1465" s="3">
        <v>18000</v>
      </c>
      <c r="N1465" s="113">
        <v>21.2</v>
      </c>
      <c r="O1465" s="113">
        <v>25.9</v>
      </c>
      <c r="P1465" s="113">
        <v>0.64</v>
      </c>
      <c r="Q1465" s="114" t="s">
        <v>781</v>
      </c>
    </row>
    <row r="1466" spans="1:17">
      <c r="A1466" s="111" t="s">
        <v>780</v>
      </c>
      <c r="B1466" s="2">
        <v>0.5</v>
      </c>
      <c r="C1466" s="3">
        <v>600</v>
      </c>
      <c r="D1466" s="4">
        <v>2.5</v>
      </c>
      <c r="E1466" s="4">
        <v>0.5</v>
      </c>
      <c r="F1466" s="2">
        <v>8.6999999999999993</v>
      </c>
      <c r="G1466" s="2">
        <v>0.42099999999999999</v>
      </c>
      <c r="H1466" s="2">
        <v>194</v>
      </c>
      <c r="I1466" s="3">
        <v>807</v>
      </c>
      <c r="J1466" s="3">
        <v>9.65</v>
      </c>
      <c r="K1466" s="3"/>
      <c r="L1466" s="4">
        <v>0</v>
      </c>
      <c r="M1466" s="3">
        <v>18000</v>
      </c>
      <c r="N1466" s="113">
        <v>32.1</v>
      </c>
      <c r="O1466" s="113">
        <v>40.799999999999997</v>
      </c>
      <c r="P1466" s="113">
        <v>0.71</v>
      </c>
      <c r="Q1466" s="114" t="s">
        <v>781</v>
      </c>
    </row>
    <row r="1467" spans="1:17">
      <c r="A1467" s="111" t="s">
        <v>780</v>
      </c>
      <c r="B1467" s="2">
        <v>0.5</v>
      </c>
      <c r="C1467" s="3">
        <v>650</v>
      </c>
      <c r="D1467" s="4">
        <v>2.5</v>
      </c>
      <c r="E1467" s="4">
        <v>0.5</v>
      </c>
      <c r="F1467" s="2">
        <v>8.6999999999999993</v>
      </c>
      <c r="G1467" s="2">
        <v>0.42099999999999999</v>
      </c>
      <c r="H1467" s="2">
        <v>194</v>
      </c>
      <c r="I1467" s="3">
        <v>807</v>
      </c>
      <c r="J1467" s="3">
        <v>9.65</v>
      </c>
      <c r="K1467" s="3"/>
      <c r="L1467" s="4">
        <v>0</v>
      </c>
      <c r="M1467" s="3">
        <v>18000</v>
      </c>
      <c r="N1467" s="113">
        <v>45.6</v>
      </c>
      <c r="O1467" s="113">
        <v>57.4</v>
      </c>
      <c r="P1467" s="113">
        <v>0.78</v>
      </c>
      <c r="Q1467" s="114" t="s">
        <v>781</v>
      </c>
    </row>
    <row r="1468" spans="1:17">
      <c r="A1468" s="111" t="s">
        <v>780</v>
      </c>
      <c r="B1468" s="2">
        <v>0.5</v>
      </c>
      <c r="C1468" s="3">
        <v>700</v>
      </c>
      <c r="D1468" s="4">
        <v>2.5</v>
      </c>
      <c r="E1468" s="4">
        <v>0.5</v>
      </c>
      <c r="F1468" s="2">
        <v>8.6999999999999993</v>
      </c>
      <c r="G1468" s="2">
        <v>0.42099999999999999</v>
      </c>
      <c r="H1468" s="2">
        <v>194</v>
      </c>
      <c r="I1468" s="3">
        <v>807</v>
      </c>
      <c r="J1468" s="3">
        <v>9.65</v>
      </c>
      <c r="K1468" s="3"/>
      <c r="L1468" s="4">
        <v>0</v>
      </c>
      <c r="M1468" s="3">
        <v>18000</v>
      </c>
      <c r="N1468" s="113">
        <v>58.9</v>
      </c>
      <c r="O1468" s="113">
        <v>71.5</v>
      </c>
      <c r="P1468" s="113">
        <v>0.86</v>
      </c>
      <c r="Q1468" s="114" t="s">
        <v>781</v>
      </c>
    </row>
    <row r="1469" spans="1:17">
      <c r="A1469" s="111" t="s">
        <v>782</v>
      </c>
      <c r="B1469" s="2">
        <v>0.5</v>
      </c>
      <c r="C1469" s="3">
        <v>550</v>
      </c>
      <c r="D1469" s="4">
        <v>5</v>
      </c>
      <c r="E1469" s="4">
        <v>0.5</v>
      </c>
      <c r="F1469" s="2">
        <v>8.0500000000000007</v>
      </c>
      <c r="G1469" s="2">
        <v>0.38700000000000001</v>
      </c>
      <c r="H1469" s="2">
        <v>193</v>
      </c>
      <c r="I1469" s="3">
        <v>857</v>
      </c>
      <c r="J1469" s="3">
        <v>9.3800000000000008</v>
      </c>
      <c r="K1469" s="3"/>
      <c r="L1469" s="4">
        <v>0</v>
      </c>
      <c r="M1469" s="3">
        <v>18000</v>
      </c>
      <c r="N1469" s="113">
        <v>24.7</v>
      </c>
      <c r="O1469" s="113">
        <v>29.2</v>
      </c>
      <c r="P1469" s="113">
        <v>0.69</v>
      </c>
      <c r="Q1469" s="114" t="s">
        <v>781</v>
      </c>
    </row>
    <row r="1470" spans="1:17">
      <c r="A1470" s="111" t="s">
        <v>782</v>
      </c>
      <c r="B1470" s="2">
        <v>0.5</v>
      </c>
      <c r="C1470" s="3">
        <v>600</v>
      </c>
      <c r="D1470" s="4">
        <v>5</v>
      </c>
      <c r="E1470" s="4">
        <v>0.5</v>
      </c>
      <c r="F1470" s="2">
        <v>8.0500000000000007</v>
      </c>
      <c r="G1470" s="2">
        <v>0.38700000000000001</v>
      </c>
      <c r="H1470" s="2">
        <v>193</v>
      </c>
      <c r="I1470" s="3">
        <v>857</v>
      </c>
      <c r="J1470" s="3">
        <v>9.3800000000000008</v>
      </c>
      <c r="K1470" s="3"/>
      <c r="L1470" s="4">
        <v>0</v>
      </c>
      <c r="M1470" s="3">
        <v>18000</v>
      </c>
      <c r="N1470" s="113">
        <v>36.6</v>
      </c>
      <c r="O1470" s="113">
        <v>46.1</v>
      </c>
      <c r="P1470" s="113">
        <v>0.76</v>
      </c>
      <c r="Q1470" s="114" t="s">
        <v>781</v>
      </c>
    </row>
    <row r="1471" spans="1:17">
      <c r="A1471" s="111" t="s">
        <v>782</v>
      </c>
      <c r="B1471" s="2">
        <v>0.5</v>
      </c>
      <c r="C1471" s="3">
        <v>650</v>
      </c>
      <c r="D1471" s="4">
        <v>5</v>
      </c>
      <c r="E1471" s="4">
        <v>0.5</v>
      </c>
      <c r="F1471" s="2">
        <v>8.0500000000000007</v>
      </c>
      <c r="G1471" s="2">
        <v>0.38700000000000001</v>
      </c>
      <c r="H1471" s="2">
        <v>193</v>
      </c>
      <c r="I1471" s="3">
        <v>857</v>
      </c>
      <c r="J1471" s="3">
        <v>9.3800000000000008</v>
      </c>
      <c r="K1471" s="3"/>
      <c r="L1471" s="4">
        <v>0</v>
      </c>
      <c r="M1471" s="3">
        <v>18000</v>
      </c>
      <c r="N1471" s="113">
        <v>52</v>
      </c>
      <c r="O1471" s="113">
        <v>64.400000000000006</v>
      </c>
      <c r="P1471" s="113">
        <v>0.83</v>
      </c>
      <c r="Q1471" s="114" t="s">
        <v>781</v>
      </c>
    </row>
    <row r="1472" spans="1:17">
      <c r="A1472" s="111" t="s">
        <v>782</v>
      </c>
      <c r="B1472" s="2">
        <v>0.5</v>
      </c>
      <c r="C1472" s="3">
        <v>700</v>
      </c>
      <c r="D1472" s="4">
        <v>5</v>
      </c>
      <c r="E1472" s="4">
        <v>0.5</v>
      </c>
      <c r="F1472" s="2">
        <v>8.0500000000000007</v>
      </c>
      <c r="G1472" s="2">
        <v>0.38700000000000001</v>
      </c>
      <c r="H1472" s="2">
        <v>193</v>
      </c>
      <c r="I1472" s="3">
        <v>857</v>
      </c>
      <c r="J1472" s="3">
        <v>9.3800000000000008</v>
      </c>
      <c r="K1472" s="3"/>
      <c r="L1472" s="4">
        <v>0</v>
      </c>
      <c r="M1472" s="3">
        <v>18000</v>
      </c>
      <c r="N1472" s="113">
        <v>66</v>
      </c>
      <c r="O1472" s="113">
        <v>76.400000000000006</v>
      </c>
      <c r="P1472" s="113">
        <v>0.88</v>
      </c>
      <c r="Q1472" s="114" t="s">
        <v>781</v>
      </c>
    </row>
    <row r="1473" spans="1:17">
      <c r="A1473" s="111" t="s">
        <v>783</v>
      </c>
      <c r="B1473" s="2">
        <v>0.5</v>
      </c>
      <c r="C1473" s="3">
        <v>550</v>
      </c>
      <c r="D1473" s="4">
        <v>7.5</v>
      </c>
      <c r="E1473" s="4">
        <v>0.5</v>
      </c>
      <c r="F1473" s="2">
        <v>7.52</v>
      </c>
      <c r="G1473" s="2">
        <v>0.36599999999999999</v>
      </c>
      <c r="H1473" s="2">
        <v>195</v>
      </c>
      <c r="I1473" s="3">
        <v>826</v>
      </c>
      <c r="J1473" s="3">
        <v>8.98</v>
      </c>
      <c r="K1473" s="3"/>
      <c r="L1473" s="4">
        <v>0</v>
      </c>
      <c r="M1473" s="3">
        <v>18000</v>
      </c>
      <c r="N1473" s="113">
        <v>24.3</v>
      </c>
      <c r="O1473" s="113">
        <v>29.5</v>
      </c>
      <c r="P1473" s="113">
        <v>0.71</v>
      </c>
      <c r="Q1473" s="114" t="s">
        <v>781</v>
      </c>
    </row>
    <row r="1474" spans="1:17">
      <c r="A1474" s="111" t="s">
        <v>783</v>
      </c>
      <c r="B1474" s="2">
        <v>0.5</v>
      </c>
      <c r="C1474" s="3">
        <v>600</v>
      </c>
      <c r="D1474" s="4">
        <v>7.5</v>
      </c>
      <c r="E1474" s="4">
        <v>0.5</v>
      </c>
      <c r="F1474" s="2">
        <v>7.52</v>
      </c>
      <c r="G1474" s="2">
        <v>0.36599999999999999</v>
      </c>
      <c r="H1474" s="2">
        <v>195</v>
      </c>
      <c r="I1474" s="3">
        <v>826</v>
      </c>
      <c r="J1474" s="3">
        <v>8.98</v>
      </c>
      <c r="K1474" s="3"/>
      <c r="L1474" s="4">
        <v>0</v>
      </c>
      <c r="M1474" s="3">
        <v>18000</v>
      </c>
      <c r="N1474" s="113">
        <v>38</v>
      </c>
      <c r="O1474" s="113">
        <v>47.2</v>
      </c>
      <c r="P1474" s="113">
        <v>0.78</v>
      </c>
      <c r="Q1474" s="114" t="s">
        <v>781</v>
      </c>
    </row>
    <row r="1475" spans="1:17">
      <c r="A1475" s="111" t="s">
        <v>783</v>
      </c>
      <c r="B1475" s="2">
        <v>0.5</v>
      </c>
      <c r="C1475" s="3">
        <v>650</v>
      </c>
      <c r="D1475" s="4">
        <v>7.5</v>
      </c>
      <c r="E1475" s="4">
        <v>0.5</v>
      </c>
      <c r="F1475" s="2">
        <v>7.52</v>
      </c>
      <c r="G1475" s="2">
        <v>0.36599999999999999</v>
      </c>
      <c r="H1475" s="2">
        <v>195</v>
      </c>
      <c r="I1475" s="3">
        <v>826</v>
      </c>
      <c r="J1475" s="3">
        <v>8.98</v>
      </c>
      <c r="K1475" s="3"/>
      <c r="L1475" s="4">
        <v>0</v>
      </c>
      <c r="M1475" s="3">
        <v>18000</v>
      </c>
      <c r="N1475" s="113">
        <v>52.5</v>
      </c>
      <c r="O1475" s="113">
        <v>64.599999999999994</v>
      </c>
      <c r="P1475" s="113">
        <v>0.84</v>
      </c>
      <c r="Q1475" s="114" t="s">
        <v>781</v>
      </c>
    </row>
    <row r="1476" spans="1:17">
      <c r="A1476" s="111" t="s">
        <v>783</v>
      </c>
      <c r="B1476" s="2">
        <v>0.5</v>
      </c>
      <c r="C1476" s="3">
        <v>700</v>
      </c>
      <c r="D1476" s="4">
        <v>7.5</v>
      </c>
      <c r="E1476" s="4">
        <v>0.5</v>
      </c>
      <c r="F1476" s="2">
        <v>7.52</v>
      </c>
      <c r="G1476" s="2">
        <v>0.36599999999999999</v>
      </c>
      <c r="H1476" s="2">
        <v>195</v>
      </c>
      <c r="I1476" s="3">
        <v>826</v>
      </c>
      <c r="J1476" s="3">
        <v>8.98</v>
      </c>
      <c r="K1476" s="3"/>
      <c r="L1476" s="4">
        <v>0</v>
      </c>
      <c r="M1476" s="3">
        <v>18000</v>
      </c>
      <c r="N1476" s="113">
        <v>67</v>
      </c>
      <c r="O1476" s="113">
        <v>77.2</v>
      </c>
      <c r="P1476" s="113">
        <v>0.88</v>
      </c>
      <c r="Q1476" s="114" t="s">
        <v>781</v>
      </c>
    </row>
    <row r="1477" spans="1:17">
      <c r="A1477" s="111" t="s">
        <v>784</v>
      </c>
      <c r="B1477" s="2">
        <v>0.5</v>
      </c>
      <c r="C1477" s="3">
        <v>550</v>
      </c>
      <c r="D1477" s="4">
        <v>10</v>
      </c>
      <c r="E1477" s="4">
        <v>0.5</v>
      </c>
      <c r="F1477" s="2">
        <v>7.94</v>
      </c>
      <c r="G1477" s="2">
        <v>0.36899999999999999</v>
      </c>
      <c r="H1477" s="2">
        <v>186</v>
      </c>
      <c r="I1477" s="3">
        <v>829</v>
      </c>
      <c r="J1477" s="3">
        <v>9.1300000000000008</v>
      </c>
      <c r="K1477" s="3"/>
      <c r="L1477" s="4">
        <v>0</v>
      </c>
      <c r="M1477" s="3">
        <v>18000</v>
      </c>
      <c r="N1477" s="113">
        <v>26</v>
      </c>
      <c r="O1477" s="113">
        <v>29.7</v>
      </c>
      <c r="P1477" s="113">
        <v>0.76</v>
      </c>
      <c r="Q1477" s="114" t="s">
        <v>781</v>
      </c>
    </row>
    <row r="1478" spans="1:17">
      <c r="A1478" s="111" t="s">
        <v>784</v>
      </c>
      <c r="B1478" s="2">
        <v>0.5</v>
      </c>
      <c r="C1478" s="3">
        <v>600</v>
      </c>
      <c r="D1478" s="4">
        <v>10</v>
      </c>
      <c r="E1478" s="4">
        <v>0.5</v>
      </c>
      <c r="F1478" s="2">
        <v>7.94</v>
      </c>
      <c r="G1478" s="2">
        <v>0.36899999999999999</v>
      </c>
      <c r="H1478" s="2">
        <v>186</v>
      </c>
      <c r="I1478" s="3">
        <v>829</v>
      </c>
      <c r="J1478" s="3">
        <v>9.1300000000000008</v>
      </c>
      <c r="K1478" s="3"/>
      <c r="L1478" s="4">
        <v>0</v>
      </c>
      <c r="M1478" s="3">
        <v>18000</v>
      </c>
      <c r="N1478" s="113">
        <v>38.5</v>
      </c>
      <c r="O1478" s="113">
        <v>48.5</v>
      </c>
      <c r="P1478" s="113">
        <v>0.83</v>
      </c>
      <c r="Q1478" s="114" t="s">
        <v>781</v>
      </c>
    </row>
    <row r="1479" spans="1:17">
      <c r="A1479" s="111" t="s">
        <v>784</v>
      </c>
      <c r="B1479" s="2">
        <v>0.5</v>
      </c>
      <c r="C1479" s="3">
        <v>650</v>
      </c>
      <c r="D1479" s="4">
        <v>10</v>
      </c>
      <c r="E1479" s="4">
        <v>0.5</v>
      </c>
      <c r="F1479" s="2">
        <v>7.94</v>
      </c>
      <c r="G1479" s="2">
        <v>0.36899999999999999</v>
      </c>
      <c r="H1479" s="2">
        <v>186</v>
      </c>
      <c r="I1479" s="3">
        <v>829</v>
      </c>
      <c r="J1479" s="3">
        <v>9.1300000000000008</v>
      </c>
      <c r="K1479" s="3"/>
      <c r="L1479" s="4">
        <v>0</v>
      </c>
      <c r="M1479" s="3">
        <v>18000</v>
      </c>
      <c r="N1479" s="113">
        <v>53.7</v>
      </c>
      <c r="O1479" s="113">
        <v>63.8</v>
      </c>
      <c r="P1479" s="113">
        <v>0.88</v>
      </c>
      <c r="Q1479" s="114" t="s">
        <v>781</v>
      </c>
    </row>
    <row r="1480" spans="1:17">
      <c r="A1480" s="111" t="s">
        <v>784</v>
      </c>
      <c r="B1480" s="2">
        <v>0.5</v>
      </c>
      <c r="C1480" s="3">
        <v>700</v>
      </c>
      <c r="D1480" s="4">
        <v>10</v>
      </c>
      <c r="E1480" s="4">
        <v>0.5</v>
      </c>
      <c r="F1480" s="2">
        <v>7.94</v>
      </c>
      <c r="G1480" s="2">
        <v>0.36899999999999999</v>
      </c>
      <c r="H1480" s="2">
        <v>186</v>
      </c>
      <c r="I1480" s="3">
        <v>829</v>
      </c>
      <c r="J1480" s="3">
        <v>9.1300000000000008</v>
      </c>
      <c r="K1480" s="3"/>
      <c r="L1480" s="4">
        <v>0</v>
      </c>
      <c r="M1480" s="3">
        <v>18000</v>
      </c>
      <c r="N1480" s="113">
        <v>68.599999999999994</v>
      </c>
      <c r="O1480" s="113">
        <v>78.2</v>
      </c>
      <c r="P1480" s="113">
        <v>0.9</v>
      </c>
      <c r="Q1480" s="114" t="s">
        <v>781</v>
      </c>
    </row>
    <row r="1481" spans="1:17">
      <c r="A1481" s="111" t="s">
        <v>785</v>
      </c>
      <c r="B1481" s="2">
        <v>0.5</v>
      </c>
      <c r="C1481" s="3">
        <v>550</v>
      </c>
      <c r="D1481" s="4">
        <v>12.5</v>
      </c>
      <c r="E1481" s="4">
        <v>0.5</v>
      </c>
      <c r="F1481" s="2">
        <v>7.41</v>
      </c>
      <c r="G1481" s="2">
        <v>0.35099999999999998</v>
      </c>
      <c r="H1481" s="2">
        <v>189</v>
      </c>
      <c r="I1481" s="3">
        <v>841</v>
      </c>
      <c r="J1481" s="3">
        <v>8.6999999999999993</v>
      </c>
      <c r="K1481" s="3"/>
      <c r="L1481" s="4">
        <v>0</v>
      </c>
      <c r="M1481" s="3">
        <v>18000</v>
      </c>
      <c r="N1481" s="113">
        <v>25.2</v>
      </c>
      <c r="O1481" s="113">
        <v>28.7</v>
      </c>
      <c r="P1481" s="113">
        <v>0.78</v>
      </c>
      <c r="Q1481" s="114" t="s">
        <v>781</v>
      </c>
    </row>
    <row r="1482" spans="1:17">
      <c r="A1482" s="111" t="s">
        <v>785</v>
      </c>
      <c r="B1482" s="2">
        <v>0.5</v>
      </c>
      <c r="C1482" s="3">
        <v>600</v>
      </c>
      <c r="D1482" s="4">
        <v>12.5</v>
      </c>
      <c r="E1482" s="4">
        <v>0.5</v>
      </c>
      <c r="F1482" s="2">
        <v>7.41</v>
      </c>
      <c r="G1482" s="2">
        <v>0.35099999999999998</v>
      </c>
      <c r="H1482" s="2">
        <v>189</v>
      </c>
      <c r="I1482" s="3">
        <v>841</v>
      </c>
      <c r="J1482" s="3">
        <v>8.6999999999999993</v>
      </c>
      <c r="K1482" s="3"/>
      <c r="L1482" s="4">
        <v>0</v>
      </c>
      <c r="M1482" s="3">
        <v>18000</v>
      </c>
      <c r="N1482" s="113">
        <v>39.700000000000003</v>
      </c>
      <c r="O1482" s="113">
        <v>47.2</v>
      </c>
      <c r="P1482" s="113">
        <v>0.9</v>
      </c>
      <c r="Q1482" s="114" t="s">
        <v>781</v>
      </c>
    </row>
    <row r="1483" spans="1:17">
      <c r="A1483" s="111" t="s">
        <v>785</v>
      </c>
      <c r="B1483" s="2">
        <v>0.5</v>
      </c>
      <c r="C1483" s="3">
        <v>650</v>
      </c>
      <c r="D1483" s="4">
        <v>12.5</v>
      </c>
      <c r="E1483" s="4">
        <v>0.5</v>
      </c>
      <c r="F1483" s="2">
        <v>7.41</v>
      </c>
      <c r="G1483" s="2">
        <v>0.35099999999999998</v>
      </c>
      <c r="H1483" s="2">
        <v>189</v>
      </c>
      <c r="I1483" s="3">
        <v>841</v>
      </c>
      <c r="J1483" s="3">
        <v>8.6999999999999993</v>
      </c>
      <c r="K1483" s="3"/>
      <c r="L1483" s="4">
        <v>0</v>
      </c>
      <c r="M1483" s="3">
        <v>18000</v>
      </c>
      <c r="N1483" s="113">
        <v>55.6</v>
      </c>
      <c r="O1483" s="113">
        <v>65.400000000000006</v>
      </c>
      <c r="P1483" s="113">
        <v>0.9</v>
      </c>
      <c r="Q1483" s="114" t="s">
        <v>781</v>
      </c>
    </row>
    <row r="1484" spans="1:17">
      <c r="A1484" s="111" t="s">
        <v>785</v>
      </c>
      <c r="B1484" s="2">
        <v>0.5</v>
      </c>
      <c r="C1484" s="3">
        <v>700</v>
      </c>
      <c r="D1484" s="4">
        <v>12.5</v>
      </c>
      <c r="E1484" s="4">
        <v>0.5</v>
      </c>
      <c r="F1484" s="2">
        <v>7.41</v>
      </c>
      <c r="G1484" s="2">
        <v>0.35099999999999998</v>
      </c>
      <c r="H1484" s="2">
        <v>189</v>
      </c>
      <c r="I1484" s="3">
        <v>841</v>
      </c>
      <c r="J1484" s="3">
        <v>8.6999999999999993</v>
      </c>
      <c r="K1484" s="3"/>
      <c r="L1484" s="4">
        <v>0</v>
      </c>
      <c r="M1484" s="3">
        <v>18000</v>
      </c>
      <c r="N1484" s="113">
        <v>70.5</v>
      </c>
      <c r="O1484" s="113">
        <v>78.900000000000006</v>
      </c>
      <c r="P1484" s="113">
        <v>0.92</v>
      </c>
      <c r="Q1484" s="114" t="s">
        <v>781</v>
      </c>
    </row>
    <row r="1485" spans="1:17">
      <c r="A1485" s="111" t="s">
        <v>785</v>
      </c>
      <c r="B1485" s="2">
        <v>0.33</v>
      </c>
      <c r="C1485" s="3">
        <v>700</v>
      </c>
      <c r="D1485" s="4">
        <v>12.5</v>
      </c>
      <c r="E1485" s="4">
        <v>0.5</v>
      </c>
      <c r="F1485" s="2">
        <v>7.41</v>
      </c>
      <c r="G1485" s="2">
        <v>0.35099999999999998</v>
      </c>
      <c r="H1485" s="2">
        <v>189</v>
      </c>
      <c r="I1485" s="3">
        <v>841</v>
      </c>
      <c r="J1485" s="3">
        <v>8.6999999999999993</v>
      </c>
      <c r="K1485" s="3"/>
      <c r="L1485" s="4">
        <v>0</v>
      </c>
      <c r="M1485" s="3">
        <v>18000</v>
      </c>
      <c r="N1485" s="113">
        <v>90.2</v>
      </c>
      <c r="O1485" s="113">
        <v>63.1</v>
      </c>
      <c r="P1485" s="113">
        <v>0.76</v>
      </c>
      <c r="Q1485" s="114" t="s">
        <v>781</v>
      </c>
    </row>
    <row r="1486" spans="1:17">
      <c r="A1486" s="111" t="s">
        <v>785</v>
      </c>
      <c r="B1486" s="2">
        <v>0.25</v>
      </c>
      <c r="C1486" s="3">
        <v>700</v>
      </c>
      <c r="D1486" s="4">
        <v>12.5</v>
      </c>
      <c r="E1486" s="4">
        <v>0.5</v>
      </c>
      <c r="F1486" s="2">
        <v>7.41</v>
      </c>
      <c r="G1486" s="2">
        <v>0.35099999999999998</v>
      </c>
      <c r="H1486" s="2">
        <v>189</v>
      </c>
      <c r="I1486" s="3">
        <v>841</v>
      </c>
      <c r="J1486" s="3">
        <v>8.6999999999999993</v>
      </c>
      <c r="K1486" s="3"/>
      <c r="L1486" s="4">
        <v>0</v>
      </c>
      <c r="M1486" s="3">
        <v>18000</v>
      </c>
      <c r="N1486" s="113">
        <v>98.2</v>
      </c>
      <c r="O1486" s="113">
        <v>52.8</v>
      </c>
      <c r="P1486" s="113">
        <v>0.63</v>
      </c>
      <c r="Q1486" s="114" t="s">
        <v>781</v>
      </c>
    </row>
    <row r="1487" spans="1:17">
      <c r="A1487" s="111" t="s">
        <v>786</v>
      </c>
      <c r="B1487" s="2">
        <v>0.5</v>
      </c>
      <c r="C1487" s="3">
        <v>550</v>
      </c>
      <c r="D1487" s="4">
        <v>15</v>
      </c>
      <c r="E1487" s="4">
        <v>0.5</v>
      </c>
      <c r="F1487" s="2">
        <v>7.48</v>
      </c>
      <c r="G1487" s="2">
        <v>0.34799999999999998</v>
      </c>
      <c r="H1487" s="2">
        <v>187</v>
      </c>
      <c r="I1487" s="3">
        <v>829</v>
      </c>
      <c r="J1487" s="3">
        <v>8.57</v>
      </c>
      <c r="K1487" s="3"/>
      <c r="L1487" s="4">
        <v>0</v>
      </c>
      <c r="M1487" s="3">
        <v>18000</v>
      </c>
      <c r="N1487" s="113">
        <v>28</v>
      </c>
      <c r="O1487" s="113">
        <v>29</v>
      </c>
      <c r="P1487" s="113">
        <v>0.85</v>
      </c>
      <c r="Q1487" s="114" t="s">
        <v>781</v>
      </c>
    </row>
    <row r="1488" spans="1:17">
      <c r="A1488" s="111" t="s">
        <v>786</v>
      </c>
      <c r="B1488" s="2">
        <v>0.5</v>
      </c>
      <c r="C1488" s="3">
        <v>600</v>
      </c>
      <c r="D1488" s="4">
        <v>15</v>
      </c>
      <c r="E1488" s="4">
        <v>0.5</v>
      </c>
      <c r="F1488" s="2">
        <v>7.48</v>
      </c>
      <c r="G1488" s="2">
        <v>0.34799999999999998</v>
      </c>
      <c r="H1488" s="2">
        <v>187</v>
      </c>
      <c r="I1488" s="3">
        <v>829</v>
      </c>
      <c r="J1488" s="3">
        <v>8.57</v>
      </c>
      <c r="K1488" s="3"/>
      <c r="L1488" s="4">
        <v>0</v>
      </c>
      <c r="M1488" s="3">
        <v>18000</v>
      </c>
      <c r="N1488" s="113">
        <v>42.5</v>
      </c>
      <c r="O1488" s="113">
        <v>47.9</v>
      </c>
      <c r="P1488" s="113">
        <v>0.92</v>
      </c>
      <c r="Q1488" s="114" t="s">
        <v>781</v>
      </c>
    </row>
    <row r="1489" spans="1:17">
      <c r="A1489" s="111" t="s">
        <v>786</v>
      </c>
      <c r="B1489" s="2">
        <v>0.5</v>
      </c>
      <c r="C1489" s="3">
        <v>650</v>
      </c>
      <c r="D1489" s="4">
        <v>15</v>
      </c>
      <c r="E1489" s="4">
        <v>0.5</v>
      </c>
      <c r="F1489" s="2">
        <v>7.48</v>
      </c>
      <c r="G1489" s="2">
        <v>0.34799999999999998</v>
      </c>
      <c r="H1489" s="2">
        <v>187</v>
      </c>
      <c r="I1489" s="3">
        <v>829</v>
      </c>
      <c r="J1489" s="3">
        <v>8.57</v>
      </c>
      <c r="K1489" s="3"/>
      <c r="L1489" s="4">
        <v>0</v>
      </c>
      <c r="M1489" s="3">
        <v>18000</v>
      </c>
      <c r="N1489" s="113">
        <v>59.4</v>
      </c>
      <c r="O1489" s="113">
        <v>66.2</v>
      </c>
      <c r="P1489" s="113">
        <v>0.93</v>
      </c>
      <c r="Q1489" s="114" t="s">
        <v>781</v>
      </c>
    </row>
    <row r="1490" spans="1:17">
      <c r="A1490" s="111" t="s">
        <v>786</v>
      </c>
      <c r="B1490" s="2">
        <v>0.5</v>
      </c>
      <c r="C1490" s="3">
        <v>700</v>
      </c>
      <c r="D1490" s="4">
        <v>15</v>
      </c>
      <c r="E1490" s="4">
        <v>0.5</v>
      </c>
      <c r="F1490" s="2">
        <v>7.48</v>
      </c>
      <c r="G1490" s="2">
        <v>0.34799999999999998</v>
      </c>
      <c r="H1490" s="2">
        <v>187</v>
      </c>
      <c r="I1490" s="3">
        <v>829</v>
      </c>
      <c r="J1490" s="3">
        <v>8.57</v>
      </c>
      <c r="K1490" s="3"/>
      <c r="L1490" s="4">
        <v>0</v>
      </c>
      <c r="M1490" s="3">
        <v>18000</v>
      </c>
      <c r="N1490" s="113">
        <v>72.599999999999994</v>
      </c>
      <c r="O1490" s="113">
        <v>81</v>
      </c>
      <c r="P1490" s="113">
        <v>0.94</v>
      </c>
      <c r="Q1490" s="114" t="s">
        <v>781</v>
      </c>
    </row>
    <row r="1491" spans="1:17">
      <c r="A1491" s="110" t="s">
        <v>787</v>
      </c>
      <c r="B1491" s="105">
        <v>0.5</v>
      </c>
      <c r="C1491" s="105">
        <v>800</v>
      </c>
      <c r="D1491" s="105">
        <v>11.9</v>
      </c>
      <c r="E1491" s="105">
        <v>20</v>
      </c>
      <c r="F1491" s="105">
        <v>8.5299999999999994</v>
      </c>
      <c r="G1491" s="105">
        <v>0.67</v>
      </c>
      <c r="H1491" s="105">
        <v>188</v>
      </c>
      <c r="I1491" s="105">
        <v>800</v>
      </c>
      <c r="J1491" s="105">
        <v>15.6</v>
      </c>
      <c r="K1491" s="105">
        <v>77</v>
      </c>
      <c r="L1491" s="105">
        <v>0</v>
      </c>
      <c r="M1491" s="105">
        <v>72000</v>
      </c>
      <c r="N1491" s="108">
        <v>89</v>
      </c>
      <c r="O1491" s="108">
        <v>91</v>
      </c>
      <c r="P1491" s="108"/>
      <c r="Q1491" s="109" t="s">
        <v>788</v>
      </c>
    </row>
    <row r="1492" spans="1:17">
      <c r="A1492" s="110" t="s">
        <v>789</v>
      </c>
      <c r="B1492" s="105">
        <v>0.5</v>
      </c>
      <c r="C1492" s="105">
        <v>800</v>
      </c>
      <c r="D1492" s="105">
        <v>11.7</v>
      </c>
      <c r="E1492" s="105">
        <v>20</v>
      </c>
      <c r="F1492" s="105">
        <v>12.6</v>
      </c>
      <c r="G1492" s="105">
        <v>0.37</v>
      </c>
      <c r="H1492" s="105">
        <v>56</v>
      </c>
      <c r="I1492" s="105">
        <v>800</v>
      </c>
      <c r="J1492" s="105">
        <v>24.5</v>
      </c>
      <c r="K1492" s="105">
        <v>43</v>
      </c>
      <c r="L1492" s="105">
        <v>0</v>
      </c>
      <c r="M1492" s="105">
        <v>72000</v>
      </c>
      <c r="N1492" s="108">
        <v>57</v>
      </c>
      <c r="O1492" s="108">
        <v>71</v>
      </c>
      <c r="P1492" s="108"/>
      <c r="Q1492" s="109" t="s">
        <v>788</v>
      </c>
    </row>
    <row r="1493" spans="1:17">
      <c r="A1493" s="110" t="s">
        <v>787</v>
      </c>
      <c r="B1493" s="105">
        <v>0.5</v>
      </c>
      <c r="C1493" s="105">
        <v>800</v>
      </c>
      <c r="D1493" s="105">
        <v>11.9</v>
      </c>
      <c r="E1493" s="105">
        <v>80</v>
      </c>
      <c r="F1493" s="105">
        <v>8.5299999999999994</v>
      </c>
      <c r="G1493" s="105">
        <v>0.67</v>
      </c>
      <c r="H1493" s="105">
        <v>188</v>
      </c>
      <c r="I1493" s="105">
        <v>800</v>
      </c>
      <c r="J1493" s="105">
        <v>18.3</v>
      </c>
      <c r="K1493" s="105">
        <v>69</v>
      </c>
      <c r="L1493" s="105">
        <v>0</v>
      </c>
      <c r="M1493" s="105">
        <v>72000</v>
      </c>
      <c r="N1493" s="108">
        <v>89</v>
      </c>
      <c r="O1493" s="108">
        <v>89.1</v>
      </c>
      <c r="P1493" s="108"/>
      <c r="Q1493" s="109" t="s">
        <v>788</v>
      </c>
    </row>
    <row r="1494" spans="1:17">
      <c r="A1494" s="110" t="s">
        <v>790</v>
      </c>
      <c r="B1494" s="105">
        <v>0.5</v>
      </c>
      <c r="C1494" s="105">
        <v>550</v>
      </c>
      <c r="D1494" s="105">
        <v>10</v>
      </c>
      <c r="E1494" s="105">
        <v>5</v>
      </c>
      <c r="F1494" s="105">
        <v>10.5</v>
      </c>
      <c r="G1494" s="105">
        <v>0.22</v>
      </c>
      <c r="H1494" s="105">
        <v>83</v>
      </c>
      <c r="I1494" s="105">
        <v>800</v>
      </c>
      <c r="J1494" s="105">
        <v>1.84</v>
      </c>
      <c r="K1494" s="105"/>
      <c r="L1494" s="105">
        <v>0</v>
      </c>
      <c r="M1494" s="105">
        <v>20000</v>
      </c>
      <c r="N1494" s="108">
        <v>38.6</v>
      </c>
      <c r="O1494" s="108">
        <v>37.700000000000003</v>
      </c>
      <c r="P1494" s="108">
        <v>1</v>
      </c>
      <c r="Q1494" s="109" t="s">
        <v>791</v>
      </c>
    </row>
    <row r="1495" spans="1:17">
      <c r="A1495" s="110" t="s">
        <v>792</v>
      </c>
      <c r="B1495" s="105">
        <v>0.5</v>
      </c>
      <c r="C1495" s="105">
        <v>800</v>
      </c>
      <c r="D1495" s="105">
        <v>6</v>
      </c>
      <c r="E1495" s="105">
        <v>10</v>
      </c>
      <c r="F1495" s="105">
        <v>15.7</v>
      </c>
      <c r="G1495" s="105">
        <v>5.6000000000000001E-2</v>
      </c>
      <c r="H1495" s="105">
        <v>8.6</v>
      </c>
      <c r="I1495" s="105">
        <v>356</v>
      </c>
      <c r="J1495" s="105">
        <v>10.7</v>
      </c>
      <c r="K1495" s="105"/>
      <c r="L1495" s="105">
        <v>0</v>
      </c>
      <c r="M1495" s="105">
        <v>36000</v>
      </c>
      <c r="N1495" s="108">
        <v>59.32</v>
      </c>
      <c r="O1495" s="108">
        <v>73.260000000000005</v>
      </c>
      <c r="P1495" s="108">
        <v>0.86</v>
      </c>
      <c r="Q1495" s="109" t="s">
        <v>793</v>
      </c>
    </row>
    <row r="1496" spans="1:17">
      <c r="A1496" s="110" t="s">
        <v>794</v>
      </c>
      <c r="B1496" s="105">
        <v>0.5</v>
      </c>
      <c r="C1496" s="105">
        <v>800</v>
      </c>
      <c r="D1496" s="105">
        <v>6</v>
      </c>
      <c r="E1496" s="105">
        <v>10</v>
      </c>
      <c r="F1496" s="105">
        <v>14.2</v>
      </c>
      <c r="G1496" s="105">
        <v>3.5000000000000003E-2</v>
      </c>
      <c r="H1496" s="105">
        <v>5.5</v>
      </c>
      <c r="I1496" s="105">
        <v>365</v>
      </c>
      <c r="J1496" s="105">
        <v>7.7</v>
      </c>
      <c r="K1496" s="105"/>
      <c r="L1496" s="105">
        <v>0</v>
      </c>
      <c r="M1496" s="105">
        <v>36000</v>
      </c>
      <c r="N1496" s="108">
        <v>59.73</v>
      </c>
      <c r="O1496" s="108">
        <v>79.58</v>
      </c>
      <c r="P1496" s="108">
        <v>0.91</v>
      </c>
      <c r="Q1496" s="109" t="s">
        <v>793</v>
      </c>
    </row>
    <row r="1497" spans="1:17">
      <c r="A1497" s="110" t="s">
        <v>795</v>
      </c>
      <c r="B1497" s="105">
        <v>0.5</v>
      </c>
      <c r="C1497" s="105">
        <v>800</v>
      </c>
      <c r="D1497" s="105">
        <v>6</v>
      </c>
      <c r="E1497" s="105">
        <v>10</v>
      </c>
      <c r="F1497" s="105">
        <v>15.9</v>
      </c>
      <c r="G1497" s="105">
        <v>4.2000000000000003E-2</v>
      </c>
      <c r="H1497" s="105">
        <v>5.8</v>
      </c>
      <c r="I1497" s="105">
        <v>351</v>
      </c>
      <c r="J1497" s="105">
        <v>8.8000000000000007</v>
      </c>
      <c r="K1497" s="105"/>
      <c r="L1497" s="105">
        <v>0</v>
      </c>
      <c r="M1497" s="105">
        <v>36000</v>
      </c>
      <c r="N1497" s="108">
        <v>62.52</v>
      </c>
      <c r="O1497" s="108">
        <v>76.63</v>
      </c>
      <c r="P1497" s="108">
        <v>0.87</v>
      </c>
      <c r="Q1497" s="109" t="s">
        <v>793</v>
      </c>
    </row>
    <row r="1498" spans="1:17">
      <c r="A1498" s="110" t="s">
        <v>796</v>
      </c>
      <c r="B1498" s="105">
        <v>0.5</v>
      </c>
      <c r="C1498" s="105">
        <v>800</v>
      </c>
      <c r="D1498" s="105">
        <v>6</v>
      </c>
      <c r="E1498" s="105">
        <v>10</v>
      </c>
      <c r="F1498" s="105">
        <v>14.7</v>
      </c>
      <c r="G1498" s="105">
        <v>3.6999999999999998E-2</v>
      </c>
      <c r="H1498" s="105">
        <v>4.0999999999999996</v>
      </c>
      <c r="I1498" s="105">
        <v>363</v>
      </c>
      <c r="J1498" s="105">
        <v>11.1</v>
      </c>
      <c r="K1498" s="105"/>
      <c r="L1498" s="105">
        <v>0</v>
      </c>
      <c r="M1498" s="105">
        <v>36000</v>
      </c>
      <c r="N1498" s="108">
        <v>65.72</v>
      </c>
      <c r="O1498" s="108">
        <v>74.209999999999994</v>
      </c>
      <c r="P1498" s="108">
        <v>0.86</v>
      </c>
      <c r="Q1498" s="109" t="s">
        <v>793</v>
      </c>
    </row>
    <row r="1499" spans="1:17">
      <c r="A1499" s="110" t="s">
        <v>797</v>
      </c>
      <c r="B1499" s="105">
        <v>0.5</v>
      </c>
      <c r="C1499" s="105">
        <v>800</v>
      </c>
      <c r="D1499" s="105">
        <v>6</v>
      </c>
      <c r="E1499" s="105">
        <v>10</v>
      </c>
      <c r="F1499" s="105">
        <v>14.1</v>
      </c>
      <c r="G1499" s="105">
        <v>3.5999999999999997E-2</v>
      </c>
      <c r="H1499" s="105">
        <v>5.9</v>
      </c>
      <c r="I1499" s="105">
        <v>354</v>
      </c>
      <c r="J1499" s="105">
        <v>7.7</v>
      </c>
      <c r="K1499" s="105"/>
      <c r="L1499" s="105">
        <v>0</v>
      </c>
      <c r="M1499" s="105">
        <v>36000</v>
      </c>
      <c r="N1499" s="108">
        <v>67.58</v>
      </c>
      <c r="O1499" s="108">
        <v>78.84</v>
      </c>
      <c r="P1499" s="108">
        <v>0.89</v>
      </c>
      <c r="Q1499" s="109" t="s">
        <v>793</v>
      </c>
    </row>
    <row r="1500" spans="1:17">
      <c r="A1500" s="110" t="s">
        <v>798</v>
      </c>
      <c r="B1500" s="105">
        <v>0.5</v>
      </c>
      <c r="C1500" s="105">
        <v>750</v>
      </c>
      <c r="D1500" s="105">
        <v>15</v>
      </c>
      <c r="E1500" s="105">
        <v>10</v>
      </c>
      <c r="F1500" s="105">
        <v>5</v>
      </c>
      <c r="G1500" s="105">
        <v>0.31</v>
      </c>
      <c r="H1500" s="105">
        <v>193</v>
      </c>
      <c r="I1500" s="105">
        <v>662</v>
      </c>
      <c r="J1500" s="105">
        <v>7.3</v>
      </c>
      <c r="K1500" s="105">
        <v>6.8</v>
      </c>
      <c r="L1500" s="105">
        <v>0</v>
      </c>
      <c r="M1500" s="105">
        <v>24000</v>
      </c>
      <c r="N1500" s="108">
        <v>53.66</v>
      </c>
      <c r="O1500" s="108">
        <v>59.97</v>
      </c>
      <c r="P1500" s="108"/>
      <c r="Q1500" s="109" t="s">
        <v>799</v>
      </c>
    </row>
    <row r="1501" spans="1:17">
      <c r="A1501" s="110" t="s">
        <v>800</v>
      </c>
      <c r="B1501" s="105">
        <v>0.5</v>
      </c>
      <c r="C1501" s="105">
        <v>750</v>
      </c>
      <c r="D1501" s="105">
        <v>15</v>
      </c>
      <c r="E1501" s="105">
        <v>10</v>
      </c>
      <c r="F1501" s="105">
        <v>5.6</v>
      </c>
      <c r="G1501" s="105">
        <v>0.37</v>
      </c>
      <c r="H1501" s="105">
        <v>203</v>
      </c>
      <c r="I1501" s="105">
        <v>672</v>
      </c>
      <c r="J1501" s="105">
        <v>7.2</v>
      </c>
      <c r="K1501" s="105">
        <v>7</v>
      </c>
      <c r="L1501" s="105">
        <v>0</v>
      </c>
      <c r="M1501" s="105">
        <v>24000</v>
      </c>
      <c r="N1501" s="108">
        <v>93.9</v>
      </c>
      <c r="O1501" s="108">
        <v>96.79</v>
      </c>
      <c r="P1501" s="108"/>
      <c r="Q1501" s="109" t="s">
        <v>799</v>
      </c>
    </row>
    <row r="1502" spans="1:17">
      <c r="A1502" s="110" t="s">
        <v>801</v>
      </c>
      <c r="B1502" s="105">
        <v>0.5</v>
      </c>
      <c r="C1502" s="105">
        <v>750</v>
      </c>
      <c r="D1502" s="105">
        <v>15</v>
      </c>
      <c r="E1502" s="105">
        <v>10</v>
      </c>
      <c r="F1502" s="105">
        <v>5.2</v>
      </c>
      <c r="G1502" s="105">
        <v>0.35</v>
      </c>
      <c r="H1502" s="105">
        <v>221</v>
      </c>
      <c r="I1502" s="105">
        <v>690</v>
      </c>
      <c r="J1502" s="105">
        <v>12.4</v>
      </c>
      <c r="K1502" s="105">
        <v>5.5</v>
      </c>
      <c r="L1502" s="105">
        <v>0</v>
      </c>
      <c r="M1502" s="105">
        <v>24000</v>
      </c>
      <c r="N1502" s="108">
        <v>92.68</v>
      </c>
      <c r="O1502" s="108">
        <v>95.1</v>
      </c>
      <c r="P1502" s="108"/>
      <c r="Q1502" s="109" t="s">
        <v>799</v>
      </c>
    </row>
    <row r="1503" spans="1:17">
      <c r="A1503" s="110" t="s">
        <v>802</v>
      </c>
      <c r="B1503" s="105">
        <v>0.5</v>
      </c>
      <c r="C1503" s="105">
        <v>750</v>
      </c>
      <c r="D1503" s="105">
        <v>15</v>
      </c>
      <c r="E1503" s="105">
        <v>10</v>
      </c>
      <c r="F1503" s="105">
        <v>5.2</v>
      </c>
      <c r="G1503" s="105">
        <v>0.35</v>
      </c>
      <c r="H1503" s="105">
        <v>202</v>
      </c>
      <c r="I1503" s="105">
        <v>700</v>
      </c>
      <c r="J1503" s="105">
        <v>13.2</v>
      </c>
      <c r="K1503" s="105">
        <v>4.8</v>
      </c>
      <c r="L1503" s="105">
        <v>0</v>
      </c>
      <c r="M1503" s="105">
        <v>24000</v>
      </c>
      <c r="N1503" s="108">
        <v>86.34</v>
      </c>
      <c r="O1503" s="108">
        <v>91.44</v>
      </c>
      <c r="P1503" s="108"/>
      <c r="Q1503" s="109" t="s">
        <v>799</v>
      </c>
    </row>
    <row r="1504" spans="1:17">
      <c r="A1504" s="110" t="s">
        <v>803</v>
      </c>
      <c r="B1504" s="105">
        <v>0.5</v>
      </c>
      <c r="C1504" s="105">
        <v>750</v>
      </c>
      <c r="D1504" s="105">
        <v>15</v>
      </c>
      <c r="E1504" s="105">
        <v>10</v>
      </c>
      <c r="F1504" s="105">
        <v>9.3000000000000007</v>
      </c>
      <c r="G1504" s="105">
        <v>0.16</v>
      </c>
      <c r="H1504" s="105">
        <v>53</v>
      </c>
      <c r="I1504" s="105">
        <v>514</v>
      </c>
      <c r="J1504" s="105">
        <v>15.3</v>
      </c>
      <c r="K1504" s="105">
        <v>6.6</v>
      </c>
      <c r="L1504" s="105">
        <v>0</v>
      </c>
      <c r="M1504" s="105">
        <v>24000</v>
      </c>
      <c r="N1504" s="108">
        <v>54.11</v>
      </c>
      <c r="O1504" s="108">
        <v>61.82</v>
      </c>
      <c r="P1504" s="108"/>
      <c r="Q1504" s="109" t="s">
        <v>799</v>
      </c>
    </row>
    <row r="1505" spans="1:17">
      <c r="A1505" s="110" t="s">
        <v>804</v>
      </c>
      <c r="B1505" s="105">
        <v>0.5</v>
      </c>
      <c r="C1505" s="105">
        <v>750</v>
      </c>
      <c r="D1505" s="105">
        <v>15</v>
      </c>
      <c r="E1505" s="105">
        <v>10</v>
      </c>
      <c r="F1505" s="105">
        <v>8</v>
      </c>
      <c r="G1505" s="105">
        <v>0.23</v>
      </c>
      <c r="H1505" s="105">
        <v>96</v>
      </c>
      <c r="I1505" s="105">
        <v>579</v>
      </c>
      <c r="J1505" s="105">
        <v>15.5</v>
      </c>
      <c r="K1505" s="105">
        <v>6.2</v>
      </c>
      <c r="L1505" s="105">
        <v>0</v>
      </c>
      <c r="M1505" s="105">
        <v>24000</v>
      </c>
      <c r="N1505" s="108">
        <v>69.91</v>
      </c>
      <c r="O1505" s="108">
        <v>77.3</v>
      </c>
      <c r="P1505" s="108"/>
      <c r="Q1505" s="109" t="s">
        <v>799</v>
      </c>
    </row>
    <row r="1506" spans="1:17">
      <c r="A1506" s="110" t="s">
        <v>800</v>
      </c>
      <c r="B1506" s="105">
        <v>0.5</v>
      </c>
      <c r="C1506" s="105">
        <v>700</v>
      </c>
      <c r="D1506" s="105">
        <v>15</v>
      </c>
      <c r="E1506" s="105">
        <v>80</v>
      </c>
      <c r="F1506" s="105">
        <v>5.6</v>
      </c>
      <c r="G1506" s="105">
        <v>0.37</v>
      </c>
      <c r="H1506" s="105">
        <v>203</v>
      </c>
      <c r="I1506" s="105">
        <v>672</v>
      </c>
      <c r="J1506" s="105">
        <v>7.2</v>
      </c>
      <c r="K1506" s="105">
        <v>7</v>
      </c>
      <c r="L1506" s="105">
        <v>0</v>
      </c>
      <c r="M1506" s="105">
        <v>24000</v>
      </c>
      <c r="N1506" s="108">
        <v>85</v>
      </c>
      <c r="O1506" s="108">
        <v>88</v>
      </c>
      <c r="P1506" s="108">
        <v>0.94</v>
      </c>
      <c r="Q1506" s="109" t="s">
        <v>799</v>
      </c>
    </row>
    <row r="1507" spans="1:17">
      <c r="A1507" s="110" t="s">
        <v>805</v>
      </c>
      <c r="B1507" s="105">
        <v>0.4</v>
      </c>
      <c r="C1507" s="105">
        <v>600</v>
      </c>
      <c r="D1507" s="105">
        <v>9.4</v>
      </c>
      <c r="E1507" s="105">
        <v>5</v>
      </c>
      <c r="F1507" s="105">
        <v>17</v>
      </c>
      <c r="G1507" s="105">
        <v>1.143</v>
      </c>
      <c r="H1507" s="105">
        <v>285</v>
      </c>
      <c r="I1507" s="105">
        <v>817</v>
      </c>
      <c r="J1507" s="105">
        <v>22.6</v>
      </c>
      <c r="K1507" s="105">
        <v>2.9</v>
      </c>
      <c r="L1507" s="105">
        <v>0</v>
      </c>
      <c r="M1507" s="105">
        <v>90000</v>
      </c>
      <c r="N1507" s="108">
        <v>31</v>
      </c>
      <c r="O1507" s="108">
        <v>43</v>
      </c>
      <c r="P1507" s="108">
        <v>0.74</v>
      </c>
      <c r="Q1507" s="109" t="s">
        <v>806</v>
      </c>
    </row>
    <row r="1508" spans="1:17">
      <c r="A1508" s="110" t="s">
        <v>807</v>
      </c>
      <c r="B1508" s="105">
        <v>0.4</v>
      </c>
      <c r="C1508" s="105">
        <v>600</v>
      </c>
      <c r="D1508" s="105">
        <v>10</v>
      </c>
      <c r="E1508" s="105">
        <v>5</v>
      </c>
      <c r="F1508" s="105">
        <v>9.8000000000000007</v>
      </c>
      <c r="G1508" s="105">
        <v>0.72</v>
      </c>
      <c r="H1508" s="105">
        <v>200</v>
      </c>
      <c r="I1508" s="105">
        <v>817</v>
      </c>
      <c r="J1508" s="105">
        <v>11.1</v>
      </c>
      <c r="K1508" s="105">
        <v>5.9</v>
      </c>
      <c r="L1508" s="105">
        <v>0</v>
      </c>
      <c r="M1508" s="105">
        <v>90000</v>
      </c>
      <c r="N1508" s="108">
        <v>23</v>
      </c>
      <c r="O1508" s="108">
        <v>32</v>
      </c>
      <c r="P1508" s="108">
        <v>0.7</v>
      </c>
      <c r="Q1508" s="109" t="s">
        <v>806</v>
      </c>
    </row>
    <row r="1509" spans="1:17">
      <c r="A1509" s="110" t="s">
        <v>808</v>
      </c>
      <c r="B1509" s="105">
        <v>0.4</v>
      </c>
      <c r="C1509" s="105">
        <v>600</v>
      </c>
      <c r="D1509" s="105">
        <v>10.7</v>
      </c>
      <c r="E1509" s="105">
        <v>5</v>
      </c>
      <c r="F1509" s="105">
        <v>4</v>
      </c>
      <c r="G1509" s="105">
        <v>0.13600000000000001</v>
      </c>
      <c r="H1509" s="105">
        <v>135</v>
      </c>
      <c r="I1509" s="105">
        <v>869</v>
      </c>
      <c r="J1509" s="105">
        <v>5.8</v>
      </c>
      <c r="K1509" s="105">
        <v>11.4</v>
      </c>
      <c r="L1509" s="105">
        <v>0</v>
      </c>
      <c r="M1509" s="105">
        <v>90000</v>
      </c>
      <c r="N1509" s="108">
        <v>26</v>
      </c>
      <c r="O1509" s="108">
        <v>38</v>
      </c>
      <c r="P1509" s="108">
        <v>0.69399999999999995</v>
      </c>
      <c r="Q1509" s="109" t="s">
        <v>806</v>
      </c>
    </row>
    <row r="1510" spans="1:17">
      <c r="A1510" s="110" t="s">
        <v>805</v>
      </c>
      <c r="B1510" s="105">
        <v>0.4</v>
      </c>
      <c r="C1510" s="105">
        <v>650</v>
      </c>
      <c r="D1510" s="105">
        <v>9.4</v>
      </c>
      <c r="E1510" s="105">
        <v>5</v>
      </c>
      <c r="F1510" s="105">
        <v>17</v>
      </c>
      <c r="G1510" s="105">
        <v>1.143</v>
      </c>
      <c r="H1510" s="105">
        <v>285</v>
      </c>
      <c r="I1510" s="105">
        <v>817</v>
      </c>
      <c r="J1510" s="105">
        <v>22.6</v>
      </c>
      <c r="K1510" s="105">
        <v>2.9</v>
      </c>
      <c r="L1510" s="105">
        <v>0</v>
      </c>
      <c r="M1510" s="105">
        <v>90000</v>
      </c>
      <c r="N1510" s="108">
        <v>42</v>
      </c>
      <c r="O1510" s="108">
        <v>55</v>
      </c>
      <c r="P1510" s="108">
        <v>0.77</v>
      </c>
      <c r="Q1510" s="109" t="s">
        <v>806</v>
      </c>
    </row>
    <row r="1511" spans="1:17">
      <c r="A1511" s="110" t="s">
        <v>807</v>
      </c>
      <c r="B1511" s="105">
        <v>0.4</v>
      </c>
      <c r="C1511" s="105">
        <v>650</v>
      </c>
      <c r="D1511" s="105">
        <v>10</v>
      </c>
      <c r="E1511" s="105">
        <v>5</v>
      </c>
      <c r="F1511" s="105">
        <v>9.8000000000000007</v>
      </c>
      <c r="G1511" s="105">
        <v>0.72</v>
      </c>
      <c r="H1511" s="105">
        <v>200</v>
      </c>
      <c r="I1511" s="105">
        <v>817</v>
      </c>
      <c r="J1511" s="105">
        <v>11.1</v>
      </c>
      <c r="K1511" s="105">
        <v>5.9</v>
      </c>
      <c r="L1511" s="105">
        <v>0</v>
      </c>
      <c r="M1511" s="105">
        <v>90000</v>
      </c>
      <c r="N1511" s="108">
        <v>30</v>
      </c>
      <c r="O1511" s="108">
        <v>42</v>
      </c>
      <c r="P1511" s="108">
        <v>0.72</v>
      </c>
      <c r="Q1511" s="109" t="s">
        <v>806</v>
      </c>
    </row>
    <row r="1512" spans="1:17">
      <c r="A1512" s="110" t="s">
        <v>808</v>
      </c>
      <c r="B1512" s="105">
        <v>0.4</v>
      </c>
      <c r="C1512" s="105">
        <v>650</v>
      </c>
      <c r="D1512" s="105">
        <v>10.7</v>
      </c>
      <c r="E1512" s="105">
        <v>5</v>
      </c>
      <c r="F1512" s="105">
        <v>4</v>
      </c>
      <c r="G1512" s="105">
        <v>0.13600000000000001</v>
      </c>
      <c r="H1512" s="105">
        <v>135</v>
      </c>
      <c r="I1512" s="105">
        <v>869</v>
      </c>
      <c r="J1512" s="105">
        <v>5.8</v>
      </c>
      <c r="K1512" s="105">
        <v>11.4</v>
      </c>
      <c r="L1512" s="105">
        <v>0</v>
      </c>
      <c r="M1512" s="105">
        <v>90000</v>
      </c>
      <c r="N1512" s="108">
        <v>36</v>
      </c>
      <c r="O1512" s="108">
        <v>49</v>
      </c>
      <c r="P1512" s="108">
        <v>0.73</v>
      </c>
      <c r="Q1512" s="109" t="s">
        <v>806</v>
      </c>
    </row>
    <row r="1513" spans="1:17">
      <c r="A1513" s="110" t="s">
        <v>805</v>
      </c>
      <c r="B1513" s="105">
        <v>0.4</v>
      </c>
      <c r="C1513" s="105">
        <v>700</v>
      </c>
      <c r="D1513" s="105">
        <v>9.4</v>
      </c>
      <c r="E1513" s="105">
        <v>5</v>
      </c>
      <c r="F1513" s="105">
        <v>17</v>
      </c>
      <c r="G1513" s="105">
        <v>1.143</v>
      </c>
      <c r="H1513" s="105">
        <v>285</v>
      </c>
      <c r="I1513" s="105">
        <v>817</v>
      </c>
      <c r="J1513" s="105">
        <v>22.6</v>
      </c>
      <c r="K1513" s="105">
        <v>2.9</v>
      </c>
      <c r="L1513" s="105">
        <v>0</v>
      </c>
      <c r="M1513" s="105">
        <v>90000</v>
      </c>
      <c r="N1513" s="108">
        <v>54</v>
      </c>
      <c r="O1513" s="108">
        <v>66</v>
      </c>
      <c r="P1513" s="108">
        <v>0.81</v>
      </c>
      <c r="Q1513" s="109" t="s">
        <v>806</v>
      </c>
    </row>
    <row r="1514" spans="1:17">
      <c r="A1514" s="110" t="s">
        <v>807</v>
      </c>
      <c r="B1514" s="105">
        <v>0.4</v>
      </c>
      <c r="C1514" s="105">
        <v>700</v>
      </c>
      <c r="D1514" s="105">
        <v>10</v>
      </c>
      <c r="E1514" s="105">
        <v>5</v>
      </c>
      <c r="F1514" s="105">
        <v>9.8000000000000007</v>
      </c>
      <c r="G1514" s="105">
        <v>0.72</v>
      </c>
      <c r="H1514" s="105">
        <v>200</v>
      </c>
      <c r="I1514" s="105">
        <v>817</v>
      </c>
      <c r="J1514" s="105">
        <v>11.1</v>
      </c>
      <c r="K1514" s="105">
        <v>5.9</v>
      </c>
      <c r="L1514" s="105">
        <v>0</v>
      </c>
      <c r="M1514" s="105">
        <v>90000</v>
      </c>
      <c r="N1514" s="108">
        <v>39</v>
      </c>
      <c r="O1514" s="108">
        <v>53</v>
      </c>
      <c r="P1514" s="108">
        <v>0.77</v>
      </c>
      <c r="Q1514" s="109" t="s">
        <v>806</v>
      </c>
    </row>
    <row r="1515" spans="1:17">
      <c r="A1515" s="110" t="s">
        <v>808</v>
      </c>
      <c r="B1515" s="105">
        <v>0.4</v>
      </c>
      <c r="C1515" s="105">
        <v>700</v>
      </c>
      <c r="D1515" s="105">
        <v>10.7</v>
      </c>
      <c r="E1515" s="105">
        <v>5</v>
      </c>
      <c r="F1515" s="105">
        <v>4</v>
      </c>
      <c r="G1515" s="105">
        <v>0.13600000000000001</v>
      </c>
      <c r="H1515" s="105">
        <v>135</v>
      </c>
      <c r="I1515" s="105">
        <v>869</v>
      </c>
      <c r="J1515" s="105">
        <v>5.8</v>
      </c>
      <c r="K1515" s="105">
        <v>11.4</v>
      </c>
      <c r="L1515" s="105">
        <v>0</v>
      </c>
      <c r="M1515" s="105">
        <v>90000</v>
      </c>
      <c r="N1515" s="108">
        <v>52</v>
      </c>
      <c r="O1515" s="108">
        <v>55</v>
      </c>
      <c r="P1515" s="108">
        <v>0.74399999999999999</v>
      </c>
      <c r="Q1515" s="109" t="s">
        <v>806</v>
      </c>
    </row>
    <row r="1516" spans="1:17">
      <c r="A1516" s="110" t="s">
        <v>805</v>
      </c>
      <c r="B1516" s="105">
        <v>0.4</v>
      </c>
      <c r="C1516" s="105">
        <v>750</v>
      </c>
      <c r="D1516" s="105">
        <v>9.4</v>
      </c>
      <c r="E1516" s="105">
        <v>5</v>
      </c>
      <c r="F1516" s="105">
        <v>17</v>
      </c>
      <c r="G1516" s="105">
        <v>1.143</v>
      </c>
      <c r="H1516" s="105">
        <v>285</v>
      </c>
      <c r="I1516" s="105">
        <v>817</v>
      </c>
      <c r="J1516" s="105">
        <v>22.6</v>
      </c>
      <c r="K1516" s="105">
        <v>2.9</v>
      </c>
      <c r="L1516" s="105">
        <v>0</v>
      </c>
      <c r="M1516" s="105">
        <v>90000</v>
      </c>
      <c r="N1516" s="108">
        <v>65</v>
      </c>
      <c r="O1516" s="108">
        <v>77</v>
      </c>
      <c r="P1516" s="108">
        <v>0.85</v>
      </c>
      <c r="Q1516" s="109" t="s">
        <v>806</v>
      </c>
    </row>
    <row r="1517" spans="1:17">
      <c r="A1517" s="110" t="s">
        <v>807</v>
      </c>
      <c r="B1517" s="105">
        <v>0.4</v>
      </c>
      <c r="C1517" s="105">
        <v>750</v>
      </c>
      <c r="D1517" s="105">
        <v>10</v>
      </c>
      <c r="E1517" s="105">
        <v>5</v>
      </c>
      <c r="F1517" s="105">
        <v>9.8000000000000007</v>
      </c>
      <c r="G1517" s="105">
        <v>0.72</v>
      </c>
      <c r="H1517" s="105">
        <v>200</v>
      </c>
      <c r="I1517" s="105">
        <v>817</v>
      </c>
      <c r="J1517" s="105">
        <v>11.1</v>
      </c>
      <c r="K1517" s="105">
        <v>5.9</v>
      </c>
      <c r="L1517" s="105">
        <v>0</v>
      </c>
      <c r="M1517" s="105">
        <v>90000</v>
      </c>
      <c r="N1517" s="108">
        <v>46</v>
      </c>
      <c r="O1517" s="108">
        <v>60</v>
      </c>
      <c r="P1517" s="108">
        <v>0.78500000000000003</v>
      </c>
      <c r="Q1517" s="109" t="s">
        <v>806</v>
      </c>
    </row>
    <row r="1518" spans="1:17">
      <c r="A1518" s="110" t="s">
        <v>808</v>
      </c>
      <c r="B1518" s="105">
        <v>0.4</v>
      </c>
      <c r="C1518" s="105">
        <v>750</v>
      </c>
      <c r="D1518" s="105">
        <v>10.7</v>
      </c>
      <c r="E1518" s="105">
        <v>5</v>
      </c>
      <c r="F1518" s="105">
        <v>4</v>
      </c>
      <c r="G1518" s="105">
        <v>0.13600000000000001</v>
      </c>
      <c r="H1518" s="105">
        <v>135</v>
      </c>
      <c r="I1518" s="105">
        <v>869</v>
      </c>
      <c r="J1518" s="105">
        <v>5.8</v>
      </c>
      <c r="K1518" s="105">
        <v>11.4</v>
      </c>
      <c r="L1518" s="105">
        <v>0</v>
      </c>
      <c r="M1518" s="105">
        <v>90000</v>
      </c>
      <c r="N1518" s="108">
        <v>54</v>
      </c>
      <c r="O1518" s="108">
        <v>67</v>
      </c>
      <c r="P1518" s="108">
        <v>0.79600000000000004</v>
      </c>
      <c r="Q1518" s="109" t="s">
        <v>806</v>
      </c>
    </row>
    <row r="1519" spans="1:17">
      <c r="A1519" s="110" t="s">
        <v>805</v>
      </c>
      <c r="B1519" s="105">
        <v>0.4</v>
      </c>
      <c r="C1519" s="105">
        <v>800</v>
      </c>
      <c r="D1519" s="105">
        <v>9.4</v>
      </c>
      <c r="E1519" s="105">
        <v>5</v>
      </c>
      <c r="F1519" s="105">
        <v>17</v>
      </c>
      <c r="G1519" s="105">
        <v>1.143</v>
      </c>
      <c r="H1519" s="105">
        <v>285</v>
      </c>
      <c r="I1519" s="105">
        <v>817</v>
      </c>
      <c r="J1519" s="105">
        <v>22.6</v>
      </c>
      <c r="K1519" s="105">
        <v>2.9</v>
      </c>
      <c r="L1519" s="105">
        <v>0</v>
      </c>
      <c r="M1519" s="105">
        <v>90000</v>
      </c>
      <c r="N1519" s="108">
        <v>74</v>
      </c>
      <c r="O1519" s="108">
        <v>85</v>
      </c>
      <c r="P1519" s="108">
        <v>0.89</v>
      </c>
      <c r="Q1519" s="109" t="s">
        <v>806</v>
      </c>
    </row>
    <row r="1520" spans="1:17">
      <c r="A1520" s="110" t="s">
        <v>807</v>
      </c>
      <c r="B1520" s="105">
        <v>0.4</v>
      </c>
      <c r="C1520" s="105">
        <v>800</v>
      </c>
      <c r="D1520" s="105">
        <v>10</v>
      </c>
      <c r="E1520" s="105">
        <v>5</v>
      </c>
      <c r="F1520" s="105">
        <v>9.8000000000000007</v>
      </c>
      <c r="G1520" s="105">
        <v>0.72</v>
      </c>
      <c r="H1520" s="105">
        <v>200</v>
      </c>
      <c r="I1520" s="105">
        <v>817</v>
      </c>
      <c r="J1520" s="105">
        <v>11.1</v>
      </c>
      <c r="K1520" s="105">
        <v>5.9</v>
      </c>
      <c r="L1520" s="105">
        <v>0</v>
      </c>
      <c r="M1520" s="105">
        <v>90000</v>
      </c>
      <c r="N1520" s="108">
        <v>53</v>
      </c>
      <c r="O1520" s="108">
        <v>65</v>
      </c>
      <c r="P1520" s="108">
        <v>0.8</v>
      </c>
      <c r="Q1520" s="109" t="s">
        <v>806</v>
      </c>
    </row>
    <row r="1521" spans="1:17">
      <c r="A1521" s="110" t="s">
        <v>808</v>
      </c>
      <c r="B1521" s="105">
        <v>0.4</v>
      </c>
      <c r="C1521" s="105">
        <v>800</v>
      </c>
      <c r="D1521" s="105">
        <v>10.7</v>
      </c>
      <c r="E1521" s="105">
        <v>5</v>
      </c>
      <c r="F1521" s="105">
        <v>4</v>
      </c>
      <c r="G1521" s="105">
        <v>0.13600000000000001</v>
      </c>
      <c r="H1521" s="105">
        <v>135</v>
      </c>
      <c r="I1521" s="105">
        <v>869</v>
      </c>
      <c r="J1521" s="105">
        <v>5.8</v>
      </c>
      <c r="K1521" s="105">
        <v>11.4</v>
      </c>
      <c r="L1521" s="105">
        <v>0</v>
      </c>
      <c r="M1521" s="105">
        <v>90000</v>
      </c>
      <c r="N1521" s="108">
        <v>69</v>
      </c>
      <c r="O1521" s="108">
        <v>80</v>
      </c>
      <c r="P1521" s="108">
        <v>0.86299999999999999</v>
      </c>
      <c r="Q1521" s="109" t="s">
        <v>806</v>
      </c>
    </row>
    <row r="1522" spans="1:17">
      <c r="A1522" s="110" t="s">
        <v>809</v>
      </c>
      <c r="B1522" s="105">
        <v>0.5</v>
      </c>
      <c r="C1522" s="105">
        <v>700</v>
      </c>
      <c r="D1522" s="105">
        <v>5</v>
      </c>
      <c r="E1522" s="105">
        <v>65</v>
      </c>
      <c r="F1522" s="105">
        <v>7.1</v>
      </c>
      <c r="G1522" s="105">
        <v>0.22</v>
      </c>
      <c r="H1522" s="105">
        <v>125.4</v>
      </c>
      <c r="I1522" s="105">
        <v>511</v>
      </c>
      <c r="J1522" s="105">
        <v>10.3</v>
      </c>
      <c r="K1522" s="105"/>
      <c r="L1522" s="105">
        <v>0</v>
      </c>
      <c r="M1522" s="105">
        <v>30000</v>
      </c>
      <c r="N1522" s="108">
        <v>72</v>
      </c>
      <c r="O1522" s="108">
        <v>67</v>
      </c>
      <c r="P1522" s="108"/>
      <c r="Q1522" s="109" t="s">
        <v>810</v>
      </c>
    </row>
    <row r="1523" spans="1:17">
      <c r="A1523" s="110" t="s">
        <v>811</v>
      </c>
      <c r="B1523" s="105">
        <v>0.5</v>
      </c>
      <c r="C1523" s="105">
        <v>700</v>
      </c>
      <c r="D1523" s="105">
        <v>5</v>
      </c>
      <c r="E1523" s="105">
        <v>65</v>
      </c>
      <c r="F1523" s="105">
        <v>11.3</v>
      </c>
      <c r="G1523" s="105">
        <v>0.22</v>
      </c>
      <c r="H1523" s="105">
        <v>76.7</v>
      </c>
      <c r="I1523" s="105">
        <v>511</v>
      </c>
      <c r="J1523" s="105">
        <v>7.9</v>
      </c>
      <c r="K1523" s="105"/>
      <c r="L1523" s="105">
        <v>0</v>
      </c>
      <c r="M1523" s="105">
        <v>30000</v>
      </c>
      <c r="N1523" s="108">
        <v>56</v>
      </c>
      <c r="O1523" s="108">
        <v>56</v>
      </c>
      <c r="P1523" s="108"/>
      <c r="Q1523" s="109" t="s">
        <v>810</v>
      </c>
    </row>
    <row r="1524" spans="1:17">
      <c r="A1524" s="110" t="s">
        <v>812</v>
      </c>
      <c r="B1524" s="105">
        <v>0.5</v>
      </c>
      <c r="C1524" s="105">
        <v>700</v>
      </c>
      <c r="D1524" s="105">
        <v>5</v>
      </c>
      <c r="E1524" s="105">
        <v>65</v>
      </c>
      <c r="F1524" s="105">
        <v>9.9</v>
      </c>
      <c r="G1524" s="105">
        <v>0.2</v>
      </c>
      <c r="H1524" s="105">
        <v>81.3</v>
      </c>
      <c r="I1524" s="105">
        <v>511</v>
      </c>
      <c r="J1524" s="105">
        <v>6.1</v>
      </c>
      <c r="K1524" s="105"/>
      <c r="L1524" s="105">
        <v>0</v>
      </c>
      <c r="M1524" s="105">
        <v>30000</v>
      </c>
      <c r="N1524" s="108">
        <v>58</v>
      </c>
      <c r="O1524" s="108">
        <v>65</v>
      </c>
      <c r="P1524" s="108"/>
      <c r="Q1524" s="109" t="s">
        <v>810</v>
      </c>
    </row>
    <row r="1525" spans="1:17">
      <c r="A1525" s="110" t="s">
        <v>813</v>
      </c>
      <c r="B1525" s="105">
        <v>0.5</v>
      </c>
      <c r="C1525" s="105">
        <v>700</v>
      </c>
      <c r="D1525" s="105">
        <v>5</v>
      </c>
      <c r="E1525" s="105">
        <v>65</v>
      </c>
      <c r="F1525" s="105">
        <v>13.7</v>
      </c>
      <c r="G1525" s="105">
        <v>0.03</v>
      </c>
      <c r="H1525" s="105">
        <v>8.6999999999999993</v>
      </c>
      <c r="I1525" s="105">
        <v>593</v>
      </c>
      <c r="J1525" s="105">
        <v>18.899999999999999</v>
      </c>
      <c r="K1525" s="105"/>
      <c r="L1525" s="105">
        <v>0</v>
      </c>
      <c r="M1525" s="105">
        <v>30000</v>
      </c>
      <c r="N1525" s="108">
        <v>67</v>
      </c>
      <c r="O1525" s="108">
        <v>59</v>
      </c>
      <c r="P1525" s="108"/>
      <c r="Q1525" s="109" t="s">
        <v>810</v>
      </c>
    </row>
    <row r="1526" spans="1:17">
      <c r="A1526" s="110" t="s">
        <v>531</v>
      </c>
      <c r="B1526" s="105">
        <v>0.49</v>
      </c>
      <c r="C1526" s="105">
        <v>650</v>
      </c>
      <c r="D1526" s="105">
        <v>10</v>
      </c>
      <c r="E1526" s="105">
        <v>10</v>
      </c>
      <c r="F1526" s="105">
        <v>6.6</v>
      </c>
      <c r="G1526" s="105">
        <v>0.21</v>
      </c>
      <c r="H1526" s="105">
        <v>38.799999999999997</v>
      </c>
      <c r="I1526" s="105">
        <v>800</v>
      </c>
      <c r="J1526" s="105">
        <v>1.8</v>
      </c>
      <c r="K1526" s="105"/>
      <c r="L1526" s="105">
        <v>0</v>
      </c>
      <c r="M1526" s="105">
        <v>60000</v>
      </c>
      <c r="N1526" s="108">
        <v>7.6</v>
      </c>
      <c r="O1526" s="108">
        <v>22</v>
      </c>
      <c r="P1526" s="108">
        <v>0.65</v>
      </c>
      <c r="Q1526" s="109" t="s">
        <v>814</v>
      </c>
    </row>
    <row r="1527" spans="1:17">
      <c r="A1527" s="110" t="s">
        <v>815</v>
      </c>
      <c r="B1527" s="105">
        <v>0.49</v>
      </c>
      <c r="C1527" s="105">
        <v>650</v>
      </c>
      <c r="D1527" s="105">
        <v>10</v>
      </c>
      <c r="E1527" s="105">
        <v>10</v>
      </c>
      <c r="F1527" s="105">
        <v>6.4</v>
      </c>
      <c r="G1527" s="105">
        <v>0.36</v>
      </c>
      <c r="H1527" s="105">
        <v>50.47</v>
      </c>
      <c r="I1527" s="105">
        <v>800</v>
      </c>
      <c r="J1527" s="105">
        <v>1.7</v>
      </c>
      <c r="K1527" s="105"/>
      <c r="L1527" s="105">
        <v>0</v>
      </c>
      <c r="M1527" s="105">
        <v>60000</v>
      </c>
      <c r="N1527" s="108">
        <v>27.1</v>
      </c>
      <c r="O1527" s="108">
        <v>40.1</v>
      </c>
      <c r="P1527" s="108">
        <v>0.627</v>
      </c>
      <c r="Q1527" s="109" t="s">
        <v>814</v>
      </c>
    </row>
    <row r="1528" spans="1:17">
      <c r="A1528" s="110" t="s">
        <v>816</v>
      </c>
      <c r="B1528" s="105">
        <v>0.49</v>
      </c>
      <c r="C1528" s="105">
        <v>650</v>
      </c>
      <c r="D1528" s="105">
        <v>10</v>
      </c>
      <c r="E1528" s="105">
        <v>10</v>
      </c>
      <c r="F1528" s="105">
        <v>5.6</v>
      </c>
      <c r="G1528" s="105">
        <v>0.35</v>
      </c>
      <c r="H1528" s="105">
        <v>117.3</v>
      </c>
      <c r="I1528" s="105">
        <v>800</v>
      </c>
      <c r="J1528" s="105">
        <v>1.7</v>
      </c>
      <c r="K1528" s="105"/>
      <c r="L1528" s="105">
        <v>0</v>
      </c>
      <c r="M1528" s="105">
        <v>60000</v>
      </c>
      <c r="N1528" s="108">
        <v>40</v>
      </c>
      <c r="O1528" s="108">
        <v>52.5</v>
      </c>
      <c r="P1528" s="108">
        <v>0.63900000000000001</v>
      </c>
      <c r="Q1528" s="109" t="s">
        <v>814</v>
      </c>
    </row>
    <row r="1529" spans="1:17">
      <c r="A1529" s="110" t="s">
        <v>817</v>
      </c>
      <c r="B1529" s="105">
        <v>0.49</v>
      </c>
      <c r="C1529" s="105">
        <v>650</v>
      </c>
      <c r="D1529" s="105">
        <v>10</v>
      </c>
      <c r="E1529" s="105">
        <v>10</v>
      </c>
      <c r="F1529" s="105">
        <v>3.8</v>
      </c>
      <c r="G1529" s="105">
        <v>0.28000000000000003</v>
      </c>
      <c r="H1529" s="105">
        <v>135.5</v>
      </c>
      <c r="I1529" s="105">
        <v>800</v>
      </c>
      <c r="J1529" s="105">
        <v>1.4</v>
      </c>
      <c r="K1529" s="105"/>
      <c r="L1529" s="105">
        <v>0</v>
      </c>
      <c r="M1529" s="105">
        <v>60000</v>
      </c>
      <c r="N1529" s="108">
        <v>52.8</v>
      </c>
      <c r="O1529" s="108">
        <v>63.67</v>
      </c>
      <c r="P1529" s="108">
        <v>0.7</v>
      </c>
      <c r="Q1529" s="109" t="s">
        <v>814</v>
      </c>
    </row>
    <row r="1530" spans="1:17">
      <c r="A1530" s="110" t="s">
        <v>818</v>
      </c>
      <c r="B1530" s="105">
        <v>0.49</v>
      </c>
      <c r="C1530" s="105">
        <v>650</v>
      </c>
      <c r="D1530" s="105">
        <v>10</v>
      </c>
      <c r="E1530" s="105">
        <v>10</v>
      </c>
      <c r="F1530" s="105">
        <v>3.3</v>
      </c>
      <c r="G1530" s="105">
        <v>0.34</v>
      </c>
      <c r="H1530" s="105">
        <v>149.19999999999999</v>
      </c>
      <c r="I1530" s="105">
        <v>800</v>
      </c>
      <c r="J1530" s="105">
        <v>1.5</v>
      </c>
      <c r="K1530" s="105"/>
      <c r="L1530" s="105">
        <v>0</v>
      </c>
      <c r="M1530" s="105">
        <v>60000</v>
      </c>
      <c r="N1530" s="108">
        <v>36.799999999999997</v>
      </c>
      <c r="O1530" s="108">
        <v>45.1</v>
      </c>
      <c r="P1530" s="108">
        <v>0.72</v>
      </c>
      <c r="Q1530" s="109" t="s">
        <v>814</v>
      </c>
    </row>
    <row r="1531" spans="1:17">
      <c r="A1531" s="110" t="s">
        <v>819</v>
      </c>
      <c r="B1531" s="105">
        <v>0.49</v>
      </c>
      <c r="C1531" s="105">
        <v>650</v>
      </c>
      <c r="D1531" s="105">
        <v>10</v>
      </c>
      <c r="E1531" s="105">
        <v>10</v>
      </c>
      <c r="F1531" s="105">
        <v>3.4</v>
      </c>
      <c r="G1531" s="105">
        <v>0.45</v>
      </c>
      <c r="H1531" s="105">
        <v>161.69999999999999</v>
      </c>
      <c r="I1531" s="105">
        <v>800</v>
      </c>
      <c r="J1531" s="105">
        <v>1.7</v>
      </c>
      <c r="K1531" s="105"/>
      <c r="L1531" s="105">
        <v>0</v>
      </c>
      <c r="M1531" s="105">
        <v>60000</v>
      </c>
      <c r="N1531" s="108">
        <v>29</v>
      </c>
      <c r="O1531" s="108">
        <v>36.67</v>
      </c>
      <c r="P1531" s="108">
        <v>0.65500000000000003</v>
      </c>
      <c r="Q1531" s="109" t="s">
        <v>814</v>
      </c>
    </row>
    <row r="1532" spans="1:17">
      <c r="A1532" s="110" t="s">
        <v>820</v>
      </c>
      <c r="B1532" s="105">
        <v>0.2</v>
      </c>
      <c r="C1532" s="105">
        <v>750</v>
      </c>
      <c r="D1532" s="105">
        <v>5</v>
      </c>
      <c r="E1532" s="105">
        <v>25</v>
      </c>
      <c r="F1532" s="105">
        <v>11.5</v>
      </c>
      <c r="G1532" s="105">
        <v>3.9E-2</v>
      </c>
      <c r="H1532" s="105">
        <v>11</v>
      </c>
      <c r="I1532" s="105">
        <v>700</v>
      </c>
      <c r="J1532" s="105">
        <v>2.8</v>
      </c>
      <c r="K1532" s="105"/>
      <c r="L1532" s="105">
        <v>0</v>
      </c>
      <c r="M1532" s="105">
        <v>30000</v>
      </c>
      <c r="N1532" s="108">
        <v>73</v>
      </c>
      <c r="O1532" s="108">
        <v>82</v>
      </c>
      <c r="P1532" s="108">
        <v>0.99</v>
      </c>
      <c r="Q1532" s="109" t="s">
        <v>821</v>
      </c>
    </row>
    <row r="1533" spans="1:17">
      <c r="A1533" s="110" t="s">
        <v>822</v>
      </c>
      <c r="B1533" s="105">
        <v>0.2</v>
      </c>
      <c r="C1533" s="105">
        <v>750</v>
      </c>
      <c r="D1533" s="105">
        <v>5</v>
      </c>
      <c r="E1533" s="105">
        <v>25</v>
      </c>
      <c r="F1533" s="105">
        <v>16.7</v>
      </c>
      <c r="G1533" s="105">
        <v>7.1999999999999995E-2</v>
      </c>
      <c r="H1533" s="105">
        <v>10</v>
      </c>
      <c r="I1533" s="105">
        <v>700</v>
      </c>
      <c r="J1533" s="105">
        <v>3.2</v>
      </c>
      <c r="K1533" s="105"/>
      <c r="L1533" s="105">
        <v>0</v>
      </c>
      <c r="M1533" s="105">
        <v>30000</v>
      </c>
      <c r="N1533" s="108">
        <v>65</v>
      </c>
      <c r="O1533" s="108">
        <v>76</v>
      </c>
      <c r="P1533" s="108">
        <v>0.9</v>
      </c>
      <c r="Q1533" s="109" t="s">
        <v>821</v>
      </c>
    </row>
    <row r="1534" spans="1:17">
      <c r="A1534" s="110" t="s">
        <v>823</v>
      </c>
      <c r="B1534" s="105">
        <v>0.2</v>
      </c>
      <c r="C1534" s="105">
        <v>750</v>
      </c>
      <c r="D1534" s="105">
        <v>5</v>
      </c>
      <c r="E1534" s="105">
        <v>25</v>
      </c>
      <c r="F1534" s="105">
        <v>22.4</v>
      </c>
      <c r="G1534" s="105">
        <v>5.6000000000000001E-2</v>
      </c>
      <c r="H1534" s="105">
        <v>9</v>
      </c>
      <c r="I1534" s="105">
        <v>700</v>
      </c>
      <c r="J1534" s="105">
        <v>3</v>
      </c>
      <c r="K1534" s="105"/>
      <c r="L1534" s="105">
        <v>0</v>
      </c>
      <c r="M1534" s="105">
        <v>30000</v>
      </c>
      <c r="N1534" s="108">
        <v>62</v>
      </c>
      <c r="O1534" s="108">
        <v>75</v>
      </c>
      <c r="P1534" s="108">
        <v>0.8</v>
      </c>
      <c r="Q1534" s="109" t="s">
        <v>821</v>
      </c>
    </row>
    <row r="1535" spans="1:17">
      <c r="A1535" s="110" t="s">
        <v>824</v>
      </c>
      <c r="B1535" s="105">
        <v>0.2</v>
      </c>
      <c r="C1535" s="105">
        <v>750</v>
      </c>
      <c r="D1535" s="105">
        <v>5</v>
      </c>
      <c r="E1535" s="105">
        <v>25</v>
      </c>
      <c r="F1535" s="105">
        <v>22.3</v>
      </c>
      <c r="G1535" s="105">
        <v>3.5000000000000003E-2</v>
      </c>
      <c r="H1535" s="105">
        <v>5</v>
      </c>
      <c r="I1535" s="105">
        <v>700</v>
      </c>
      <c r="J1535" s="105">
        <v>3.7</v>
      </c>
      <c r="K1535" s="105"/>
      <c r="L1535" s="105">
        <v>0</v>
      </c>
      <c r="M1535" s="105">
        <v>30000</v>
      </c>
      <c r="N1535" s="108">
        <v>42</v>
      </c>
      <c r="O1535" s="108">
        <v>57</v>
      </c>
      <c r="P1535" s="108">
        <v>0.7</v>
      </c>
      <c r="Q1535" s="109" t="s">
        <v>821</v>
      </c>
    </row>
    <row r="1536" spans="1:17">
      <c r="A1536" s="110" t="s">
        <v>825</v>
      </c>
      <c r="B1536" s="105">
        <v>0.5</v>
      </c>
      <c r="C1536" s="105">
        <v>700</v>
      </c>
      <c r="D1536" s="105">
        <v>10</v>
      </c>
      <c r="E1536" s="105">
        <v>80</v>
      </c>
      <c r="F1536" s="105">
        <v>16.600000000000001</v>
      </c>
      <c r="G1536" s="105">
        <v>0.34</v>
      </c>
      <c r="H1536" s="105">
        <v>80</v>
      </c>
      <c r="I1536" s="105">
        <v>400</v>
      </c>
      <c r="J1536" s="105">
        <v>9.8000000000000007</v>
      </c>
      <c r="K1536" s="105"/>
      <c r="L1536" s="105">
        <v>0</v>
      </c>
      <c r="M1536" s="105">
        <v>24000</v>
      </c>
      <c r="N1536" s="108">
        <v>63</v>
      </c>
      <c r="O1536" s="108">
        <v>65</v>
      </c>
      <c r="P1536" s="108"/>
      <c r="Q1536" s="109" t="s">
        <v>826</v>
      </c>
    </row>
    <row r="1537" spans="1:17">
      <c r="A1537" s="110" t="s">
        <v>827</v>
      </c>
      <c r="B1537" s="105">
        <v>0.5</v>
      </c>
      <c r="C1537" s="105">
        <v>700</v>
      </c>
      <c r="D1537" s="105">
        <v>10</v>
      </c>
      <c r="E1537" s="105">
        <v>5</v>
      </c>
      <c r="F1537" s="105">
        <v>2.0499999999999998</v>
      </c>
      <c r="G1537" s="105">
        <v>0.16</v>
      </c>
      <c r="H1537" s="105">
        <v>99.7</v>
      </c>
      <c r="I1537" s="105">
        <v>800</v>
      </c>
      <c r="J1537" s="105">
        <v>3.4</v>
      </c>
      <c r="K1537" s="105"/>
      <c r="L1537" s="105">
        <v>0</v>
      </c>
      <c r="M1537" s="105">
        <v>48000</v>
      </c>
      <c r="N1537" s="108">
        <v>54</v>
      </c>
      <c r="O1537" s="108">
        <v>70</v>
      </c>
      <c r="P1537" s="108">
        <v>0.85</v>
      </c>
      <c r="Q1537" s="109" t="s">
        <v>828</v>
      </c>
    </row>
    <row r="1538" spans="1:17">
      <c r="A1538" s="110" t="s">
        <v>829</v>
      </c>
      <c r="B1538" s="105">
        <v>0.48</v>
      </c>
      <c r="C1538" s="105">
        <v>750</v>
      </c>
      <c r="D1538" s="105">
        <v>10.52</v>
      </c>
      <c r="E1538" s="105">
        <v>6</v>
      </c>
      <c r="F1538" s="105">
        <v>6.1</v>
      </c>
      <c r="G1538" s="105">
        <v>0.98</v>
      </c>
      <c r="H1538" s="105">
        <v>563</v>
      </c>
      <c r="I1538" s="105">
        <v>599</v>
      </c>
      <c r="J1538" s="105">
        <v>4.7</v>
      </c>
      <c r="K1538" s="105">
        <v>2</v>
      </c>
      <c r="L1538" s="105">
        <v>0</v>
      </c>
      <c r="M1538" s="105">
        <v>100000</v>
      </c>
      <c r="N1538" s="108">
        <v>76</v>
      </c>
      <c r="O1538" s="108">
        <v>86</v>
      </c>
      <c r="P1538" s="108">
        <v>0.75</v>
      </c>
      <c r="Q1538" s="109" t="s">
        <v>830</v>
      </c>
    </row>
    <row r="1539" spans="1:17">
      <c r="A1539" s="110" t="s">
        <v>599</v>
      </c>
      <c r="B1539" s="105">
        <v>0.48</v>
      </c>
      <c r="C1539" s="105">
        <v>750</v>
      </c>
      <c r="D1539" s="105">
        <v>12.72</v>
      </c>
      <c r="E1539" s="105">
        <v>6</v>
      </c>
      <c r="F1539" s="105">
        <v>6.5</v>
      </c>
      <c r="G1539" s="105">
        <v>0.93</v>
      </c>
      <c r="H1539" s="105">
        <v>574</v>
      </c>
      <c r="I1539" s="105">
        <v>469</v>
      </c>
      <c r="J1539" s="105">
        <v>7.1</v>
      </c>
      <c r="K1539" s="105">
        <v>0.5</v>
      </c>
      <c r="L1539" s="105">
        <v>0</v>
      </c>
      <c r="M1539" s="105">
        <v>100000</v>
      </c>
      <c r="N1539" s="108">
        <v>66</v>
      </c>
      <c r="O1539" s="108">
        <v>68</v>
      </c>
      <c r="P1539" s="108">
        <v>0.78</v>
      </c>
      <c r="Q1539" s="109" t="s">
        <v>830</v>
      </c>
    </row>
    <row r="1540" spans="1:17">
      <c r="A1540" s="110" t="s">
        <v>831</v>
      </c>
      <c r="B1540" s="105">
        <v>0.5</v>
      </c>
      <c r="C1540" s="105">
        <v>700</v>
      </c>
      <c r="D1540" s="105">
        <v>7</v>
      </c>
      <c r="E1540" s="105">
        <v>45</v>
      </c>
      <c r="F1540" s="105">
        <v>5.617</v>
      </c>
      <c r="G1540" s="105">
        <v>0.17599999999999999</v>
      </c>
      <c r="H1540" s="105">
        <v>71.694999999999993</v>
      </c>
      <c r="I1540" s="105">
        <v>500</v>
      </c>
      <c r="J1540" s="105">
        <v>9.9</v>
      </c>
      <c r="K1540" s="105"/>
      <c r="L1540" s="105">
        <v>0</v>
      </c>
      <c r="M1540" s="105">
        <v>15000</v>
      </c>
      <c r="N1540" s="108">
        <v>62</v>
      </c>
      <c r="O1540" s="108">
        <v>75</v>
      </c>
      <c r="P1540" s="108">
        <v>0.72699999999999998</v>
      </c>
      <c r="Q1540" s="109" t="s">
        <v>832</v>
      </c>
    </row>
    <row r="1541" spans="1:17">
      <c r="A1541" s="110" t="s">
        <v>833</v>
      </c>
      <c r="B1541" s="105">
        <v>0.5</v>
      </c>
      <c r="C1541" s="105">
        <v>700</v>
      </c>
      <c r="D1541" s="105">
        <v>7</v>
      </c>
      <c r="E1541" s="105">
        <v>45</v>
      </c>
      <c r="F1541" s="105">
        <v>4.8949999999999996</v>
      </c>
      <c r="G1541" s="105">
        <v>0.20200000000000001</v>
      </c>
      <c r="H1541" s="105">
        <v>96.846999999999994</v>
      </c>
      <c r="I1541" s="105">
        <v>500</v>
      </c>
      <c r="J1541" s="105">
        <v>8.4</v>
      </c>
      <c r="K1541" s="105"/>
      <c r="L1541" s="105">
        <v>0</v>
      </c>
      <c r="M1541" s="105">
        <v>15000</v>
      </c>
      <c r="N1541" s="108">
        <v>74</v>
      </c>
      <c r="O1541" s="108">
        <v>83</v>
      </c>
      <c r="P1541" s="108">
        <v>0.78</v>
      </c>
      <c r="Q1541" s="109" t="s">
        <v>832</v>
      </c>
    </row>
    <row r="1542" spans="1:17">
      <c r="A1542" s="110" t="s">
        <v>834</v>
      </c>
      <c r="B1542" s="105">
        <v>0.5</v>
      </c>
      <c r="C1542" s="105">
        <v>700</v>
      </c>
      <c r="D1542" s="105">
        <v>7</v>
      </c>
      <c r="E1542" s="105">
        <v>45</v>
      </c>
      <c r="F1542" s="105">
        <v>4.8970000000000002</v>
      </c>
      <c r="G1542" s="105">
        <v>0.17299999999999999</v>
      </c>
      <c r="H1542" s="105">
        <v>97.41</v>
      </c>
      <c r="I1542" s="105">
        <v>500</v>
      </c>
      <c r="J1542" s="105">
        <v>7.3</v>
      </c>
      <c r="K1542" s="105"/>
      <c r="L1542" s="105">
        <v>0</v>
      </c>
      <c r="M1542" s="105">
        <v>15000</v>
      </c>
      <c r="N1542" s="108">
        <v>79</v>
      </c>
      <c r="O1542" s="108">
        <v>85</v>
      </c>
      <c r="P1542" s="108">
        <v>0.77</v>
      </c>
      <c r="Q1542" s="109" t="s">
        <v>832</v>
      </c>
    </row>
    <row r="1543" spans="1:17">
      <c r="A1543" s="110" t="s">
        <v>835</v>
      </c>
      <c r="B1543" s="105">
        <v>0.5</v>
      </c>
      <c r="C1543" s="105">
        <v>700</v>
      </c>
      <c r="D1543" s="105">
        <v>7</v>
      </c>
      <c r="E1543" s="105">
        <v>45</v>
      </c>
      <c r="F1543" s="105">
        <v>5.6139999999999999</v>
      </c>
      <c r="G1543" s="105">
        <v>0.19700000000000001</v>
      </c>
      <c r="H1543" s="105">
        <v>114.059</v>
      </c>
      <c r="I1543" s="105">
        <v>500</v>
      </c>
      <c r="J1543" s="105">
        <v>7.2</v>
      </c>
      <c r="K1543" s="105"/>
      <c r="L1543" s="105">
        <v>0</v>
      </c>
      <c r="M1543" s="105">
        <v>15000</v>
      </c>
      <c r="N1543" s="108">
        <v>80</v>
      </c>
      <c r="O1543" s="108">
        <v>85</v>
      </c>
      <c r="P1543" s="108">
        <v>0.79</v>
      </c>
      <c r="Q1543" s="109" t="s">
        <v>832</v>
      </c>
    </row>
    <row r="1544" spans="1:17">
      <c r="A1544" s="110" t="s">
        <v>836</v>
      </c>
      <c r="B1544" s="105">
        <v>0.5</v>
      </c>
      <c r="C1544" s="105">
        <v>700</v>
      </c>
      <c r="D1544" s="105">
        <v>7</v>
      </c>
      <c r="E1544" s="105">
        <v>45</v>
      </c>
      <c r="F1544" s="105">
        <v>0.63</v>
      </c>
      <c r="G1544" s="105">
        <v>0.26</v>
      </c>
      <c r="H1544" s="105">
        <v>144.357</v>
      </c>
      <c r="I1544" s="105">
        <v>510</v>
      </c>
      <c r="J1544" s="105">
        <v>6</v>
      </c>
      <c r="K1544" s="105"/>
      <c r="L1544" s="105">
        <v>0</v>
      </c>
      <c r="M1544" s="105">
        <v>15000</v>
      </c>
      <c r="N1544" s="108">
        <v>75</v>
      </c>
      <c r="O1544" s="108">
        <v>80</v>
      </c>
      <c r="P1544" s="108">
        <v>0.78</v>
      </c>
      <c r="Q1544" s="109" t="s">
        <v>832</v>
      </c>
    </row>
    <row r="1545" spans="1:17">
      <c r="A1545" s="110" t="s">
        <v>837</v>
      </c>
      <c r="B1545" s="105">
        <v>0.5</v>
      </c>
      <c r="C1545" s="105">
        <v>700</v>
      </c>
      <c r="D1545" s="105">
        <v>5</v>
      </c>
      <c r="E1545" s="105">
        <v>4.2</v>
      </c>
      <c r="F1545" s="105">
        <v>6.2</v>
      </c>
      <c r="G1545" s="105">
        <v>0.63</v>
      </c>
      <c r="H1545" s="105">
        <v>293.89999999999998</v>
      </c>
      <c r="I1545" s="105">
        <v>640</v>
      </c>
      <c r="J1545" s="105">
        <v>5.0999999999999996</v>
      </c>
      <c r="K1545" s="105"/>
      <c r="L1545" s="105">
        <v>0</v>
      </c>
      <c r="M1545" s="105">
        <v>18000</v>
      </c>
      <c r="N1545" s="108">
        <v>44</v>
      </c>
      <c r="O1545" s="108"/>
      <c r="P1545" s="108"/>
      <c r="Q1545" s="109" t="s">
        <v>838</v>
      </c>
    </row>
    <row r="1546" spans="1:17">
      <c r="A1546" s="110" t="s">
        <v>839</v>
      </c>
      <c r="B1546" s="105">
        <v>0.5</v>
      </c>
      <c r="C1546" s="105">
        <v>700</v>
      </c>
      <c r="D1546" s="105">
        <v>7.5</v>
      </c>
      <c r="E1546" s="105">
        <v>4.2</v>
      </c>
      <c r="F1546" s="105">
        <v>6.6</v>
      </c>
      <c r="G1546" s="105">
        <v>0.56000000000000005</v>
      </c>
      <c r="H1546" s="105">
        <v>252.4</v>
      </c>
      <c r="I1546" s="105">
        <v>640</v>
      </c>
      <c r="J1546" s="105">
        <v>5.3</v>
      </c>
      <c r="K1546" s="105"/>
      <c r="L1546" s="105">
        <v>0</v>
      </c>
      <c r="M1546" s="105">
        <v>18000</v>
      </c>
      <c r="N1546" s="108">
        <v>53</v>
      </c>
      <c r="O1546" s="108"/>
      <c r="P1546" s="108"/>
      <c r="Q1546" s="109" t="s">
        <v>838</v>
      </c>
    </row>
    <row r="1547" spans="1:17">
      <c r="A1547" s="110" t="s">
        <v>840</v>
      </c>
      <c r="B1547" s="105">
        <v>0.5</v>
      </c>
      <c r="C1547" s="105">
        <v>700</v>
      </c>
      <c r="D1547" s="105">
        <v>10</v>
      </c>
      <c r="E1547" s="105">
        <v>4.2</v>
      </c>
      <c r="F1547" s="105">
        <v>6.2</v>
      </c>
      <c r="G1547" s="105">
        <v>0.62</v>
      </c>
      <c r="H1547" s="105">
        <v>290.2</v>
      </c>
      <c r="I1547" s="105">
        <v>690</v>
      </c>
      <c r="J1547" s="105">
        <v>5.4</v>
      </c>
      <c r="K1547" s="105"/>
      <c r="L1547" s="105">
        <v>0</v>
      </c>
      <c r="M1547" s="105">
        <v>18000</v>
      </c>
      <c r="N1547" s="108">
        <v>53</v>
      </c>
      <c r="O1547" s="108"/>
      <c r="P1547" s="108"/>
      <c r="Q1547" s="109" t="s">
        <v>838</v>
      </c>
    </row>
    <row r="1548" spans="1:17">
      <c r="A1548" s="110" t="s">
        <v>841</v>
      </c>
      <c r="B1548" s="105">
        <v>0.16</v>
      </c>
      <c r="C1548" s="105">
        <v>700</v>
      </c>
      <c r="D1548" s="105">
        <v>11</v>
      </c>
      <c r="E1548" s="105">
        <v>12</v>
      </c>
      <c r="F1548" s="105">
        <v>4</v>
      </c>
      <c r="G1548" s="105">
        <v>0.2964</v>
      </c>
      <c r="H1548" s="105">
        <v>214</v>
      </c>
      <c r="I1548" s="105">
        <v>675</v>
      </c>
      <c r="J1548" s="105">
        <v>5</v>
      </c>
      <c r="K1548" s="105"/>
      <c r="L1548" s="105">
        <v>1.1200000000000001</v>
      </c>
      <c r="M1548" s="105">
        <v>300000</v>
      </c>
      <c r="N1548" s="108">
        <v>86.9</v>
      </c>
      <c r="O1548" s="108">
        <v>89.9</v>
      </c>
      <c r="P1548" s="108"/>
      <c r="Q1548" s="109" t="s">
        <v>842</v>
      </c>
    </row>
    <row r="1549" spans="1:17">
      <c r="A1549" s="110" t="s">
        <v>843</v>
      </c>
      <c r="B1549" s="105">
        <v>0.16</v>
      </c>
      <c r="C1549" s="105">
        <v>750</v>
      </c>
      <c r="D1549" s="105">
        <v>11</v>
      </c>
      <c r="E1549" s="105">
        <v>12</v>
      </c>
      <c r="F1549" s="105">
        <v>4.4000000000000004</v>
      </c>
      <c r="G1549" s="105">
        <v>0.3004</v>
      </c>
      <c r="H1549" s="105">
        <v>202</v>
      </c>
      <c r="I1549" s="105">
        <v>727</v>
      </c>
      <c r="J1549" s="105">
        <v>7</v>
      </c>
      <c r="K1549" s="105"/>
      <c r="L1549" s="105">
        <v>1.1200000000000001</v>
      </c>
      <c r="M1549" s="105">
        <v>300000</v>
      </c>
      <c r="N1549" s="108">
        <v>85.4</v>
      </c>
      <c r="O1549" s="108">
        <v>89</v>
      </c>
      <c r="P1549" s="108"/>
      <c r="Q1549" s="109" t="s">
        <v>842</v>
      </c>
    </row>
    <row r="1550" spans="1:17">
      <c r="A1550" s="110" t="s">
        <v>844</v>
      </c>
      <c r="B1550" s="105">
        <v>0.16</v>
      </c>
      <c r="C1550" s="105">
        <v>750</v>
      </c>
      <c r="D1550" s="105">
        <v>11</v>
      </c>
      <c r="E1550" s="105">
        <v>12</v>
      </c>
      <c r="F1550" s="105">
        <v>5.0999999999999996</v>
      </c>
      <c r="G1550" s="105">
        <v>0.3049</v>
      </c>
      <c r="H1550" s="105">
        <v>167</v>
      </c>
      <c r="I1550" s="105">
        <v>750</v>
      </c>
      <c r="J1550" s="105">
        <v>9.5</v>
      </c>
      <c r="K1550" s="105"/>
      <c r="L1550" s="105">
        <v>1.1200000000000001</v>
      </c>
      <c r="M1550" s="105">
        <v>300000</v>
      </c>
      <c r="N1550" s="108">
        <v>82.2</v>
      </c>
      <c r="O1550" s="108">
        <v>86.4</v>
      </c>
      <c r="P1550" s="108"/>
      <c r="Q1550" s="109" t="s">
        <v>842</v>
      </c>
    </row>
    <row r="1551" spans="1:17">
      <c r="A1551" s="110" t="s">
        <v>845</v>
      </c>
      <c r="B1551" s="105">
        <v>0.16</v>
      </c>
      <c r="C1551" s="105">
        <v>750</v>
      </c>
      <c r="D1551" s="105">
        <v>11</v>
      </c>
      <c r="E1551" s="105">
        <v>12</v>
      </c>
      <c r="F1551" s="105">
        <v>7.2</v>
      </c>
      <c r="G1551" s="105">
        <v>0.30330000000000001</v>
      </c>
      <c r="H1551" s="105">
        <v>114</v>
      </c>
      <c r="I1551" s="105">
        <v>750</v>
      </c>
      <c r="J1551" s="105">
        <v>12</v>
      </c>
      <c r="K1551" s="105"/>
      <c r="L1551" s="105">
        <v>1.1200000000000001</v>
      </c>
      <c r="M1551" s="105">
        <v>300000</v>
      </c>
      <c r="N1551" s="108">
        <v>77.099999999999994</v>
      </c>
      <c r="O1551" s="108">
        <v>82.9</v>
      </c>
      <c r="P1551" s="108"/>
      <c r="Q1551" s="109" t="s">
        <v>842</v>
      </c>
    </row>
    <row r="1552" spans="1:17">
      <c r="A1552" s="110" t="s">
        <v>846</v>
      </c>
      <c r="B1552" s="105">
        <v>0.16</v>
      </c>
      <c r="C1552" s="105">
        <v>750</v>
      </c>
      <c r="D1552" s="105">
        <v>11</v>
      </c>
      <c r="E1552" s="105">
        <v>12</v>
      </c>
      <c r="F1552" s="105">
        <v>11</v>
      </c>
      <c r="G1552" s="105">
        <v>0.30109999999999998</v>
      </c>
      <c r="H1552" s="105">
        <v>70</v>
      </c>
      <c r="I1552" s="105">
        <v>750</v>
      </c>
      <c r="J1552" s="105">
        <v>25</v>
      </c>
      <c r="K1552" s="105"/>
      <c r="L1552" s="105">
        <v>1.1200000000000001</v>
      </c>
      <c r="M1552" s="105">
        <v>300000</v>
      </c>
      <c r="N1552" s="108">
        <v>74.5</v>
      </c>
      <c r="O1552" s="108">
        <v>80.8</v>
      </c>
      <c r="P1552" s="108"/>
      <c r="Q1552" s="109" t="s">
        <v>842</v>
      </c>
    </row>
    <row r="1553" spans="1:17">
      <c r="A1553" s="110" t="s">
        <v>847</v>
      </c>
      <c r="B1553" s="105">
        <v>0.2</v>
      </c>
      <c r="C1553" s="105">
        <v>550</v>
      </c>
      <c r="D1553" s="105">
        <v>5</v>
      </c>
      <c r="E1553" s="105">
        <v>1</v>
      </c>
      <c r="F1553" s="105">
        <v>11.5</v>
      </c>
      <c r="G1553" s="105">
        <v>3.9E-2</v>
      </c>
      <c r="H1553" s="105">
        <v>10.9</v>
      </c>
      <c r="I1553" s="105">
        <v>700</v>
      </c>
      <c r="J1553" s="105">
        <v>28.7</v>
      </c>
      <c r="K1553" s="105">
        <v>3.5</v>
      </c>
      <c r="L1553" s="105">
        <v>0</v>
      </c>
      <c r="M1553" s="105">
        <v>30000</v>
      </c>
      <c r="N1553" s="108">
        <v>14.3</v>
      </c>
      <c r="O1553" s="108">
        <v>19</v>
      </c>
      <c r="P1553" s="108">
        <v>0.44</v>
      </c>
      <c r="Q1553" s="109" t="s">
        <v>848</v>
      </c>
    </row>
    <row r="1554" spans="1:17">
      <c r="A1554" s="110" t="s">
        <v>847</v>
      </c>
      <c r="B1554" s="105">
        <v>0.2</v>
      </c>
      <c r="C1554" s="105">
        <v>600</v>
      </c>
      <c r="D1554" s="105">
        <v>5</v>
      </c>
      <c r="E1554" s="105">
        <v>1</v>
      </c>
      <c r="F1554" s="105">
        <v>11.5</v>
      </c>
      <c r="G1554" s="105">
        <v>3.9E-2</v>
      </c>
      <c r="H1554" s="105">
        <v>10.9</v>
      </c>
      <c r="I1554" s="105">
        <v>700</v>
      </c>
      <c r="J1554" s="105">
        <v>28.7</v>
      </c>
      <c r="K1554" s="105">
        <v>3.5</v>
      </c>
      <c r="L1554" s="105">
        <v>0</v>
      </c>
      <c r="M1554" s="105">
        <v>30000</v>
      </c>
      <c r="N1554" s="108">
        <v>27.7</v>
      </c>
      <c r="O1554" s="108">
        <v>35.4</v>
      </c>
      <c r="P1554" s="108">
        <v>0.57999999999999996</v>
      </c>
      <c r="Q1554" s="109" t="s">
        <v>848</v>
      </c>
    </row>
    <row r="1555" spans="1:17">
      <c r="A1555" s="110" t="s">
        <v>847</v>
      </c>
      <c r="B1555" s="105">
        <v>0.2</v>
      </c>
      <c r="C1555" s="105">
        <v>650</v>
      </c>
      <c r="D1555" s="105">
        <v>5</v>
      </c>
      <c r="E1555" s="105">
        <v>1</v>
      </c>
      <c r="F1555" s="105">
        <v>11.5</v>
      </c>
      <c r="G1555" s="105">
        <v>3.9E-2</v>
      </c>
      <c r="H1555" s="105">
        <v>10.9</v>
      </c>
      <c r="I1555" s="105">
        <v>700</v>
      </c>
      <c r="J1555" s="105">
        <v>28.7</v>
      </c>
      <c r="K1555" s="105">
        <v>3.5</v>
      </c>
      <c r="L1555" s="105">
        <v>0</v>
      </c>
      <c r="M1555" s="105">
        <v>30000</v>
      </c>
      <c r="N1555" s="108">
        <v>44.6</v>
      </c>
      <c r="O1555" s="108">
        <v>57.8</v>
      </c>
      <c r="P1555" s="108">
        <v>0.82</v>
      </c>
      <c r="Q1555" s="109" t="s">
        <v>848</v>
      </c>
    </row>
    <row r="1556" spans="1:17">
      <c r="A1556" s="110" t="s">
        <v>847</v>
      </c>
      <c r="B1556" s="105">
        <v>0.2</v>
      </c>
      <c r="C1556" s="105">
        <v>700</v>
      </c>
      <c r="D1556" s="105">
        <v>5</v>
      </c>
      <c r="E1556" s="105">
        <v>1</v>
      </c>
      <c r="F1556" s="105">
        <v>11.5</v>
      </c>
      <c r="G1556" s="105">
        <v>3.9E-2</v>
      </c>
      <c r="H1556" s="105">
        <v>10.9</v>
      </c>
      <c r="I1556" s="105">
        <v>700</v>
      </c>
      <c r="J1556" s="105">
        <v>28.7</v>
      </c>
      <c r="K1556" s="105">
        <v>3.5</v>
      </c>
      <c r="L1556" s="105">
        <v>0</v>
      </c>
      <c r="M1556" s="105">
        <v>30000</v>
      </c>
      <c r="N1556" s="108">
        <v>61.6</v>
      </c>
      <c r="O1556" s="108">
        <v>72.7</v>
      </c>
      <c r="P1556" s="108">
        <v>1.1000000000000001</v>
      </c>
      <c r="Q1556" s="109" t="s">
        <v>848</v>
      </c>
    </row>
    <row r="1557" spans="1:17">
      <c r="A1557" s="110" t="s">
        <v>847</v>
      </c>
      <c r="B1557" s="105">
        <v>0.2</v>
      </c>
      <c r="C1557" s="105">
        <v>750</v>
      </c>
      <c r="D1557" s="105">
        <v>5</v>
      </c>
      <c r="E1557" s="105">
        <v>1</v>
      </c>
      <c r="F1557" s="105">
        <v>11.5</v>
      </c>
      <c r="G1557" s="105">
        <v>3.9E-2</v>
      </c>
      <c r="H1557" s="105">
        <v>10.9</v>
      </c>
      <c r="I1557" s="105">
        <v>700</v>
      </c>
      <c r="J1557" s="105">
        <v>28.7</v>
      </c>
      <c r="K1557" s="105">
        <v>3.5</v>
      </c>
      <c r="L1557" s="105">
        <v>0</v>
      </c>
      <c r="M1557" s="105">
        <v>30000</v>
      </c>
      <c r="N1557" s="108">
        <v>71.5</v>
      </c>
      <c r="O1557" s="108">
        <v>83.4</v>
      </c>
      <c r="P1557" s="108">
        <v>1.2</v>
      </c>
      <c r="Q1557" s="109" t="s">
        <v>848</v>
      </c>
    </row>
    <row r="1558" spans="1:17">
      <c r="A1558" s="110" t="s">
        <v>849</v>
      </c>
      <c r="B1558" s="105">
        <v>0.2</v>
      </c>
      <c r="C1558" s="105">
        <v>550</v>
      </c>
      <c r="D1558" s="105">
        <v>5</v>
      </c>
      <c r="E1558" s="105">
        <v>1</v>
      </c>
      <c r="F1558" s="105">
        <v>8</v>
      </c>
      <c r="G1558" s="105">
        <v>5.7000000000000002E-2</v>
      </c>
      <c r="H1558" s="105">
        <v>22</v>
      </c>
      <c r="I1558" s="105">
        <v>700</v>
      </c>
      <c r="J1558" s="105">
        <v>14.4</v>
      </c>
      <c r="K1558" s="105">
        <v>6.5</v>
      </c>
      <c r="L1558" s="105">
        <v>0</v>
      </c>
      <c r="M1558" s="105">
        <v>30000</v>
      </c>
      <c r="N1558" s="108">
        <v>9.3000000000000007</v>
      </c>
      <c r="O1558" s="108">
        <v>17</v>
      </c>
      <c r="P1558" s="108">
        <v>0.4</v>
      </c>
      <c r="Q1558" s="109" t="s">
        <v>848</v>
      </c>
    </row>
    <row r="1559" spans="1:17">
      <c r="A1559" s="110" t="s">
        <v>849</v>
      </c>
      <c r="B1559" s="105">
        <v>0.2</v>
      </c>
      <c r="C1559" s="105">
        <v>600</v>
      </c>
      <c r="D1559" s="105">
        <v>5</v>
      </c>
      <c r="E1559" s="105">
        <v>1</v>
      </c>
      <c r="F1559" s="105">
        <v>8</v>
      </c>
      <c r="G1559" s="105">
        <v>5.7000000000000002E-2</v>
      </c>
      <c r="H1559" s="105">
        <v>22</v>
      </c>
      <c r="I1559" s="105">
        <v>700</v>
      </c>
      <c r="J1559" s="105">
        <v>14.4</v>
      </c>
      <c r="K1559" s="105">
        <v>6.5</v>
      </c>
      <c r="L1559" s="105">
        <v>0</v>
      </c>
      <c r="M1559" s="105">
        <v>30000</v>
      </c>
      <c r="N1559" s="108">
        <v>25.7</v>
      </c>
      <c r="O1559" s="108">
        <v>32.700000000000003</v>
      </c>
      <c r="P1559" s="108">
        <v>0.56999999999999995</v>
      </c>
      <c r="Q1559" s="109" t="s">
        <v>848</v>
      </c>
    </row>
    <row r="1560" spans="1:17">
      <c r="A1560" s="110" t="s">
        <v>849</v>
      </c>
      <c r="B1560" s="105">
        <v>0.2</v>
      </c>
      <c r="C1560" s="105">
        <v>650</v>
      </c>
      <c r="D1560" s="105">
        <v>5</v>
      </c>
      <c r="E1560" s="105">
        <v>1</v>
      </c>
      <c r="F1560" s="105">
        <v>8</v>
      </c>
      <c r="G1560" s="105">
        <v>5.7000000000000002E-2</v>
      </c>
      <c r="H1560" s="105">
        <v>22</v>
      </c>
      <c r="I1560" s="105">
        <v>700</v>
      </c>
      <c r="J1560" s="105">
        <v>14.4</v>
      </c>
      <c r="K1560" s="105">
        <v>6.5</v>
      </c>
      <c r="L1560" s="105">
        <v>0</v>
      </c>
      <c r="M1560" s="105">
        <v>30000</v>
      </c>
      <c r="N1560" s="108">
        <v>41.5</v>
      </c>
      <c r="O1560" s="108">
        <v>48</v>
      </c>
      <c r="P1560" s="108">
        <v>0.75</v>
      </c>
      <c r="Q1560" s="109" t="s">
        <v>848</v>
      </c>
    </row>
    <row r="1561" spans="1:17">
      <c r="A1561" s="110" t="s">
        <v>849</v>
      </c>
      <c r="B1561" s="105">
        <v>0.2</v>
      </c>
      <c r="C1561" s="105">
        <v>700</v>
      </c>
      <c r="D1561" s="105">
        <v>5</v>
      </c>
      <c r="E1561" s="105">
        <v>1</v>
      </c>
      <c r="F1561" s="105">
        <v>8</v>
      </c>
      <c r="G1561" s="105">
        <v>5.7000000000000002E-2</v>
      </c>
      <c r="H1561" s="105">
        <v>22</v>
      </c>
      <c r="I1561" s="105">
        <v>700</v>
      </c>
      <c r="J1561" s="105">
        <v>14.4</v>
      </c>
      <c r="K1561" s="105">
        <v>6.5</v>
      </c>
      <c r="L1561" s="105">
        <v>0</v>
      </c>
      <c r="M1561" s="105">
        <v>30000</v>
      </c>
      <c r="N1561" s="108">
        <v>55.7</v>
      </c>
      <c r="O1561" s="108">
        <v>65.8</v>
      </c>
      <c r="P1561" s="108">
        <v>0.86</v>
      </c>
      <c r="Q1561" s="109" t="s">
        <v>848</v>
      </c>
    </row>
    <row r="1562" spans="1:17">
      <c r="A1562" s="110" t="s">
        <v>849</v>
      </c>
      <c r="B1562" s="105">
        <v>0.2</v>
      </c>
      <c r="C1562" s="105">
        <v>750</v>
      </c>
      <c r="D1562" s="105">
        <v>5</v>
      </c>
      <c r="E1562" s="105">
        <v>1</v>
      </c>
      <c r="F1562" s="105">
        <v>8</v>
      </c>
      <c r="G1562" s="105">
        <v>5.7000000000000002E-2</v>
      </c>
      <c r="H1562" s="105">
        <v>22</v>
      </c>
      <c r="I1562" s="105">
        <v>700</v>
      </c>
      <c r="J1562" s="105">
        <v>14.4</v>
      </c>
      <c r="K1562" s="105">
        <v>6.5</v>
      </c>
      <c r="L1562" s="105">
        <v>0</v>
      </c>
      <c r="M1562" s="105">
        <v>30000</v>
      </c>
      <c r="N1562" s="108">
        <v>67.900000000000006</v>
      </c>
      <c r="O1562" s="108">
        <v>77.2</v>
      </c>
      <c r="P1562" s="108">
        <v>0.95</v>
      </c>
      <c r="Q1562" s="109" t="s">
        <v>848</v>
      </c>
    </row>
    <row r="1563" spans="1:17">
      <c r="A1563" s="110" t="s">
        <v>850</v>
      </c>
      <c r="B1563" s="105">
        <v>0.2</v>
      </c>
      <c r="C1563" s="105">
        <v>550</v>
      </c>
      <c r="D1563" s="105">
        <v>5</v>
      </c>
      <c r="E1563" s="105">
        <v>1</v>
      </c>
      <c r="F1563" s="105">
        <v>5.5</v>
      </c>
      <c r="G1563" s="105">
        <v>3.1E-2</v>
      </c>
      <c r="H1563" s="105">
        <v>16.100000000000001</v>
      </c>
      <c r="I1563" s="105">
        <v>700</v>
      </c>
      <c r="J1563" s="105">
        <v>14.8</v>
      </c>
      <c r="K1563" s="105">
        <v>6.2</v>
      </c>
      <c r="L1563" s="105">
        <v>0</v>
      </c>
      <c r="M1563" s="105">
        <v>30000</v>
      </c>
      <c r="N1563" s="108">
        <v>3.1</v>
      </c>
      <c r="O1563" s="108">
        <v>11.9</v>
      </c>
      <c r="P1563" s="108">
        <v>0.28000000000000003</v>
      </c>
      <c r="Q1563" s="109" t="s">
        <v>848</v>
      </c>
    </row>
    <row r="1564" spans="1:17">
      <c r="A1564" s="110" t="s">
        <v>850</v>
      </c>
      <c r="B1564" s="105">
        <v>0.2</v>
      </c>
      <c r="C1564" s="105">
        <v>600</v>
      </c>
      <c r="D1564" s="105">
        <v>5</v>
      </c>
      <c r="E1564" s="105">
        <v>1</v>
      </c>
      <c r="F1564" s="105">
        <v>5.5</v>
      </c>
      <c r="G1564" s="105">
        <v>3.1E-2</v>
      </c>
      <c r="H1564" s="105">
        <v>16.100000000000001</v>
      </c>
      <c r="I1564" s="105">
        <v>700</v>
      </c>
      <c r="J1564" s="105">
        <v>14.8</v>
      </c>
      <c r="K1564" s="105">
        <v>6.2</v>
      </c>
      <c r="L1564" s="105">
        <v>0</v>
      </c>
      <c r="M1564" s="105">
        <v>30000</v>
      </c>
      <c r="N1564" s="108">
        <v>14.5</v>
      </c>
      <c r="O1564" s="108">
        <v>16.5</v>
      </c>
      <c r="P1564" s="108">
        <v>0.36</v>
      </c>
      <c r="Q1564" s="109" t="s">
        <v>848</v>
      </c>
    </row>
    <row r="1565" spans="1:17">
      <c r="A1565" s="110" t="s">
        <v>850</v>
      </c>
      <c r="B1565" s="105">
        <v>0.2</v>
      </c>
      <c r="C1565" s="105">
        <v>650</v>
      </c>
      <c r="D1565" s="105">
        <v>5</v>
      </c>
      <c r="E1565" s="105">
        <v>1</v>
      </c>
      <c r="F1565" s="105">
        <v>5.5</v>
      </c>
      <c r="G1565" s="105">
        <v>3.1E-2</v>
      </c>
      <c r="H1565" s="105">
        <v>16.100000000000001</v>
      </c>
      <c r="I1565" s="105">
        <v>700</v>
      </c>
      <c r="J1565" s="105">
        <v>14.8</v>
      </c>
      <c r="K1565" s="105">
        <v>6.2</v>
      </c>
      <c r="L1565" s="105">
        <v>0</v>
      </c>
      <c r="M1565" s="105">
        <v>30000</v>
      </c>
      <c r="N1565" s="108">
        <v>20.7</v>
      </c>
      <c r="O1565" s="108">
        <v>21.8</v>
      </c>
      <c r="P1565" s="108">
        <v>0.38</v>
      </c>
      <c r="Q1565" s="109" t="s">
        <v>848</v>
      </c>
    </row>
    <row r="1566" spans="1:17">
      <c r="A1566" s="110" t="s">
        <v>850</v>
      </c>
      <c r="B1566" s="105">
        <v>0.2</v>
      </c>
      <c r="C1566" s="105">
        <v>700</v>
      </c>
      <c r="D1566" s="105">
        <v>5</v>
      </c>
      <c r="E1566" s="105">
        <v>1</v>
      </c>
      <c r="F1566" s="105">
        <v>5.5</v>
      </c>
      <c r="G1566" s="105">
        <v>3.1E-2</v>
      </c>
      <c r="H1566" s="105">
        <v>16.100000000000001</v>
      </c>
      <c r="I1566" s="105">
        <v>700</v>
      </c>
      <c r="J1566" s="105">
        <v>14.8</v>
      </c>
      <c r="K1566" s="105">
        <v>6.2</v>
      </c>
      <c r="L1566" s="105">
        <v>0</v>
      </c>
      <c r="M1566" s="105">
        <v>30000</v>
      </c>
      <c r="N1566" s="108">
        <v>14.7</v>
      </c>
      <c r="O1566" s="108">
        <v>23.4</v>
      </c>
      <c r="P1566" s="108">
        <v>0.33</v>
      </c>
      <c r="Q1566" s="109" t="s">
        <v>848</v>
      </c>
    </row>
    <row r="1567" spans="1:17">
      <c r="A1567" s="110" t="s">
        <v>850</v>
      </c>
      <c r="B1567" s="105">
        <v>0.2</v>
      </c>
      <c r="C1567" s="105">
        <v>750</v>
      </c>
      <c r="D1567" s="105">
        <v>5</v>
      </c>
      <c r="E1567" s="105">
        <v>1</v>
      </c>
      <c r="F1567" s="105">
        <v>5.5</v>
      </c>
      <c r="G1567" s="105">
        <v>3.1E-2</v>
      </c>
      <c r="H1567" s="105">
        <v>16.100000000000001</v>
      </c>
      <c r="I1567" s="105">
        <v>700</v>
      </c>
      <c r="J1567" s="105">
        <v>14.8</v>
      </c>
      <c r="K1567" s="105">
        <v>6.2</v>
      </c>
      <c r="L1567" s="105">
        <v>0</v>
      </c>
      <c r="M1567" s="105">
        <v>30000</v>
      </c>
      <c r="N1567" s="108">
        <v>19.7</v>
      </c>
      <c r="O1567" s="108">
        <v>26.1</v>
      </c>
      <c r="P1567" s="108">
        <v>0.32</v>
      </c>
      <c r="Q1567" s="109" t="s">
        <v>848</v>
      </c>
    </row>
    <row r="1568" spans="1:17">
      <c r="A1568" s="110" t="s">
        <v>851</v>
      </c>
      <c r="B1568" s="105">
        <v>0.2</v>
      </c>
      <c r="C1568" s="105">
        <v>550</v>
      </c>
      <c r="D1568" s="105">
        <v>5</v>
      </c>
      <c r="E1568" s="105">
        <v>50</v>
      </c>
      <c r="F1568" s="105">
        <v>11.5</v>
      </c>
      <c r="G1568" s="105">
        <v>3.9E-2</v>
      </c>
      <c r="H1568" s="105">
        <v>10.9</v>
      </c>
      <c r="I1568" s="105">
        <v>700</v>
      </c>
      <c r="J1568" s="105">
        <v>28.7</v>
      </c>
      <c r="K1568" s="105">
        <v>3.5</v>
      </c>
      <c r="L1568" s="105">
        <v>0</v>
      </c>
      <c r="M1568" s="105">
        <v>30000</v>
      </c>
      <c r="N1568" s="108">
        <v>13</v>
      </c>
      <c r="O1568" s="108">
        <v>19</v>
      </c>
      <c r="P1568" s="108"/>
      <c r="Q1568" s="109" t="s">
        <v>848</v>
      </c>
    </row>
    <row r="1569" spans="1:17">
      <c r="A1569" s="110" t="s">
        <v>851</v>
      </c>
      <c r="B1569" s="105">
        <v>0.2</v>
      </c>
      <c r="C1569" s="105">
        <v>750</v>
      </c>
      <c r="D1569" s="105">
        <v>5</v>
      </c>
      <c r="E1569" s="105">
        <v>50</v>
      </c>
      <c r="F1569" s="105">
        <v>11.5</v>
      </c>
      <c r="G1569" s="105">
        <v>3.9E-2</v>
      </c>
      <c r="H1569" s="105">
        <v>10.9</v>
      </c>
      <c r="I1569" s="105">
        <v>700</v>
      </c>
      <c r="J1569" s="105">
        <v>28.7</v>
      </c>
      <c r="K1569" s="105">
        <v>3.5</v>
      </c>
      <c r="L1569" s="105">
        <v>0</v>
      </c>
      <c r="M1569" s="105">
        <v>30000</v>
      </c>
      <c r="N1569" s="108">
        <v>74</v>
      </c>
      <c r="O1569" s="108">
        <v>84</v>
      </c>
      <c r="P1569" s="108"/>
      <c r="Q1569" s="109" t="s">
        <v>848</v>
      </c>
    </row>
    <row r="1570" spans="1:17">
      <c r="A1570" s="111" t="s">
        <v>852</v>
      </c>
      <c r="B1570" s="2">
        <v>0.5</v>
      </c>
      <c r="C1570" s="3">
        <v>1000</v>
      </c>
      <c r="D1570" s="4">
        <v>10</v>
      </c>
      <c r="E1570" s="4">
        <v>20</v>
      </c>
      <c r="F1570" s="2">
        <v>14.5</v>
      </c>
      <c r="G1570" s="2">
        <v>0.38</v>
      </c>
      <c r="H1570" s="2">
        <v>106</v>
      </c>
      <c r="I1570" s="3">
        <v>702</v>
      </c>
      <c r="J1570" s="3">
        <v>7</v>
      </c>
      <c r="K1570" s="3"/>
      <c r="L1570" s="4">
        <v>0</v>
      </c>
      <c r="M1570" s="3">
        <v>60000</v>
      </c>
      <c r="N1570" s="113">
        <v>91.62</v>
      </c>
      <c r="O1570" s="113">
        <v>93.37</v>
      </c>
      <c r="P1570" s="113">
        <v>0.95</v>
      </c>
      <c r="Q1570" s="114" t="s">
        <v>853</v>
      </c>
    </row>
    <row r="1571" spans="1:17">
      <c r="A1571" s="111" t="s">
        <v>852</v>
      </c>
      <c r="B1571" s="2">
        <v>0.5</v>
      </c>
      <c r="C1571" s="3">
        <v>1000</v>
      </c>
      <c r="D1571" s="4">
        <v>10</v>
      </c>
      <c r="E1571" s="4">
        <v>40</v>
      </c>
      <c r="F1571" s="2">
        <v>14.5</v>
      </c>
      <c r="G1571" s="2">
        <v>0.38</v>
      </c>
      <c r="H1571" s="2">
        <v>106</v>
      </c>
      <c r="I1571" s="3">
        <v>702</v>
      </c>
      <c r="J1571" s="3">
        <v>7</v>
      </c>
      <c r="K1571" s="3"/>
      <c r="L1571" s="4">
        <v>0</v>
      </c>
      <c r="M1571" s="3">
        <v>60000</v>
      </c>
      <c r="N1571" s="113">
        <v>91.97</v>
      </c>
      <c r="O1571" s="113">
        <v>94.41</v>
      </c>
      <c r="P1571" s="113">
        <v>0.96</v>
      </c>
      <c r="Q1571" s="114" t="s">
        <v>853</v>
      </c>
    </row>
    <row r="1572" spans="1:17">
      <c r="A1572" s="111" t="s">
        <v>852</v>
      </c>
      <c r="B1572" s="2">
        <v>0.5</v>
      </c>
      <c r="C1572" s="3">
        <v>1000</v>
      </c>
      <c r="D1572" s="4">
        <v>10</v>
      </c>
      <c r="E1572" s="4">
        <v>60</v>
      </c>
      <c r="F1572" s="2">
        <v>14.5</v>
      </c>
      <c r="G1572" s="2">
        <v>0.38</v>
      </c>
      <c r="H1572" s="2">
        <v>106</v>
      </c>
      <c r="I1572" s="3">
        <v>702</v>
      </c>
      <c r="J1572" s="3">
        <v>7</v>
      </c>
      <c r="K1572" s="3"/>
      <c r="L1572" s="4">
        <v>0</v>
      </c>
      <c r="M1572" s="3">
        <v>60000</v>
      </c>
      <c r="N1572" s="113">
        <v>93.02</v>
      </c>
      <c r="O1572" s="113">
        <v>91.97</v>
      </c>
      <c r="P1572" s="113">
        <v>0.95</v>
      </c>
      <c r="Q1572" s="114" t="s">
        <v>853</v>
      </c>
    </row>
    <row r="1573" spans="1:17">
      <c r="A1573" s="111" t="s">
        <v>852</v>
      </c>
      <c r="B1573" s="2">
        <v>0.5</v>
      </c>
      <c r="C1573" s="3">
        <v>1000</v>
      </c>
      <c r="D1573" s="4">
        <v>10</v>
      </c>
      <c r="E1573" s="4">
        <v>80</v>
      </c>
      <c r="F1573" s="2">
        <v>14.5</v>
      </c>
      <c r="G1573" s="2">
        <v>0.38</v>
      </c>
      <c r="H1573" s="2">
        <v>106</v>
      </c>
      <c r="I1573" s="3">
        <v>702</v>
      </c>
      <c r="J1573" s="3">
        <v>7</v>
      </c>
      <c r="K1573" s="3"/>
      <c r="L1573" s="4">
        <v>0</v>
      </c>
      <c r="M1573" s="3">
        <v>60000</v>
      </c>
      <c r="N1573" s="113">
        <v>90.92</v>
      </c>
      <c r="O1573" s="113">
        <v>92.32</v>
      </c>
      <c r="P1573" s="113">
        <v>0.92</v>
      </c>
      <c r="Q1573" s="114" t="s">
        <v>853</v>
      </c>
    </row>
    <row r="1574" spans="1:17">
      <c r="A1574" s="111" t="s">
        <v>852</v>
      </c>
      <c r="B1574" s="2">
        <v>0.5</v>
      </c>
      <c r="C1574" s="3">
        <v>1000</v>
      </c>
      <c r="D1574" s="4">
        <v>10</v>
      </c>
      <c r="E1574" s="4">
        <v>100</v>
      </c>
      <c r="F1574" s="2">
        <v>14.5</v>
      </c>
      <c r="G1574" s="2">
        <v>0.38</v>
      </c>
      <c r="H1574" s="2">
        <v>106</v>
      </c>
      <c r="I1574" s="3">
        <v>702</v>
      </c>
      <c r="J1574" s="3">
        <v>7</v>
      </c>
      <c r="K1574" s="3"/>
      <c r="L1574" s="4">
        <v>0</v>
      </c>
      <c r="M1574" s="3">
        <v>60000</v>
      </c>
      <c r="N1574" s="113">
        <v>88.48</v>
      </c>
      <c r="O1574" s="113">
        <v>89.18</v>
      </c>
      <c r="P1574" s="113">
        <v>0.9</v>
      </c>
      <c r="Q1574" s="114" t="s">
        <v>853</v>
      </c>
    </row>
    <row r="1575" spans="1:17">
      <c r="A1575" s="111" t="s">
        <v>852</v>
      </c>
      <c r="B1575" s="2">
        <v>0.5</v>
      </c>
      <c r="C1575" s="3">
        <v>900</v>
      </c>
      <c r="D1575" s="4">
        <v>10</v>
      </c>
      <c r="E1575" s="4">
        <v>20</v>
      </c>
      <c r="F1575" s="2">
        <v>14.5</v>
      </c>
      <c r="G1575" s="2">
        <v>0.38</v>
      </c>
      <c r="H1575" s="2">
        <v>106</v>
      </c>
      <c r="I1575" s="3">
        <v>702</v>
      </c>
      <c r="J1575" s="3">
        <v>7</v>
      </c>
      <c r="K1575" s="3"/>
      <c r="L1575" s="4">
        <v>0</v>
      </c>
      <c r="M1575" s="3">
        <v>60000</v>
      </c>
      <c r="N1575" s="113">
        <v>73.81</v>
      </c>
      <c r="O1575" s="113">
        <v>84.64</v>
      </c>
      <c r="P1575" s="113">
        <v>0.9</v>
      </c>
      <c r="Q1575" s="114" t="s">
        <v>853</v>
      </c>
    </row>
    <row r="1576" spans="1:17">
      <c r="A1576" s="111" t="s">
        <v>852</v>
      </c>
      <c r="B1576" s="2">
        <v>0.5</v>
      </c>
      <c r="C1576" s="3">
        <v>900</v>
      </c>
      <c r="D1576" s="4">
        <v>10</v>
      </c>
      <c r="E1576" s="4">
        <v>40</v>
      </c>
      <c r="F1576" s="2">
        <v>14.5</v>
      </c>
      <c r="G1576" s="2">
        <v>0.38</v>
      </c>
      <c r="H1576" s="2">
        <v>106</v>
      </c>
      <c r="I1576" s="3">
        <v>702</v>
      </c>
      <c r="J1576" s="3">
        <v>7</v>
      </c>
      <c r="K1576" s="3"/>
      <c r="L1576" s="4">
        <v>0</v>
      </c>
      <c r="M1576" s="3">
        <v>60000</v>
      </c>
      <c r="N1576" s="113">
        <v>75.91</v>
      </c>
      <c r="O1576" s="113">
        <v>82.89</v>
      </c>
      <c r="P1576" s="113">
        <v>0.86</v>
      </c>
      <c r="Q1576" s="114" t="s">
        <v>853</v>
      </c>
    </row>
    <row r="1577" spans="1:17">
      <c r="A1577" s="111" t="s">
        <v>852</v>
      </c>
      <c r="B1577" s="2">
        <v>0.5</v>
      </c>
      <c r="C1577" s="3">
        <v>900</v>
      </c>
      <c r="D1577" s="4">
        <v>10</v>
      </c>
      <c r="E1577" s="4">
        <v>60</v>
      </c>
      <c r="F1577" s="2">
        <v>14.5</v>
      </c>
      <c r="G1577" s="2">
        <v>0.38</v>
      </c>
      <c r="H1577" s="2">
        <v>106</v>
      </c>
      <c r="I1577" s="3">
        <v>702</v>
      </c>
      <c r="J1577" s="3">
        <v>7</v>
      </c>
      <c r="K1577" s="3"/>
      <c r="L1577" s="4">
        <v>0</v>
      </c>
      <c r="M1577" s="3">
        <v>60000</v>
      </c>
      <c r="N1577" s="113">
        <v>75.209999999999994</v>
      </c>
      <c r="O1577" s="113">
        <v>82.54</v>
      </c>
      <c r="P1577" s="113">
        <v>0.86</v>
      </c>
      <c r="Q1577" s="114" t="s">
        <v>853</v>
      </c>
    </row>
    <row r="1578" spans="1:17">
      <c r="A1578" s="111" t="s">
        <v>852</v>
      </c>
      <c r="B1578" s="2">
        <v>0.5</v>
      </c>
      <c r="C1578" s="3">
        <v>900</v>
      </c>
      <c r="D1578" s="4">
        <v>10</v>
      </c>
      <c r="E1578" s="4">
        <v>80</v>
      </c>
      <c r="F1578" s="2">
        <v>14.5</v>
      </c>
      <c r="G1578" s="2">
        <v>0.38</v>
      </c>
      <c r="H1578" s="2">
        <v>106</v>
      </c>
      <c r="I1578" s="3">
        <v>702</v>
      </c>
      <c r="J1578" s="3">
        <v>7</v>
      </c>
      <c r="K1578" s="3"/>
      <c r="L1578" s="4">
        <v>0</v>
      </c>
      <c r="M1578" s="3">
        <v>60000</v>
      </c>
      <c r="N1578" s="113">
        <v>72.760000000000005</v>
      </c>
      <c r="O1578" s="113">
        <v>87.81</v>
      </c>
      <c r="P1578" s="113">
        <v>0.84</v>
      </c>
      <c r="Q1578" s="114" t="s">
        <v>853</v>
      </c>
    </row>
    <row r="1579" spans="1:17">
      <c r="A1579" s="111" t="s">
        <v>852</v>
      </c>
      <c r="B1579" s="2">
        <v>0.5</v>
      </c>
      <c r="C1579" s="3">
        <v>900</v>
      </c>
      <c r="D1579" s="4">
        <v>10</v>
      </c>
      <c r="E1579" s="4">
        <v>100</v>
      </c>
      <c r="F1579" s="2">
        <v>14.5</v>
      </c>
      <c r="G1579" s="2">
        <v>0.38</v>
      </c>
      <c r="H1579" s="2">
        <v>106</v>
      </c>
      <c r="I1579" s="3">
        <v>702</v>
      </c>
      <c r="J1579" s="3">
        <v>7</v>
      </c>
      <c r="K1579" s="3"/>
      <c r="L1579" s="4">
        <v>0</v>
      </c>
      <c r="M1579" s="3">
        <v>60000</v>
      </c>
      <c r="N1579" s="113">
        <v>69.97</v>
      </c>
      <c r="O1579" s="113">
        <v>78.349999999999994</v>
      </c>
      <c r="P1579" s="113">
        <v>0.8</v>
      </c>
      <c r="Q1579" s="114" t="s">
        <v>853</v>
      </c>
    </row>
    <row r="1580" spans="1:17">
      <c r="A1580" s="111" t="s">
        <v>852</v>
      </c>
      <c r="B1580" s="2">
        <v>0.5</v>
      </c>
      <c r="C1580" s="3">
        <v>800</v>
      </c>
      <c r="D1580" s="4">
        <v>10</v>
      </c>
      <c r="E1580" s="4">
        <v>20</v>
      </c>
      <c r="F1580" s="2">
        <v>14.5</v>
      </c>
      <c r="G1580" s="2">
        <v>0.38</v>
      </c>
      <c r="H1580" s="2">
        <v>106</v>
      </c>
      <c r="I1580" s="3">
        <v>702</v>
      </c>
      <c r="J1580" s="3">
        <v>7</v>
      </c>
      <c r="K1580" s="3"/>
      <c r="L1580" s="4">
        <v>0</v>
      </c>
      <c r="M1580" s="3">
        <v>60000</v>
      </c>
      <c r="N1580" s="113">
        <v>56</v>
      </c>
      <c r="O1580" s="113">
        <v>55.62</v>
      </c>
      <c r="P1580" s="113">
        <v>0.79</v>
      </c>
      <c r="Q1580" s="114" t="s">
        <v>853</v>
      </c>
    </row>
    <row r="1581" spans="1:17">
      <c r="A1581" s="111" t="s">
        <v>854</v>
      </c>
      <c r="B1581" s="2">
        <v>0.47</v>
      </c>
      <c r="C1581" s="3">
        <v>500</v>
      </c>
      <c r="D1581" s="4">
        <v>5</v>
      </c>
      <c r="E1581" s="4">
        <v>0.5</v>
      </c>
      <c r="F1581" s="2">
        <v>9.6</v>
      </c>
      <c r="G1581" s="2">
        <v>0.57999999999999996</v>
      </c>
      <c r="H1581" s="2">
        <v>223.5</v>
      </c>
      <c r="I1581" s="3">
        <v>809</v>
      </c>
      <c r="J1581" s="3">
        <v>18.2</v>
      </c>
      <c r="K1581" s="3"/>
      <c r="L1581" s="4">
        <v>0</v>
      </c>
      <c r="M1581" s="3">
        <v>3600</v>
      </c>
      <c r="N1581" s="113">
        <v>12.8</v>
      </c>
      <c r="O1581" s="113">
        <v>16.399999999999999</v>
      </c>
      <c r="P1581" s="113">
        <v>0.69</v>
      </c>
      <c r="Q1581" s="114" t="s">
        <v>855</v>
      </c>
    </row>
    <row r="1582" spans="1:17">
      <c r="A1582" s="111" t="s">
        <v>856</v>
      </c>
      <c r="B1582" s="2">
        <v>0.47</v>
      </c>
      <c r="C1582" s="3">
        <v>500</v>
      </c>
      <c r="D1582" s="4">
        <v>5</v>
      </c>
      <c r="E1582" s="4">
        <v>0.5</v>
      </c>
      <c r="F1582" s="2">
        <v>16</v>
      </c>
      <c r="G1582" s="2">
        <v>0.71</v>
      </c>
      <c r="H1582" s="2">
        <v>144</v>
      </c>
      <c r="I1582" s="3">
        <v>756</v>
      </c>
      <c r="J1582" s="3">
        <v>15.5</v>
      </c>
      <c r="K1582" s="3">
        <v>6.7</v>
      </c>
      <c r="L1582" s="4">
        <v>0</v>
      </c>
      <c r="M1582" s="3">
        <v>3600</v>
      </c>
      <c r="N1582" s="113">
        <v>27.5</v>
      </c>
      <c r="O1582" s="113">
        <v>28.1</v>
      </c>
      <c r="P1582" s="113">
        <v>0.94</v>
      </c>
      <c r="Q1582" s="114" t="s">
        <v>855</v>
      </c>
    </row>
    <row r="1583" spans="1:17">
      <c r="A1583" s="111" t="s">
        <v>857</v>
      </c>
      <c r="B1583" s="2">
        <v>0.47</v>
      </c>
      <c r="C1583" s="3">
        <v>500</v>
      </c>
      <c r="D1583" s="4">
        <v>5</v>
      </c>
      <c r="E1583" s="4">
        <v>0.5</v>
      </c>
      <c r="F1583" s="2">
        <v>13.1</v>
      </c>
      <c r="G1583" s="2">
        <v>0.18</v>
      </c>
      <c r="H1583" s="2">
        <v>53.9</v>
      </c>
      <c r="I1583" s="3">
        <v>365</v>
      </c>
      <c r="J1583" s="3">
        <v>23.7</v>
      </c>
      <c r="K1583" s="3"/>
      <c r="L1583" s="4">
        <v>0</v>
      </c>
      <c r="M1583" s="3">
        <v>3600</v>
      </c>
      <c r="N1583" s="113">
        <v>10.3</v>
      </c>
      <c r="O1583" s="113">
        <v>18.600000000000001</v>
      </c>
      <c r="P1583" s="113">
        <v>0.56000000000000005</v>
      </c>
      <c r="Q1583" s="114" t="s">
        <v>855</v>
      </c>
    </row>
    <row r="1584" spans="1:17">
      <c r="A1584" s="111" t="s">
        <v>858</v>
      </c>
      <c r="B1584" s="2">
        <v>0.47</v>
      </c>
      <c r="C1584" s="3">
        <v>500</v>
      </c>
      <c r="D1584" s="4">
        <v>5</v>
      </c>
      <c r="E1584" s="4">
        <v>0.5</v>
      </c>
      <c r="F1584" s="2">
        <v>7.9</v>
      </c>
      <c r="G1584" s="2">
        <v>0.05</v>
      </c>
      <c r="H1584" s="2">
        <v>22.8</v>
      </c>
      <c r="I1584" s="3">
        <v>445</v>
      </c>
      <c r="J1584" s="3">
        <v>17.3</v>
      </c>
      <c r="K1584" s="3">
        <v>6.1</v>
      </c>
      <c r="L1584" s="4">
        <v>0</v>
      </c>
      <c r="M1584" s="3">
        <v>3600</v>
      </c>
      <c r="N1584" s="113">
        <v>23.9</v>
      </c>
      <c r="O1584" s="113">
        <v>25.5</v>
      </c>
      <c r="P1584" s="113">
        <v>0.93</v>
      </c>
      <c r="Q1584" s="114" t="s">
        <v>855</v>
      </c>
    </row>
    <row r="1585" spans="1:17">
      <c r="A1585" s="111" t="s">
        <v>859</v>
      </c>
      <c r="B1585" s="2">
        <v>0.47</v>
      </c>
      <c r="C1585" s="3">
        <v>500</v>
      </c>
      <c r="D1585" s="4">
        <v>5</v>
      </c>
      <c r="E1585" s="4">
        <v>0.5</v>
      </c>
      <c r="F1585" s="2">
        <v>21.4</v>
      </c>
      <c r="G1585" s="2">
        <v>0.32</v>
      </c>
      <c r="H1585" s="2">
        <v>59.5</v>
      </c>
      <c r="I1585" s="3">
        <v>231</v>
      </c>
      <c r="J1585" s="3">
        <v>21.4</v>
      </c>
      <c r="K1585" s="3"/>
      <c r="L1585" s="4">
        <v>0</v>
      </c>
      <c r="M1585" s="3">
        <v>3600</v>
      </c>
      <c r="N1585" s="113">
        <v>13.4</v>
      </c>
      <c r="O1585" s="113">
        <v>17.7</v>
      </c>
      <c r="P1585" s="113">
        <v>0.71</v>
      </c>
      <c r="Q1585" s="114" t="s">
        <v>855</v>
      </c>
    </row>
    <row r="1586" spans="1:17">
      <c r="A1586" s="111" t="s">
        <v>860</v>
      </c>
      <c r="B1586" s="2">
        <v>0.47</v>
      </c>
      <c r="C1586" s="3">
        <v>500</v>
      </c>
      <c r="D1586" s="4">
        <v>5</v>
      </c>
      <c r="E1586" s="4">
        <v>0.5</v>
      </c>
      <c r="F1586" s="2">
        <v>7.4</v>
      </c>
      <c r="G1586" s="2">
        <v>0.05</v>
      </c>
      <c r="H1586" s="2">
        <v>30.2</v>
      </c>
      <c r="I1586" s="3">
        <v>449</v>
      </c>
      <c r="J1586" s="3">
        <v>19</v>
      </c>
      <c r="K1586" s="3">
        <v>5.8</v>
      </c>
      <c r="L1586" s="4">
        <v>0</v>
      </c>
      <c r="M1586" s="3">
        <v>3600</v>
      </c>
      <c r="N1586" s="113">
        <v>15.5</v>
      </c>
      <c r="O1586" s="113">
        <v>17.8</v>
      </c>
      <c r="P1586" s="113">
        <v>0.94</v>
      </c>
      <c r="Q1586" s="114" t="s">
        <v>855</v>
      </c>
    </row>
    <row r="1587" spans="1:17">
      <c r="A1587" s="111" t="s">
        <v>854</v>
      </c>
      <c r="B1587" s="2">
        <v>0.47</v>
      </c>
      <c r="C1587" s="3">
        <v>600</v>
      </c>
      <c r="D1587" s="4">
        <v>5</v>
      </c>
      <c r="E1587" s="4">
        <v>0.5</v>
      </c>
      <c r="F1587" s="2">
        <v>9.6</v>
      </c>
      <c r="G1587" s="2">
        <v>0.57999999999999996</v>
      </c>
      <c r="H1587" s="2">
        <v>223.5</v>
      </c>
      <c r="I1587" s="3">
        <v>809</v>
      </c>
      <c r="J1587" s="3">
        <v>18.2</v>
      </c>
      <c r="K1587" s="3"/>
      <c r="L1587" s="4">
        <v>0</v>
      </c>
      <c r="M1587" s="3">
        <v>3600</v>
      </c>
      <c r="N1587" s="113">
        <v>40.799999999999997</v>
      </c>
      <c r="O1587" s="113">
        <v>44.2</v>
      </c>
      <c r="P1587" s="113">
        <v>0.87</v>
      </c>
      <c r="Q1587" s="114" t="s">
        <v>855</v>
      </c>
    </row>
    <row r="1588" spans="1:17">
      <c r="A1588" s="111" t="s">
        <v>856</v>
      </c>
      <c r="B1588" s="2">
        <v>0.47</v>
      </c>
      <c r="C1588" s="3">
        <v>600</v>
      </c>
      <c r="D1588" s="4">
        <v>5</v>
      </c>
      <c r="E1588" s="4">
        <v>0.5</v>
      </c>
      <c r="F1588" s="2">
        <v>16</v>
      </c>
      <c r="G1588" s="2">
        <v>0.71</v>
      </c>
      <c r="H1588" s="2">
        <v>144</v>
      </c>
      <c r="I1588" s="3">
        <v>756</v>
      </c>
      <c r="J1588" s="3">
        <v>15.5</v>
      </c>
      <c r="K1588" s="3"/>
      <c r="L1588" s="4">
        <v>0</v>
      </c>
      <c r="M1588" s="3">
        <v>3600</v>
      </c>
      <c r="N1588" s="113">
        <v>65.7</v>
      </c>
      <c r="O1588" s="113">
        <v>59.5</v>
      </c>
      <c r="P1588" s="113">
        <v>1.1499999999999999</v>
      </c>
      <c r="Q1588" s="114" t="s">
        <v>855</v>
      </c>
    </row>
    <row r="1589" spans="1:17">
      <c r="A1589" s="111" t="s">
        <v>857</v>
      </c>
      <c r="B1589" s="2">
        <v>0.47</v>
      </c>
      <c r="C1589" s="3">
        <v>600</v>
      </c>
      <c r="D1589" s="4">
        <v>5</v>
      </c>
      <c r="E1589" s="4">
        <v>0.5</v>
      </c>
      <c r="F1589" s="2">
        <v>13.1</v>
      </c>
      <c r="G1589" s="2">
        <v>0.18</v>
      </c>
      <c r="H1589" s="2">
        <v>53.9</v>
      </c>
      <c r="I1589" s="3">
        <v>365</v>
      </c>
      <c r="J1589" s="3">
        <v>23.7</v>
      </c>
      <c r="K1589" s="3"/>
      <c r="L1589" s="4">
        <v>0</v>
      </c>
      <c r="M1589" s="3">
        <v>3600</v>
      </c>
      <c r="N1589" s="113">
        <v>24.7</v>
      </c>
      <c r="O1589" s="113">
        <v>34.299999999999997</v>
      </c>
      <c r="P1589" s="113">
        <v>0.59</v>
      </c>
      <c r="Q1589" s="114" t="s">
        <v>855</v>
      </c>
    </row>
    <row r="1590" spans="1:17">
      <c r="A1590" s="111" t="s">
        <v>858</v>
      </c>
      <c r="B1590" s="2">
        <v>0.47</v>
      </c>
      <c r="C1590" s="3">
        <v>600</v>
      </c>
      <c r="D1590" s="4">
        <v>5</v>
      </c>
      <c r="E1590" s="4">
        <v>0.5</v>
      </c>
      <c r="F1590" s="2">
        <v>7.9</v>
      </c>
      <c r="G1590" s="2">
        <v>0.05</v>
      </c>
      <c r="H1590" s="2">
        <v>22.8</v>
      </c>
      <c r="I1590" s="3">
        <v>445</v>
      </c>
      <c r="J1590" s="3">
        <v>17.3</v>
      </c>
      <c r="K1590" s="3"/>
      <c r="L1590" s="4">
        <v>0</v>
      </c>
      <c r="M1590" s="3">
        <v>3600</v>
      </c>
      <c r="N1590" s="113">
        <v>69.400000000000006</v>
      </c>
      <c r="O1590" s="113">
        <v>54.6</v>
      </c>
      <c r="P1590" s="113">
        <v>1.2</v>
      </c>
      <c r="Q1590" s="114" t="s">
        <v>855</v>
      </c>
    </row>
    <row r="1591" spans="1:17">
      <c r="A1591" s="111" t="s">
        <v>859</v>
      </c>
      <c r="B1591" s="2">
        <v>0.47</v>
      </c>
      <c r="C1591" s="3">
        <v>600</v>
      </c>
      <c r="D1591" s="4">
        <v>5</v>
      </c>
      <c r="E1591" s="4">
        <v>0.5</v>
      </c>
      <c r="F1591" s="2">
        <v>21.4</v>
      </c>
      <c r="G1591" s="2">
        <v>0.32</v>
      </c>
      <c r="H1591" s="2">
        <v>59.5</v>
      </c>
      <c r="I1591" s="3">
        <v>231</v>
      </c>
      <c r="J1591" s="3">
        <v>21.4</v>
      </c>
      <c r="K1591" s="3"/>
      <c r="L1591" s="4">
        <v>0</v>
      </c>
      <c r="M1591" s="3">
        <v>3600</v>
      </c>
      <c r="N1591" s="113">
        <v>47.6</v>
      </c>
      <c r="O1591" s="113">
        <v>55.4</v>
      </c>
      <c r="P1591" s="113">
        <v>0.76</v>
      </c>
      <c r="Q1591" s="114" t="s">
        <v>855</v>
      </c>
    </row>
    <row r="1592" spans="1:17">
      <c r="A1592" s="111" t="s">
        <v>860</v>
      </c>
      <c r="B1592" s="2">
        <v>0.47</v>
      </c>
      <c r="C1592" s="3">
        <v>600</v>
      </c>
      <c r="D1592" s="4">
        <v>5</v>
      </c>
      <c r="E1592" s="4">
        <v>0.5</v>
      </c>
      <c r="F1592" s="2">
        <v>7.4</v>
      </c>
      <c r="G1592" s="2">
        <v>0.05</v>
      </c>
      <c r="H1592" s="2">
        <v>30.2</v>
      </c>
      <c r="I1592" s="3">
        <v>449</v>
      </c>
      <c r="J1592" s="3">
        <v>19</v>
      </c>
      <c r="K1592" s="3"/>
      <c r="L1592" s="4">
        <v>0</v>
      </c>
      <c r="M1592" s="3">
        <v>3600</v>
      </c>
      <c r="N1592" s="113">
        <v>51.5</v>
      </c>
      <c r="O1592" s="113">
        <v>48.3</v>
      </c>
      <c r="P1592" s="113">
        <v>1.0900000000000001</v>
      </c>
      <c r="Q1592" s="114" t="s">
        <v>855</v>
      </c>
    </row>
    <row r="1593" spans="1:17">
      <c r="A1593" s="111" t="s">
        <v>854</v>
      </c>
      <c r="B1593" s="2">
        <v>0.47</v>
      </c>
      <c r="C1593" s="3">
        <v>700</v>
      </c>
      <c r="D1593" s="4">
        <v>5</v>
      </c>
      <c r="E1593" s="4">
        <v>0.5</v>
      </c>
      <c r="F1593" s="2">
        <v>9.6</v>
      </c>
      <c r="G1593" s="2">
        <v>0.57999999999999996</v>
      </c>
      <c r="H1593" s="2">
        <v>223.5</v>
      </c>
      <c r="I1593" s="3">
        <v>809</v>
      </c>
      <c r="J1593" s="3">
        <v>18.2</v>
      </c>
      <c r="K1593" s="3"/>
      <c r="L1593" s="4">
        <v>0</v>
      </c>
      <c r="M1593" s="3">
        <v>3600</v>
      </c>
      <c r="N1593" s="113">
        <v>81.599999999999994</v>
      </c>
      <c r="O1593" s="113">
        <v>84.8</v>
      </c>
      <c r="P1593" s="113">
        <v>0.91</v>
      </c>
      <c r="Q1593" s="114" t="s">
        <v>855</v>
      </c>
    </row>
    <row r="1594" spans="1:17">
      <c r="A1594" s="111" t="s">
        <v>856</v>
      </c>
      <c r="B1594" s="2">
        <v>0.47</v>
      </c>
      <c r="C1594" s="3">
        <v>700</v>
      </c>
      <c r="D1594" s="4">
        <v>5</v>
      </c>
      <c r="E1594" s="4">
        <v>0.5</v>
      </c>
      <c r="F1594" s="2">
        <v>16</v>
      </c>
      <c r="G1594" s="2">
        <v>0.71</v>
      </c>
      <c r="H1594" s="2">
        <v>144</v>
      </c>
      <c r="I1594" s="3">
        <v>756</v>
      </c>
      <c r="J1594" s="3">
        <v>15.5</v>
      </c>
      <c r="K1594" s="3"/>
      <c r="L1594" s="4">
        <v>0</v>
      </c>
      <c r="M1594" s="3">
        <v>3600</v>
      </c>
      <c r="N1594" s="113">
        <v>84.7</v>
      </c>
      <c r="O1594" s="113">
        <v>84.5</v>
      </c>
      <c r="P1594" s="113">
        <v>0.99</v>
      </c>
      <c r="Q1594" s="114" t="s">
        <v>855</v>
      </c>
    </row>
    <row r="1595" spans="1:17">
      <c r="A1595" s="111" t="s">
        <v>857</v>
      </c>
      <c r="B1595" s="2">
        <v>0.47</v>
      </c>
      <c r="C1595" s="3">
        <v>700</v>
      </c>
      <c r="D1595" s="4">
        <v>5</v>
      </c>
      <c r="E1595" s="4">
        <v>0.5</v>
      </c>
      <c r="F1595" s="2">
        <v>13.1</v>
      </c>
      <c r="G1595" s="2">
        <v>0.18</v>
      </c>
      <c r="H1595" s="2">
        <v>53.9</v>
      </c>
      <c r="I1595" s="3">
        <v>365</v>
      </c>
      <c r="J1595" s="3">
        <v>23.7</v>
      </c>
      <c r="K1595" s="3"/>
      <c r="L1595" s="4">
        <v>0</v>
      </c>
      <c r="M1595" s="3">
        <v>3600</v>
      </c>
      <c r="N1595" s="113">
        <v>58.9</v>
      </c>
      <c r="O1595" s="113">
        <v>67.5</v>
      </c>
      <c r="P1595" s="113">
        <v>0.83</v>
      </c>
      <c r="Q1595" s="114" t="s">
        <v>855</v>
      </c>
    </row>
    <row r="1596" spans="1:17">
      <c r="A1596" s="111" t="s">
        <v>858</v>
      </c>
      <c r="B1596" s="2">
        <v>0.47</v>
      </c>
      <c r="C1596" s="3">
        <v>700</v>
      </c>
      <c r="D1596" s="4">
        <v>5</v>
      </c>
      <c r="E1596" s="4">
        <v>0.5</v>
      </c>
      <c r="F1596" s="2">
        <v>7.9</v>
      </c>
      <c r="G1596" s="2">
        <v>0.05</v>
      </c>
      <c r="H1596" s="2">
        <v>22.8</v>
      </c>
      <c r="I1596" s="3">
        <v>445</v>
      </c>
      <c r="J1596" s="3">
        <v>17.3</v>
      </c>
      <c r="K1596" s="3"/>
      <c r="L1596" s="4">
        <v>0</v>
      </c>
      <c r="M1596" s="3">
        <v>3600</v>
      </c>
      <c r="N1596" s="113">
        <v>87.1</v>
      </c>
      <c r="O1596" s="113">
        <v>79.8</v>
      </c>
      <c r="P1596" s="113">
        <v>1.08</v>
      </c>
      <c r="Q1596" s="114" t="s">
        <v>855</v>
      </c>
    </row>
    <row r="1597" spans="1:17">
      <c r="A1597" s="111" t="s">
        <v>859</v>
      </c>
      <c r="B1597" s="2">
        <v>0.47</v>
      </c>
      <c r="C1597" s="3">
        <v>700</v>
      </c>
      <c r="D1597" s="4">
        <v>5</v>
      </c>
      <c r="E1597" s="4">
        <v>0.5</v>
      </c>
      <c r="F1597" s="2">
        <v>21.4</v>
      </c>
      <c r="G1597" s="2">
        <v>0.32</v>
      </c>
      <c r="H1597" s="2">
        <v>59.5</v>
      </c>
      <c r="I1597" s="3">
        <v>231</v>
      </c>
      <c r="J1597" s="3">
        <v>21.4</v>
      </c>
      <c r="K1597" s="3"/>
      <c r="L1597" s="4">
        <v>0</v>
      </c>
      <c r="M1597" s="3">
        <v>3600</v>
      </c>
      <c r="N1597" s="113">
        <v>78.599999999999994</v>
      </c>
      <c r="O1597" s="113">
        <v>83.5</v>
      </c>
      <c r="P1597" s="113">
        <v>0.89</v>
      </c>
      <c r="Q1597" s="114" t="s">
        <v>855</v>
      </c>
    </row>
    <row r="1598" spans="1:17">
      <c r="A1598" s="111" t="s">
        <v>860</v>
      </c>
      <c r="B1598" s="2">
        <v>0.47</v>
      </c>
      <c r="C1598" s="3">
        <v>700</v>
      </c>
      <c r="D1598" s="4">
        <v>5</v>
      </c>
      <c r="E1598" s="4">
        <v>0.5</v>
      </c>
      <c r="F1598" s="2">
        <v>7.4</v>
      </c>
      <c r="G1598" s="2">
        <v>0.05</v>
      </c>
      <c r="H1598" s="2">
        <v>30.2</v>
      </c>
      <c r="I1598" s="3">
        <v>449</v>
      </c>
      <c r="J1598" s="3">
        <v>19</v>
      </c>
      <c r="K1598" s="3"/>
      <c r="L1598" s="4">
        <v>0</v>
      </c>
      <c r="M1598" s="3">
        <v>3600</v>
      </c>
      <c r="N1598" s="113">
        <v>83.4</v>
      </c>
      <c r="O1598" s="113">
        <v>80.8</v>
      </c>
      <c r="P1598" s="113">
        <v>1.05</v>
      </c>
      <c r="Q1598" s="114" t="s">
        <v>855</v>
      </c>
    </row>
    <row r="1599" spans="1:17">
      <c r="A1599" s="111" t="s">
        <v>854</v>
      </c>
      <c r="B1599" s="2">
        <v>0.47</v>
      </c>
      <c r="C1599" s="3">
        <v>800</v>
      </c>
      <c r="D1599" s="4">
        <v>5</v>
      </c>
      <c r="E1599" s="4">
        <v>0.5</v>
      </c>
      <c r="F1599" s="2">
        <v>9.6</v>
      </c>
      <c r="G1599" s="2">
        <v>0.57999999999999996</v>
      </c>
      <c r="H1599" s="2">
        <v>223.5</v>
      </c>
      <c r="I1599" s="3">
        <v>809</v>
      </c>
      <c r="J1599" s="3">
        <v>18.2</v>
      </c>
      <c r="K1599" s="3"/>
      <c r="L1599" s="4">
        <v>0</v>
      </c>
      <c r="M1599" s="3">
        <v>3600</v>
      </c>
      <c r="N1599" s="113">
        <v>91.3</v>
      </c>
      <c r="O1599" s="113">
        <v>93.7</v>
      </c>
      <c r="P1599" s="113">
        <v>0.89</v>
      </c>
      <c r="Q1599" s="114" t="s">
        <v>855</v>
      </c>
    </row>
    <row r="1600" spans="1:17">
      <c r="A1600" s="111" t="s">
        <v>856</v>
      </c>
      <c r="B1600" s="2">
        <v>0.47</v>
      </c>
      <c r="C1600" s="3">
        <v>800</v>
      </c>
      <c r="D1600" s="4">
        <v>5</v>
      </c>
      <c r="E1600" s="4">
        <v>0.5</v>
      </c>
      <c r="F1600" s="2">
        <v>16</v>
      </c>
      <c r="G1600" s="2">
        <v>0.71</v>
      </c>
      <c r="H1600" s="2">
        <v>144</v>
      </c>
      <c r="I1600" s="3">
        <v>756</v>
      </c>
      <c r="J1600" s="3">
        <v>15.5</v>
      </c>
      <c r="K1600" s="3"/>
      <c r="L1600" s="4">
        <v>0</v>
      </c>
      <c r="M1600" s="3">
        <v>3600</v>
      </c>
      <c r="N1600" s="113">
        <v>95.9</v>
      </c>
      <c r="O1600" s="113">
        <v>94.5</v>
      </c>
      <c r="P1600" s="113">
        <v>0.98</v>
      </c>
      <c r="Q1600" s="114" t="s">
        <v>855</v>
      </c>
    </row>
    <row r="1601" spans="1:17">
      <c r="A1601" s="111" t="s">
        <v>857</v>
      </c>
      <c r="B1601" s="2">
        <v>0.47</v>
      </c>
      <c r="C1601" s="3">
        <v>800</v>
      </c>
      <c r="D1601" s="4">
        <v>5</v>
      </c>
      <c r="E1601" s="4">
        <v>0.5</v>
      </c>
      <c r="F1601" s="2">
        <v>13.1</v>
      </c>
      <c r="G1601" s="2">
        <v>0.18</v>
      </c>
      <c r="H1601" s="2">
        <v>53.9</v>
      </c>
      <c r="I1601" s="3">
        <v>365</v>
      </c>
      <c r="J1601" s="3">
        <v>23.7</v>
      </c>
      <c r="K1601" s="3"/>
      <c r="L1601" s="4">
        <v>0</v>
      </c>
      <c r="M1601" s="3">
        <v>3600</v>
      </c>
      <c r="N1601" s="113">
        <v>85.4</v>
      </c>
      <c r="O1601" s="113">
        <v>89.9</v>
      </c>
      <c r="P1601" s="113">
        <v>0.92</v>
      </c>
      <c r="Q1601" s="114" t="s">
        <v>855</v>
      </c>
    </row>
    <row r="1602" spans="1:17">
      <c r="A1602" s="111" t="s">
        <v>858</v>
      </c>
      <c r="B1602" s="2">
        <v>0.47</v>
      </c>
      <c r="C1602" s="3">
        <v>800</v>
      </c>
      <c r="D1602" s="4">
        <v>5</v>
      </c>
      <c r="E1602" s="4">
        <v>0.5</v>
      </c>
      <c r="F1602" s="2">
        <v>7.9</v>
      </c>
      <c r="G1602" s="2">
        <v>0.05</v>
      </c>
      <c r="H1602" s="2">
        <v>22.8</v>
      </c>
      <c r="I1602" s="3">
        <v>445</v>
      </c>
      <c r="J1602" s="3">
        <v>17.3</v>
      </c>
      <c r="K1602" s="3"/>
      <c r="L1602" s="4">
        <v>0</v>
      </c>
      <c r="M1602" s="3">
        <v>3600</v>
      </c>
      <c r="N1602" s="113">
        <v>96.6</v>
      </c>
      <c r="O1602" s="113">
        <v>92.4</v>
      </c>
      <c r="P1602" s="113">
        <v>0.97</v>
      </c>
      <c r="Q1602" s="114" t="s">
        <v>855</v>
      </c>
    </row>
    <row r="1603" spans="1:17">
      <c r="A1603" s="111" t="s">
        <v>859</v>
      </c>
      <c r="B1603" s="2">
        <v>0.47</v>
      </c>
      <c r="C1603" s="3">
        <v>800</v>
      </c>
      <c r="D1603" s="4">
        <v>5</v>
      </c>
      <c r="E1603" s="4">
        <v>0.5</v>
      </c>
      <c r="F1603" s="2">
        <v>21.4</v>
      </c>
      <c r="G1603" s="2">
        <v>0.32</v>
      </c>
      <c r="H1603" s="2">
        <v>59.5</v>
      </c>
      <c r="I1603" s="3">
        <v>231</v>
      </c>
      <c r="J1603" s="3">
        <v>21.4</v>
      </c>
      <c r="K1603" s="3"/>
      <c r="L1603" s="4">
        <v>0</v>
      </c>
      <c r="M1603" s="3">
        <v>3600</v>
      </c>
      <c r="N1603" s="113">
        <v>89.8</v>
      </c>
      <c r="O1603" s="113">
        <v>91.3</v>
      </c>
      <c r="P1603" s="113">
        <v>0.93</v>
      </c>
      <c r="Q1603" s="114" t="s">
        <v>855</v>
      </c>
    </row>
    <row r="1604" spans="1:17">
      <c r="A1604" s="111" t="s">
        <v>860</v>
      </c>
      <c r="B1604" s="2">
        <v>0.47</v>
      </c>
      <c r="C1604" s="3">
        <v>800</v>
      </c>
      <c r="D1604" s="4">
        <v>5</v>
      </c>
      <c r="E1604" s="4">
        <v>0.5</v>
      </c>
      <c r="F1604" s="2">
        <v>7.4</v>
      </c>
      <c r="G1604" s="2">
        <v>0.05</v>
      </c>
      <c r="H1604" s="2">
        <v>30.2</v>
      </c>
      <c r="I1604" s="3">
        <v>449</v>
      </c>
      <c r="J1604" s="3">
        <v>19</v>
      </c>
      <c r="K1604" s="3"/>
      <c r="L1604" s="4">
        <v>0</v>
      </c>
      <c r="M1604" s="3">
        <v>3600</v>
      </c>
      <c r="N1604" s="113">
        <v>92.7</v>
      </c>
      <c r="O1604" s="113">
        <v>91.6</v>
      </c>
      <c r="P1604" s="113">
        <v>1.02</v>
      </c>
      <c r="Q1604" s="114" t="s">
        <v>855</v>
      </c>
    </row>
    <row r="1605" spans="1:17">
      <c r="A1605" s="111" t="s">
        <v>861</v>
      </c>
      <c r="B1605" s="2">
        <v>0.5</v>
      </c>
      <c r="C1605" s="3">
        <v>550</v>
      </c>
      <c r="D1605" s="4">
        <v>5</v>
      </c>
      <c r="E1605" s="4">
        <v>0.5</v>
      </c>
      <c r="F1605" s="2">
        <v>8.6999999999999993</v>
      </c>
      <c r="G1605" s="2">
        <v>0.47</v>
      </c>
      <c r="H1605" s="2">
        <v>173</v>
      </c>
      <c r="I1605" s="3">
        <v>538</v>
      </c>
      <c r="J1605" s="3">
        <v>7</v>
      </c>
      <c r="K1605" s="3"/>
      <c r="L1605" s="4">
        <v>0</v>
      </c>
      <c r="M1605" s="3">
        <v>12000</v>
      </c>
      <c r="N1605" s="113">
        <v>28.18</v>
      </c>
      <c r="O1605" s="113">
        <v>31.93</v>
      </c>
      <c r="P1605" s="113">
        <v>0.71</v>
      </c>
      <c r="Q1605" s="114" t="s">
        <v>862</v>
      </c>
    </row>
    <row r="1606" spans="1:17">
      <c r="A1606" s="111" t="s">
        <v>863</v>
      </c>
      <c r="B1606" s="2">
        <v>0.5</v>
      </c>
      <c r="C1606" s="3">
        <v>550</v>
      </c>
      <c r="D1606" s="4">
        <v>5</v>
      </c>
      <c r="E1606" s="4">
        <v>0.5</v>
      </c>
      <c r="F1606" s="2">
        <v>8.4</v>
      </c>
      <c r="G1606" s="2">
        <v>0.42</v>
      </c>
      <c r="H1606" s="2">
        <v>155</v>
      </c>
      <c r="I1606" s="3">
        <v>606</v>
      </c>
      <c r="J1606" s="3">
        <v>7</v>
      </c>
      <c r="K1606" s="3"/>
      <c r="L1606" s="4">
        <v>1.3</v>
      </c>
      <c r="M1606" s="3">
        <v>12000</v>
      </c>
      <c r="N1606" s="113">
        <v>26.82</v>
      </c>
      <c r="O1606" s="113">
        <v>42.11</v>
      </c>
      <c r="P1606" s="113">
        <v>0.74</v>
      </c>
      <c r="Q1606" s="114" t="s">
        <v>862</v>
      </c>
    </row>
    <row r="1607" spans="1:17">
      <c r="A1607" s="111" t="s">
        <v>864</v>
      </c>
      <c r="B1607" s="2">
        <v>0.5</v>
      </c>
      <c r="C1607" s="3">
        <v>550</v>
      </c>
      <c r="D1607" s="4">
        <v>5</v>
      </c>
      <c r="E1607" s="4">
        <v>0.5</v>
      </c>
      <c r="F1607" s="2">
        <v>8.3000000000000007</v>
      </c>
      <c r="G1607" s="2">
        <v>0.43</v>
      </c>
      <c r="H1607" s="2">
        <v>154</v>
      </c>
      <c r="I1607" s="3">
        <v>500</v>
      </c>
      <c r="J1607" s="3">
        <v>8.5</v>
      </c>
      <c r="K1607" s="3"/>
      <c r="L1607" s="4">
        <v>1</v>
      </c>
      <c r="M1607" s="3">
        <v>12000</v>
      </c>
      <c r="N1607" s="113">
        <v>23.82</v>
      </c>
      <c r="O1607" s="113">
        <v>42.11</v>
      </c>
      <c r="P1607" s="113">
        <v>0.76</v>
      </c>
      <c r="Q1607" s="114" t="s">
        <v>862</v>
      </c>
    </row>
    <row r="1608" spans="1:17">
      <c r="A1608" s="111" t="s">
        <v>865</v>
      </c>
      <c r="B1608" s="2">
        <v>0.5</v>
      </c>
      <c r="C1608" s="3">
        <v>550</v>
      </c>
      <c r="D1608" s="4">
        <v>5</v>
      </c>
      <c r="E1608" s="4">
        <v>0.5</v>
      </c>
      <c r="F1608" s="2">
        <v>8.3000000000000007</v>
      </c>
      <c r="G1608" s="2">
        <v>0.46</v>
      </c>
      <c r="H1608" s="2">
        <v>169</v>
      </c>
      <c r="I1608" s="3">
        <v>510</v>
      </c>
      <c r="J1608" s="3">
        <v>11</v>
      </c>
      <c r="K1608" s="3"/>
      <c r="L1608" s="4">
        <v>0.9</v>
      </c>
      <c r="M1608" s="3">
        <v>12000</v>
      </c>
      <c r="N1608" s="113">
        <v>22.46</v>
      </c>
      <c r="O1608" s="113">
        <v>41.83</v>
      </c>
      <c r="P1608" s="113">
        <v>0.77</v>
      </c>
      <c r="Q1608" s="114" t="s">
        <v>862</v>
      </c>
    </row>
    <row r="1609" spans="1:17">
      <c r="A1609" s="111" t="s">
        <v>861</v>
      </c>
      <c r="B1609" s="2">
        <v>0.5</v>
      </c>
      <c r="C1609" s="3">
        <v>600</v>
      </c>
      <c r="D1609" s="4">
        <v>5</v>
      </c>
      <c r="E1609" s="4">
        <v>0.5</v>
      </c>
      <c r="F1609" s="2">
        <v>8.6999999999999993</v>
      </c>
      <c r="G1609" s="2">
        <v>0.47</v>
      </c>
      <c r="H1609" s="2">
        <v>173</v>
      </c>
      <c r="I1609" s="3">
        <v>538</v>
      </c>
      <c r="J1609" s="3">
        <v>7</v>
      </c>
      <c r="K1609" s="3"/>
      <c r="L1609" s="4">
        <v>0</v>
      </c>
      <c r="M1609" s="3">
        <v>12000</v>
      </c>
      <c r="N1609" s="113">
        <v>42.18</v>
      </c>
      <c r="O1609" s="113">
        <v>29.54</v>
      </c>
      <c r="P1609" s="113">
        <v>0.76</v>
      </c>
      <c r="Q1609" s="114" t="s">
        <v>862</v>
      </c>
    </row>
    <row r="1610" spans="1:17">
      <c r="A1610" s="111" t="s">
        <v>863</v>
      </c>
      <c r="B1610" s="2">
        <v>0.5</v>
      </c>
      <c r="C1610" s="3">
        <v>600</v>
      </c>
      <c r="D1610" s="4">
        <v>5</v>
      </c>
      <c r="E1610" s="4">
        <v>0.5</v>
      </c>
      <c r="F1610" s="2">
        <v>8.4</v>
      </c>
      <c r="G1610" s="2">
        <v>0.42</v>
      </c>
      <c r="H1610" s="2">
        <v>155</v>
      </c>
      <c r="I1610" s="3">
        <v>606</v>
      </c>
      <c r="J1610" s="3">
        <v>7</v>
      </c>
      <c r="K1610" s="3"/>
      <c r="L1610" s="4">
        <v>1.3</v>
      </c>
      <c r="M1610" s="3">
        <v>12000</v>
      </c>
      <c r="N1610" s="113">
        <v>42.36</v>
      </c>
      <c r="O1610" s="113">
        <v>56.15</v>
      </c>
      <c r="P1610" s="113">
        <v>0.81</v>
      </c>
      <c r="Q1610" s="114" t="s">
        <v>862</v>
      </c>
    </row>
    <row r="1611" spans="1:17">
      <c r="A1611" s="111" t="s">
        <v>864</v>
      </c>
      <c r="B1611" s="2">
        <v>0.5</v>
      </c>
      <c r="C1611" s="3">
        <v>600</v>
      </c>
      <c r="D1611" s="4">
        <v>5</v>
      </c>
      <c r="E1611" s="4">
        <v>0.5</v>
      </c>
      <c r="F1611" s="2">
        <v>8.3000000000000007</v>
      </c>
      <c r="G1611" s="2">
        <v>0.43</v>
      </c>
      <c r="H1611" s="2">
        <v>154</v>
      </c>
      <c r="I1611" s="3">
        <v>500</v>
      </c>
      <c r="J1611" s="3">
        <v>8.5</v>
      </c>
      <c r="K1611" s="3"/>
      <c r="L1611" s="4">
        <v>1</v>
      </c>
      <c r="M1611" s="3">
        <v>12000</v>
      </c>
      <c r="N1611" s="113">
        <v>39.36</v>
      </c>
      <c r="O1611" s="113">
        <v>56.15</v>
      </c>
      <c r="P1611" s="113">
        <v>0.8</v>
      </c>
      <c r="Q1611" s="114" t="s">
        <v>862</v>
      </c>
    </row>
    <row r="1612" spans="1:17">
      <c r="A1612" s="111" t="s">
        <v>865</v>
      </c>
      <c r="B1612" s="2">
        <v>0.5</v>
      </c>
      <c r="C1612" s="3">
        <v>600</v>
      </c>
      <c r="D1612" s="4">
        <v>5</v>
      </c>
      <c r="E1612" s="4">
        <v>0.5</v>
      </c>
      <c r="F1612" s="2">
        <v>8.3000000000000007</v>
      </c>
      <c r="G1612" s="2">
        <v>0.46</v>
      </c>
      <c r="H1612" s="2">
        <v>169</v>
      </c>
      <c r="I1612" s="3">
        <v>510</v>
      </c>
      <c r="J1612" s="3">
        <v>11</v>
      </c>
      <c r="K1612" s="3"/>
      <c r="L1612" s="4">
        <v>0.9</v>
      </c>
      <c r="M1612" s="3">
        <v>12000</v>
      </c>
      <c r="N1612" s="113">
        <v>34.729999999999997</v>
      </c>
      <c r="O1612" s="113">
        <v>63.61</v>
      </c>
      <c r="P1612" s="113">
        <v>0.81</v>
      </c>
      <c r="Q1612" s="114" t="s">
        <v>862</v>
      </c>
    </row>
    <row r="1613" spans="1:17">
      <c r="A1613" s="111" t="s">
        <v>861</v>
      </c>
      <c r="B1613" s="2">
        <v>0.5</v>
      </c>
      <c r="C1613" s="3">
        <v>650</v>
      </c>
      <c r="D1613" s="4">
        <v>5</v>
      </c>
      <c r="E1613" s="4">
        <v>0.5</v>
      </c>
      <c r="F1613" s="2">
        <v>8.6999999999999993</v>
      </c>
      <c r="G1613" s="2">
        <v>0.47</v>
      </c>
      <c r="H1613" s="2">
        <v>173</v>
      </c>
      <c r="I1613" s="3">
        <v>538</v>
      </c>
      <c r="J1613" s="3">
        <v>7</v>
      </c>
      <c r="K1613" s="3"/>
      <c r="L1613" s="4">
        <v>0</v>
      </c>
      <c r="M1613" s="3">
        <v>12000</v>
      </c>
      <c r="N1613" s="113">
        <v>58.73</v>
      </c>
      <c r="O1613" s="113">
        <v>69.63</v>
      </c>
      <c r="P1613" s="113">
        <v>0.85</v>
      </c>
      <c r="Q1613" s="114" t="s">
        <v>862</v>
      </c>
    </row>
    <row r="1614" spans="1:17">
      <c r="A1614" s="111" t="s">
        <v>863</v>
      </c>
      <c r="B1614" s="2">
        <v>0.5</v>
      </c>
      <c r="C1614" s="3">
        <v>650</v>
      </c>
      <c r="D1614" s="4">
        <v>5</v>
      </c>
      <c r="E1614" s="4">
        <v>0.5</v>
      </c>
      <c r="F1614" s="2">
        <v>8.4</v>
      </c>
      <c r="G1614" s="2">
        <v>0.42</v>
      </c>
      <c r="H1614" s="2">
        <v>155</v>
      </c>
      <c r="I1614" s="3">
        <v>606</v>
      </c>
      <c r="J1614" s="3">
        <v>7</v>
      </c>
      <c r="K1614" s="3"/>
      <c r="L1614" s="4">
        <v>1.3</v>
      </c>
      <c r="M1614" s="3">
        <v>12000</v>
      </c>
      <c r="N1614" s="113">
        <v>58.73</v>
      </c>
      <c r="O1614" s="113">
        <v>78.989999999999995</v>
      </c>
      <c r="P1614" s="113">
        <v>0.88</v>
      </c>
      <c r="Q1614" s="114" t="s">
        <v>862</v>
      </c>
    </row>
    <row r="1615" spans="1:17">
      <c r="A1615" s="111" t="s">
        <v>864</v>
      </c>
      <c r="B1615" s="2">
        <v>0.5</v>
      </c>
      <c r="C1615" s="3">
        <v>650</v>
      </c>
      <c r="D1615" s="4">
        <v>5</v>
      </c>
      <c r="E1615" s="4">
        <v>0.5</v>
      </c>
      <c r="F1615" s="2">
        <v>8.3000000000000007</v>
      </c>
      <c r="G1615" s="2">
        <v>0.43</v>
      </c>
      <c r="H1615" s="2">
        <v>154</v>
      </c>
      <c r="I1615" s="3">
        <v>500</v>
      </c>
      <c r="J1615" s="3">
        <v>8.5</v>
      </c>
      <c r="K1615" s="3"/>
      <c r="L1615" s="4">
        <v>1</v>
      </c>
      <c r="M1615" s="3">
        <v>12000</v>
      </c>
      <c r="N1615" s="113">
        <v>56</v>
      </c>
      <c r="O1615" s="113">
        <v>69.63</v>
      </c>
      <c r="P1615" s="113">
        <v>0.87</v>
      </c>
      <c r="Q1615" s="114" t="s">
        <v>862</v>
      </c>
    </row>
    <row r="1616" spans="1:17">
      <c r="A1616" s="111" t="s">
        <v>865</v>
      </c>
      <c r="B1616" s="2">
        <v>0.5</v>
      </c>
      <c r="C1616" s="3">
        <v>650</v>
      </c>
      <c r="D1616" s="4">
        <v>5</v>
      </c>
      <c r="E1616" s="4">
        <v>0.5</v>
      </c>
      <c r="F1616" s="2">
        <v>8.3000000000000007</v>
      </c>
      <c r="G1616" s="2">
        <v>0.46</v>
      </c>
      <c r="H1616" s="2">
        <v>169</v>
      </c>
      <c r="I1616" s="3">
        <v>510</v>
      </c>
      <c r="J1616" s="3">
        <v>11</v>
      </c>
      <c r="K1616" s="3"/>
      <c r="L1616" s="4">
        <v>0.9</v>
      </c>
      <c r="M1616" s="3">
        <v>12000</v>
      </c>
      <c r="N1616" s="113">
        <v>54.64</v>
      </c>
      <c r="O1616" s="113">
        <v>69.91</v>
      </c>
      <c r="P1616" s="113">
        <v>0.87</v>
      </c>
      <c r="Q1616" s="114" t="s">
        <v>862</v>
      </c>
    </row>
    <row r="1617" spans="1:17">
      <c r="A1617" s="111" t="s">
        <v>861</v>
      </c>
      <c r="B1617" s="2">
        <v>0.5</v>
      </c>
      <c r="C1617" s="3">
        <v>700</v>
      </c>
      <c r="D1617" s="4">
        <v>5</v>
      </c>
      <c r="E1617" s="4">
        <v>0.5</v>
      </c>
      <c r="F1617" s="2">
        <v>8.6999999999999993</v>
      </c>
      <c r="G1617" s="2">
        <v>0.47</v>
      </c>
      <c r="H1617" s="2">
        <v>173</v>
      </c>
      <c r="I1617" s="3">
        <v>538</v>
      </c>
      <c r="J1617" s="3">
        <v>7</v>
      </c>
      <c r="K1617" s="3"/>
      <c r="L1617" s="4">
        <v>0</v>
      </c>
      <c r="M1617" s="3">
        <v>12000</v>
      </c>
      <c r="N1617" s="113">
        <v>75.91</v>
      </c>
      <c r="O1617" s="113">
        <v>83.67</v>
      </c>
      <c r="P1617" s="113">
        <v>0.9</v>
      </c>
      <c r="Q1617" s="114" t="s">
        <v>862</v>
      </c>
    </row>
    <row r="1618" spans="1:17">
      <c r="A1618" s="111" t="s">
        <v>863</v>
      </c>
      <c r="B1618" s="2">
        <v>0.5</v>
      </c>
      <c r="C1618" s="3">
        <v>700</v>
      </c>
      <c r="D1618" s="4">
        <v>5</v>
      </c>
      <c r="E1618" s="4">
        <v>0.5</v>
      </c>
      <c r="F1618" s="2">
        <v>8.4</v>
      </c>
      <c r="G1618" s="2">
        <v>0.42</v>
      </c>
      <c r="H1618" s="2">
        <v>155</v>
      </c>
      <c r="I1618" s="3">
        <v>606</v>
      </c>
      <c r="J1618" s="3">
        <v>7</v>
      </c>
      <c r="K1618" s="3"/>
      <c r="L1618" s="4">
        <v>1.3</v>
      </c>
      <c r="M1618" s="3">
        <v>12000</v>
      </c>
      <c r="N1618" s="113">
        <v>76</v>
      </c>
      <c r="O1618" s="113">
        <v>90.28</v>
      </c>
      <c r="P1618" s="113">
        <v>0.92</v>
      </c>
      <c r="Q1618" s="114" t="s">
        <v>862</v>
      </c>
    </row>
    <row r="1619" spans="1:17">
      <c r="A1619" s="111" t="s">
        <v>864</v>
      </c>
      <c r="B1619" s="2">
        <v>0.5</v>
      </c>
      <c r="C1619" s="3">
        <v>700</v>
      </c>
      <c r="D1619" s="4">
        <v>5</v>
      </c>
      <c r="E1619" s="4">
        <v>0.5</v>
      </c>
      <c r="F1619" s="2">
        <v>8.3000000000000007</v>
      </c>
      <c r="G1619" s="2">
        <v>0.43</v>
      </c>
      <c r="H1619" s="2">
        <v>154</v>
      </c>
      <c r="I1619" s="3">
        <v>500</v>
      </c>
      <c r="J1619" s="3">
        <v>8.5</v>
      </c>
      <c r="K1619" s="3"/>
      <c r="L1619" s="4">
        <v>1</v>
      </c>
      <c r="M1619" s="3">
        <v>12000</v>
      </c>
      <c r="N1619" s="113">
        <v>66.36</v>
      </c>
      <c r="O1619" s="113">
        <v>83.12</v>
      </c>
      <c r="P1619" s="113">
        <v>0.94</v>
      </c>
      <c r="Q1619" s="114" t="s">
        <v>862</v>
      </c>
    </row>
    <row r="1620" spans="1:17">
      <c r="A1620" s="111" t="s">
        <v>865</v>
      </c>
      <c r="B1620" s="2">
        <v>0.5</v>
      </c>
      <c r="C1620" s="3">
        <v>700</v>
      </c>
      <c r="D1620" s="4">
        <v>5</v>
      </c>
      <c r="E1620" s="4">
        <v>0.5</v>
      </c>
      <c r="F1620" s="2">
        <v>8.3000000000000007</v>
      </c>
      <c r="G1620" s="2">
        <v>0.46</v>
      </c>
      <c r="H1620" s="2">
        <v>169</v>
      </c>
      <c r="I1620" s="3">
        <v>510</v>
      </c>
      <c r="J1620" s="3">
        <v>11</v>
      </c>
      <c r="K1620" s="3"/>
      <c r="L1620" s="4">
        <v>0.9</v>
      </c>
      <c r="M1620" s="3">
        <v>12000</v>
      </c>
      <c r="N1620" s="113">
        <v>70.180000000000007</v>
      </c>
      <c r="O1620" s="113">
        <v>83.95</v>
      </c>
      <c r="P1620" s="113">
        <v>0.92</v>
      </c>
      <c r="Q1620" s="114" t="s">
        <v>862</v>
      </c>
    </row>
    <row r="1621" spans="1:17">
      <c r="A1621" s="111" t="s">
        <v>866</v>
      </c>
      <c r="B1621" s="2">
        <v>0.5</v>
      </c>
      <c r="C1621" s="3">
        <v>700</v>
      </c>
      <c r="D1621" s="4">
        <v>9</v>
      </c>
      <c r="E1621" s="4">
        <v>12</v>
      </c>
      <c r="F1621" s="2">
        <v>7</v>
      </c>
      <c r="G1621" s="2">
        <v>1</v>
      </c>
      <c r="H1621" s="2">
        <v>558.20000000000005</v>
      </c>
      <c r="I1621" s="3">
        <v>457</v>
      </c>
      <c r="J1621" s="3">
        <v>7</v>
      </c>
      <c r="K1621" s="3"/>
      <c r="L1621" s="4">
        <v>0</v>
      </c>
      <c r="M1621" s="3">
        <v>24000</v>
      </c>
      <c r="N1621" s="113">
        <v>67.17</v>
      </c>
      <c r="O1621" s="113">
        <v>83.34</v>
      </c>
      <c r="P1621" s="113">
        <v>0.84</v>
      </c>
      <c r="Q1621" s="114" t="s">
        <v>867</v>
      </c>
    </row>
    <row r="1622" spans="1:17">
      <c r="A1622" s="111" t="s">
        <v>868</v>
      </c>
      <c r="B1622" s="2">
        <v>0.5</v>
      </c>
      <c r="C1622" s="3">
        <v>700</v>
      </c>
      <c r="D1622" s="4">
        <v>9</v>
      </c>
      <c r="E1622" s="4">
        <v>12</v>
      </c>
      <c r="F1622" s="2">
        <v>7</v>
      </c>
      <c r="G1622" s="2">
        <v>0.6</v>
      </c>
      <c r="H1622" s="2">
        <v>315.10000000000002</v>
      </c>
      <c r="I1622" s="3">
        <v>647</v>
      </c>
      <c r="J1622" s="3">
        <v>7</v>
      </c>
      <c r="K1622" s="3"/>
      <c r="L1622" s="4">
        <v>1.2</v>
      </c>
      <c r="M1622" s="3">
        <v>24000</v>
      </c>
      <c r="N1622" s="113">
        <v>84.29</v>
      </c>
      <c r="O1622" s="113">
        <v>83.58</v>
      </c>
      <c r="P1622" s="113">
        <v>0.86</v>
      </c>
      <c r="Q1622" s="114" t="s">
        <v>867</v>
      </c>
    </row>
    <row r="1623" spans="1:17">
      <c r="A1623" s="111" t="s">
        <v>869</v>
      </c>
      <c r="B1623" s="2">
        <v>0.5</v>
      </c>
      <c r="C1623" s="3">
        <v>700</v>
      </c>
      <c r="D1623" s="4">
        <v>9</v>
      </c>
      <c r="E1623" s="4">
        <v>12</v>
      </c>
      <c r="F1623" s="2">
        <v>6.4</v>
      </c>
      <c r="G1623" s="2">
        <v>0.5</v>
      </c>
      <c r="H1623" s="2">
        <v>332.5</v>
      </c>
      <c r="I1623" s="3">
        <v>655</v>
      </c>
      <c r="J1623" s="3">
        <v>7</v>
      </c>
      <c r="K1623" s="3"/>
      <c r="L1623" s="4">
        <v>1.2</v>
      </c>
      <c r="M1623" s="3">
        <v>24000</v>
      </c>
      <c r="N1623" s="113">
        <v>86.34</v>
      </c>
      <c r="O1623" s="113">
        <v>89.56</v>
      </c>
      <c r="P1623" s="113">
        <v>0.88</v>
      </c>
      <c r="Q1623" s="114" t="s">
        <v>867</v>
      </c>
    </row>
    <row r="1624" spans="1:17">
      <c r="A1624" s="111" t="s">
        <v>870</v>
      </c>
      <c r="B1624" s="2">
        <v>0.5</v>
      </c>
      <c r="C1624" s="3">
        <v>700</v>
      </c>
      <c r="D1624" s="4">
        <v>9</v>
      </c>
      <c r="E1624" s="4">
        <v>12</v>
      </c>
      <c r="F1624" s="2">
        <v>6.6</v>
      </c>
      <c r="G1624" s="2">
        <v>0.6</v>
      </c>
      <c r="H1624" s="2">
        <v>375.1</v>
      </c>
      <c r="I1624" s="3">
        <v>710</v>
      </c>
      <c r="J1624" s="3">
        <v>7</v>
      </c>
      <c r="K1624" s="3"/>
      <c r="L1624" s="4">
        <v>1.2</v>
      </c>
      <c r="M1624" s="3">
        <v>24000</v>
      </c>
      <c r="N1624" s="113">
        <v>87.5</v>
      </c>
      <c r="O1624" s="113">
        <v>91.11</v>
      </c>
      <c r="P1624" s="113">
        <v>0.9</v>
      </c>
      <c r="Q1624" s="114" t="s">
        <v>867</v>
      </c>
    </row>
    <row r="1625" spans="1:17">
      <c r="A1625" s="111" t="s">
        <v>866</v>
      </c>
      <c r="B1625" s="2">
        <v>0.5</v>
      </c>
      <c r="C1625" s="3">
        <v>700</v>
      </c>
      <c r="D1625" s="4">
        <v>9</v>
      </c>
      <c r="E1625" s="4">
        <v>24</v>
      </c>
      <c r="F1625" s="2">
        <v>7</v>
      </c>
      <c r="G1625" s="2">
        <v>1</v>
      </c>
      <c r="H1625" s="2">
        <v>558.20000000000005</v>
      </c>
      <c r="I1625" s="3">
        <v>457</v>
      </c>
      <c r="J1625" s="3">
        <v>7</v>
      </c>
      <c r="K1625" s="3"/>
      <c r="L1625" s="4">
        <v>0</v>
      </c>
      <c r="M1625" s="3">
        <v>24000</v>
      </c>
      <c r="N1625" s="113">
        <v>66.290000000000006</v>
      </c>
      <c r="O1625" s="113">
        <v>81.400000000000006</v>
      </c>
      <c r="P1625" s="113">
        <v>0.84</v>
      </c>
      <c r="Q1625" s="114" t="s">
        <v>867</v>
      </c>
    </row>
    <row r="1626" spans="1:17">
      <c r="A1626" s="111" t="s">
        <v>868</v>
      </c>
      <c r="B1626" s="2">
        <v>0.5</v>
      </c>
      <c r="C1626" s="3">
        <v>700</v>
      </c>
      <c r="D1626" s="4">
        <v>9</v>
      </c>
      <c r="E1626" s="4">
        <v>24</v>
      </c>
      <c r="F1626" s="2">
        <v>7</v>
      </c>
      <c r="G1626" s="2">
        <v>0.6</v>
      </c>
      <c r="H1626" s="2">
        <v>315.10000000000002</v>
      </c>
      <c r="I1626" s="3">
        <v>647</v>
      </c>
      <c r="J1626" s="3">
        <v>7</v>
      </c>
      <c r="K1626" s="3"/>
      <c r="L1626" s="4">
        <v>1.2</v>
      </c>
      <c r="M1626" s="3">
        <v>24000</v>
      </c>
      <c r="N1626" s="113">
        <v>81.66</v>
      </c>
      <c r="O1626" s="113">
        <v>84.12</v>
      </c>
      <c r="P1626" s="113">
        <v>0.88</v>
      </c>
      <c r="Q1626" s="114" t="s">
        <v>867</v>
      </c>
    </row>
    <row r="1627" spans="1:17">
      <c r="A1627" s="111" t="s">
        <v>869</v>
      </c>
      <c r="B1627" s="2">
        <v>0.5</v>
      </c>
      <c r="C1627" s="3">
        <v>700</v>
      </c>
      <c r="D1627" s="4">
        <v>9</v>
      </c>
      <c r="E1627" s="4">
        <v>24</v>
      </c>
      <c r="F1627" s="2">
        <v>6.4</v>
      </c>
      <c r="G1627" s="2">
        <v>0.5</v>
      </c>
      <c r="H1627" s="2">
        <v>332.5</v>
      </c>
      <c r="I1627" s="3">
        <v>655</v>
      </c>
      <c r="J1627" s="3">
        <v>7</v>
      </c>
      <c r="K1627" s="3"/>
      <c r="L1627" s="4">
        <v>1.2</v>
      </c>
      <c r="M1627" s="3">
        <v>24000</v>
      </c>
      <c r="N1627" s="113">
        <v>85.17</v>
      </c>
      <c r="O1627" s="113">
        <v>89.48</v>
      </c>
      <c r="P1627" s="113">
        <v>0.89</v>
      </c>
      <c r="Q1627" s="114" t="s">
        <v>867</v>
      </c>
    </row>
    <row r="1628" spans="1:17">
      <c r="A1628" s="111" t="s">
        <v>870</v>
      </c>
      <c r="B1628" s="2">
        <v>0.5</v>
      </c>
      <c r="C1628" s="3">
        <v>700</v>
      </c>
      <c r="D1628" s="4">
        <v>9</v>
      </c>
      <c r="E1628" s="4">
        <v>24</v>
      </c>
      <c r="F1628" s="2">
        <v>6.6</v>
      </c>
      <c r="G1628" s="2">
        <v>0.6</v>
      </c>
      <c r="H1628" s="2">
        <v>375.1</v>
      </c>
      <c r="I1628" s="3">
        <v>710</v>
      </c>
      <c r="J1628" s="3">
        <v>7</v>
      </c>
      <c r="K1628" s="3"/>
      <c r="L1628" s="4">
        <v>1.2</v>
      </c>
      <c r="M1628" s="3">
        <v>24000</v>
      </c>
      <c r="N1628" s="113">
        <v>85.76</v>
      </c>
      <c r="O1628" s="113">
        <v>90.26</v>
      </c>
      <c r="P1628" s="113">
        <v>0.9</v>
      </c>
      <c r="Q1628" s="114" t="s">
        <v>867</v>
      </c>
    </row>
    <row r="1629" spans="1:17">
      <c r="A1629" s="111" t="s">
        <v>866</v>
      </c>
      <c r="B1629" s="2">
        <v>0.5</v>
      </c>
      <c r="C1629" s="3">
        <v>700</v>
      </c>
      <c r="D1629" s="4">
        <v>9</v>
      </c>
      <c r="E1629" s="4">
        <v>36</v>
      </c>
      <c r="F1629" s="2">
        <v>7</v>
      </c>
      <c r="G1629" s="2">
        <v>1</v>
      </c>
      <c r="H1629" s="2">
        <v>558.20000000000005</v>
      </c>
      <c r="I1629" s="3">
        <v>457</v>
      </c>
      <c r="J1629" s="3">
        <v>7</v>
      </c>
      <c r="K1629" s="3"/>
      <c r="L1629" s="4">
        <v>0</v>
      </c>
      <c r="M1629" s="3">
        <v>24000</v>
      </c>
      <c r="N1629" s="113">
        <v>65.27</v>
      </c>
      <c r="O1629" s="113">
        <v>80.31</v>
      </c>
      <c r="P1629" s="113">
        <v>0.83</v>
      </c>
      <c r="Q1629" s="114" t="s">
        <v>867</v>
      </c>
    </row>
    <row r="1630" spans="1:17">
      <c r="A1630" s="111" t="s">
        <v>868</v>
      </c>
      <c r="B1630" s="2">
        <v>0.5</v>
      </c>
      <c r="C1630" s="3">
        <v>700</v>
      </c>
      <c r="D1630" s="4">
        <v>9</v>
      </c>
      <c r="E1630" s="4">
        <v>36</v>
      </c>
      <c r="F1630" s="2">
        <v>7</v>
      </c>
      <c r="G1630" s="2">
        <v>0.6</v>
      </c>
      <c r="H1630" s="2">
        <v>315.10000000000002</v>
      </c>
      <c r="I1630" s="3">
        <v>647</v>
      </c>
      <c r="J1630" s="3">
        <v>7</v>
      </c>
      <c r="K1630" s="3"/>
      <c r="L1630" s="4">
        <v>1.2</v>
      </c>
      <c r="M1630" s="3">
        <v>24000</v>
      </c>
      <c r="N1630" s="113">
        <v>78.290000000000006</v>
      </c>
      <c r="O1630" s="113">
        <v>84.43</v>
      </c>
      <c r="P1630" s="113">
        <v>0.9</v>
      </c>
      <c r="Q1630" s="114" t="s">
        <v>867</v>
      </c>
    </row>
    <row r="1631" spans="1:17">
      <c r="A1631" s="111" t="s">
        <v>869</v>
      </c>
      <c r="B1631" s="2">
        <v>0.5</v>
      </c>
      <c r="C1631" s="3">
        <v>700</v>
      </c>
      <c r="D1631" s="4">
        <v>9</v>
      </c>
      <c r="E1631" s="4">
        <v>36</v>
      </c>
      <c r="F1631" s="2">
        <v>6.4</v>
      </c>
      <c r="G1631" s="2">
        <v>0.5</v>
      </c>
      <c r="H1631" s="2">
        <v>332.5</v>
      </c>
      <c r="I1631" s="3">
        <v>655</v>
      </c>
      <c r="J1631" s="3">
        <v>7</v>
      </c>
      <c r="K1631" s="3"/>
      <c r="L1631" s="4">
        <v>1.2</v>
      </c>
      <c r="M1631" s="3">
        <v>24000</v>
      </c>
      <c r="N1631" s="113">
        <v>84.15</v>
      </c>
      <c r="O1631" s="113">
        <v>89.02</v>
      </c>
      <c r="P1631" s="113">
        <v>0.89</v>
      </c>
      <c r="Q1631" s="114" t="s">
        <v>867</v>
      </c>
    </row>
    <row r="1632" spans="1:17">
      <c r="A1632" s="111" t="s">
        <v>870</v>
      </c>
      <c r="B1632" s="2">
        <v>0.5</v>
      </c>
      <c r="C1632" s="3">
        <v>700</v>
      </c>
      <c r="D1632" s="4">
        <v>9</v>
      </c>
      <c r="E1632" s="4">
        <v>36</v>
      </c>
      <c r="F1632" s="2">
        <v>6.6</v>
      </c>
      <c r="G1632" s="2">
        <v>0.6</v>
      </c>
      <c r="H1632" s="2">
        <v>375.1</v>
      </c>
      <c r="I1632" s="3">
        <v>710</v>
      </c>
      <c r="J1632" s="3">
        <v>7</v>
      </c>
      <c r="K1632" s="3"/>
      <c r="L1632" s="4">
        <v>1.2</v>
      </c>
      <c r="M1632" s="3">
        <v>24000</v>
      </c>
      <c r="N1632" s="113">
        <v>84.12</v>
      </c>
      <c r="O1632" s="113">
        <v>89.79</v>
      </c>
      <c r="P1632" s="113">
        <v>0.9</v>
      </c>
      <c r="Q1632" s="114" t="s">
        <v>867</v>
      </c>
    </row>
    <row r="1633" spans="1:17">
      <c r="A1633" s="111" t="s">
        <v>866</v>
      </c>
      <c r="B1633" s="2">
        <v>0.5</v>
      </c>
      <c r="C1633" s="3">
        <v>700</v>
      </c>
      <c r="D1633" s="4">
        <v>9</v>
      </c>
      <c r="E1633" s="4">
        <v>48</v>
      </c>
      <c r="F1633" s="2">
        <v>7</v>
      </c>
      <c r="G1633" s="2">
        <v>1</v>
      </c>
      <c r="H1633" s="2">
        <v>558.20000000000005</v>
      </c>
      <c r="I1633" s="3">
        <v>457</v>
      </c>
      <c r="J1633" s="3">
        <v>7</v>
      </c>
      <c r="K1633" s="3"/>
      <c r="L1633" s="4">
        <v>0</v>
      </c>
      <c r="M1633" s="3">
        <v>24000</v>
      </c>
      <c r="N1633" s="113">
        <v>64.239999999999995</v>
      </c>
      <c r="O1633" s="113">
        <v>77.98</v>
      </c>
      <c r="P1633" s="113">
        <v>0.82</v>
      </c>
      <c r="Q1633" s="114" t="s">
        <v>867</v>
      </c>
    </row>
    <row r="1634" spans="1:17">
      <c r="A1634" s="111" t="s">
        <v>868</v>
      </c>
      <c r="B1634" s="2">
        <v>0.5</v>
      </c>
      <c r="C1634" s="3">
        <v>700</v>
      </c>
      <c r="D1634" s="4">
        <v>9</v>
      </c>
      <c r="E1634" s="4">
        <v>48</v>
      </c>
      <c r="F1634" s="2">
        <v>7</v>
      </c>
      <c r="G1634" s="2">
        <v>0.6</v>
      </c>
      <c r="H1634" s="2">
        <v>315.10000000000002</v>
      </c>
      <c r="I1634" s="3">
        <v>647</v>
      </c>
      <c r="J1634" s="3">
        <v>7</v>
      </c>
      <c r="K1634" s="3"/>
      <c r="L1634" s="4">
        <v>1.2</v>
      </c>
      <c r="M1634" s="3">
        <v>24000</v>
      </c>
      <c r="N1634" s="113">
        <v>75</v>
      </c>
      <c r="O1634" s="113">
        <v>85.29</v>
      </c>
      <c r="P1634" s="113">
        <v>0.91</v>
      </c>
      <c r="Q1634" s="114" t="s">
        <v>867</v>
      </c>
    </row>
    <row r="1635" spans="1:17">
      <c r="A1635" s="111" t="s">
        <v>869</v>
      </c>
      <c r="B1635" s="2">
        <v>0.5</v>
      </c>
      <c r="C1635" s="3">
        <v>700</v>
      </c>
      <c r="D1635" s="4">
        <v>9</v>
      </c>
      <c r="E1635" s="4">
        <v>48</v>
      </c>
      <c r="F1635" s="2">
        <v>6.4</v>
      </c>
      <c r="G1635" s="2">
        <v>0.5</v>
      </c>
      <c r="H1635" s="2">
        <v>332.5</v>
      </c>
      <c r="I1635" s="3">
        <v>655</v>
      </c>
      <c r="J1635" s="3">
        <v>7</v>
      </c>
      <c r="K1635" s="3"/>
      <c r="L1635" s="4">
        <v>1.2</v>
      </c>
      <c r="M1635" s="3">
        <v>24000</v>
      </c>
      <c r="N1635" s="113">
        <v>82.83</v>
      </c>
      <c r="O1635" s="113">
        <v>88.47</v>
      </c>
      <c r="P1635" s="113">
        <v>0.9</v>
      </c>
      <c r="Q1635" s="114" t="s">
        <v>867</v>
      </c>
    </row>
    <row r="1636" spans="1:17">
      <c r="A1636" s="111" t="s">
        <v>870</v>
      </c>
      <c r="B1636" s="2">
        <v>0.5</v>
      </c>
      <c r="C1636" s="3">
        <v>700</v>
      </c>
      <c r="D1636" s="4">
        <v>9</v>
      </c>
      <c r="E1636" s="4">
        <v>48</v>
      </c>
      <c r="F1636" s="2">
        <v>6.6</v>
      </c>
      <c r="G1636" s="2">
        <v>0.6</v>
      </c>
      <c r="H1636" s="2">
        <v>375.1</v>
      </c>
      <c r="I1636" s="3">
        <v>710</v>
      </c>
      <c r="J1636" s="3">
        <v>7</v>
      </c>
      <c r="K1636" s="3"/>
      <c r="L1636" s="4">
        <v>1.2</v>
      </c>
      <c r="M1636" s="3">
        <v>24000</v>
      </c>
      <c r="N1636" s="113">
        <v>82.85</v>
      </c>
      <c r="O1636" s="113">
        <v>88.78</v>
      </c>
      <c r="P1636" s="113">
        <v>0.89</v>
      </c>
      <c r="Q1636" s="114" t="s">
        <v>867</v>
      </c>
    </row>
    <row r="1637" spans="1:17">
      <c r="A1637" s="111" t="s">
        <v>871</v>
      </c>
      <c r="B1637" s="2">
        <v>0.33</v>
      </c>
      <c r="C1637" s="3">
        <v>800</v>
      </c>
      <c r="D1637" s="4">
        <v>29.5</v>
      </c>
      <c r="E1637" s="4">
        <v>10</v>
      </c>
      <c r="F1637" s="2">
        <v>1.58</v>
      </c>
      <c r="G1637" s="2">
        <v>0.42</v>
      </c>
      <c r="H1637" s="2">
        <v>77</v>
      </c>
      <c r="I1637" s="3">
        <v>577</v>
      </c>
      <c r="J1637" s="3">
        <v>28.9</v>
      </c>
      <c r="K1637" s="3"/>
      <c r="L1637" s="4">
        <v>0</v>
      </c>
      <c r="M1637" s="3">
        <v>1440000</v>
      </c>
      <c r="N1637" s="113"/>
      <c r="O1637" s="113"/>
      <c r="P1637" s="113">
        <v>0.86</v>
      </c>
      <c r="Q1637" s="114" t="s">
        <v>872</v>
      </c>
    </row>
    <row r="1638" spans="1:17">
      <c r="A1638" s="111" t="s">
        <v>873</v>
      </c>
      <c r="B1638" s="2">
        <v>0.33</v>
      </c>
      <c r="C1638" s="3">
        <v>800</v>
      </c>
      <c r="D1638" s="4">
        <v>18.600000000000001</v>
      </c>
      <c r="E1638" s="4">
        <v>10</v>
      </c>
      <c r="F1638" s="2">
        <v>1.71</v>
      </c>
      <c r="G1638" s="2">
        <v>0.49</v>
      </c>
      <c r="H1638" s="2">
        <v>61</v>
      </c>
      <c r="I1638" s="3">
        <v>493</v>
      </c>
      <c r="J1638" s="3">
        <v>34</v>
      </c>
      <c r="K1638" s="3"/>
      <c r="L1638" s="4">
        <v>0</v>
      </c>
      <c r="M1638" s="3">
        <v>1440000</v>
      </c>
      <c r="N1638" s="113"/>
      <c r="O1638" s="113"/>
      <c r="P1638" s="113">
        <v>0.8</v>
      </c>
      <c r="Q1638" s="114" t="s">
        <v>872</v>
      </c>
    </row>
    <row r="1639" spans="1:17">
      <c r="A1639" s="111" t="s">
        <v>874</v>
      </c>
      <c r="B1639" s="2">
        <v>0.33</v>
      </c>
      <c r="C1639" s="3">
        <v>800</v>
      </c>
      <c r="D1639" s="4">
        <v>13.8</v>
      </c>
      <c r="E1639" s="4">
        <v>10</v>
      </c>
      <c r="F1639" s="2">
        <v>1.37</v>
      </c>
      <c r="G1639" s="2">
        <v>0.11</v>
      </c>
      <c r="H1639" s="2">
        <v>38</v>
      </c>
      <c r="I1639" s="3">
        <v>723</v>
      </c>
      <c r="J1639" s="3">
        <v>42</v>
      </c>
      <c r="K1639" s="3"/>
      <c r="L1639" s="4">
        <v>0</v>
      </c>
      <c r="M1639" s="3">
        <v>1440000</v>
      </c>
      <c r="N1639" s="113"/>
      <c r="O1639" s="113"/>
      <c r="P1639" s="113">
        <v>0.41</v>
      </c>
      <c r="Q1639" s="114" t="s">
        <v>872</v>
      </c>
    </row>
    <row r="1640" spans="1:17">
      <c r="A1640" s="111" t="s">
        <v>873</v>
      </c>
      <c r="B1640" s="2">
        <v>0.33</v>
      </c>
      <c r="C1640" s="3">
        <v>800</v>
      </c>
      <c r="D1640" s="4">
        <v>18.600000000000001</v>
      </c>
      <c r="E1640" s="4">
        <v>25</v>
      </c>
      <c r="F1640" s="2">
        <v>1.71</v>
      </c>
      <c r="G1640" s="2">
        <v>0.49</v>
      </c>
      <c r="H1640" s="2">
        <v>61</v>
      </c>
      <c r="I1640" s="3">
        <v>493</v>
      </c>
      <c r="J1640" s="3">
        <v>34</v>
      </c>
      <c r="K1640" s="3"/>
      <c r="L1640" s="4">
        <v>0</v>
      </c>
      <c r="M1640" s="3">
        <v>36000</v>
      </c>
      <c r="N1640" s="113">
        <v>91.05</v>
      </c>
      <c r="O1640" s="113">
        <v>95.25</v>
      </c>
      <c r="P1640" s="113">
        <v>0.81</v>
      </c>
      <c r="Q1640" s="114" t="s">
        <v>872</v>
      </c>
    </row>
    <row r="1641" spans="1:17">
      <c r="A1641" s="111" t="s">
        <v>873</v>
      </c>
      <c r="B1641" s="2">
        <v>0.33</v>
      </c>
      <c r="C1641" s="3">
        <v>800</v>
      </c>
      <c r="D1641" s="4">
        <v>18.600000000000001</v>
      </c>
      <c r="E1641" s="4">
        <v>50</v>
      </c>
      <c r="F1641" s="2">
        <v>1.71</v>
      </c>
      <c r="G1641" s="2">
        <v>0.49</v>
      </c>
      <c r="H1641" s="2">
        <v>61</v>
      </c>
      <c r="I1641" s="3">
        <v>493</v>
      </c>
      <c r="J1641" s="3">
        <v>34</v>
      </c>
      <c r="K1641" s="3"/>
      <c r="L1641" s="4">
        <v>0</v>
      </c>
      <c r="M1641" s="3">
        <v>36000</v>
      </c>
      <c r="N1641" s="113">
        <v>89.65</v>
      </c>
      <c r="O1641" s="113">
        <v>95.25</v>
      </c>
      <c r="P1641" s="113">
        <v>0.84</v>
      </c>
      <c r="Q1641" s="114" t="s">
        <v>872</v>
      </c>
    </row>
    <row r="1642" spans="1:17">
      <c r="A1642" s="111" t="s">
        <v>873</v>
      </c>
      <c r="B1642" s="2">
        <v>0.33</v>
      </c>
      <c r="C1642" s="3">
        <v>800</v>
      </c>
      <c r="D1642" s="4">
        <v>18.600000000000001</v>
      </c>
      <c r="E1642" s="4">
        <v>75</v>
      </c>
      <c r="F1642" s="2">
        <v>1.71</v>
      </c>
      <c r="G1642" s="2">
        <v>0.49</v>
      </c>
      <c r="H1642" s="2">
        <v>61</v>
      </c>
      <c r="I1642" s="3">
        <v>493</v>
      </c>
      <c r="J1642" s="3">
        <v>34</v>
      </c>
      <c r="K1642" s="3"/>
      <c r="L1642" s="4">
        <v>0</v>
      </c>
      <c r="M1642" s="3">
        <v>36000</v>
      </c>
      <c r="N1642" s="113">
        <v>89.93</v>
      </c>
      <c r="O1642" s="113">
        <v>95.25</v>
      </c>
      <c r="P1642" s="113">
        <v>0.82</v>
      </c>
      <c r="Q1642" s="114" t="s">
        <v>872</v>
      </c>
    </row>
    <row r="1643" spans="1:17">
      <c r="A1643" s="111" t="s">
        <v>873</v>
      </c>
      <c r="B1643" s="2">
        <v>0.33</v>
      </c>
      <c r="C1643" s="3">
        <v>800</v>
      </c>
      <c r="D1643" s="4">
        <v>18.600000000000001</v>
      </c>
      <c r="E1643" s="4">
        <v>100</v>
      </c>
      <c r="F1643" s="2">
        <v>1.71</v>
      </c>
      <c r="G1643" s="2">
        <v>0.49</v>
      </c>
      <c r="H1643" s="2">
        <v>61</v>
      </c>
      <c r="I1643" s="3">
        <v>493</v>
      </c>
      <c r="J1643" s="3">
        <v>34</v>
      </c>
      <c r="K1643" s="3"/>
      <c r="L1643" s="4">
        <v>0</v>
      </c>
      <c r="M1643" s="3">
        <v>36000</v>
      </c>
      <c r="N1643" s="113">
        <v>89.73</v>
      </c>
      <c r="O1643" s="113">
        <v>95</v>
      </c>
      <c r="P1643" s="113">
        <v>0.81</v>
      </c>
      <c r="Q1643" s="114" t="s">
        <v>872</v>
      </c>
    </row>
    <row r="1644" spans="1:17">
      <c r="A1644" s="111" t="s">
        <v>875</v>
      </c>
      <c r="B1644" s="2">
        <v>0.5</v>
      </c>
      <c r="C1644" s="3">
        <v>700</v>
      </c>
      <c r="D1644" s="4">
        <v>10</v>
      </c>
      <c r="E1644" s="4">
        <v>24</v>
      </c>
      <c r="F1644" s="2">
        <v>10.4</v>
      </c>
      <c r="G1644" s="2">
        <v>0.56000000000000005</v>
      </c>
      <c r="H1644" s="2">
        <v>191</v>
      </c>
      <c r="I1644" s="3">
        <v>747</v>
      </c>
      <c r="J1644" s="3">
        <v>9.1999999999999993</v>
      </c>
      <c r="K1644" s="3"/>
      <c r="L1644" s="4">
        <v>0</v>
      </c>
      <c r="M1644" s="3">
        <v>30000</v>
      </c>
      <c r="N1644" s="113">
        <v>54.86</v>
      </c>
      <c r="O1644" s="113">
        <v>65.430000000000007</v>
      </c>
      <c r="P1644" s="113">
        <v>0.83</v>
      </c>
      <c r="Q1644" s="114" t="s">
        <v>876</v>
      </c>
    </row>
    <row r="1645" spans="1:17">
      <c r="A1645" s="111" t="s">
        <v>877</v>
      </c>
      <c r="B1645" s="2">
        <v>0.5</v>
      </c>
      <c r="C1645" s="3">
        <v>700</v>
      </c>
      <c r="D1645" s="4">
        <v>10</v>
      </c>
      <c r="E1645" s="4">
        <v>24</v>
      </c>
      <c r="F1645" s="2">
        <v>10</v>
      </c>
      <c r="G1645" s="2">
        <v>0.56999999999999995</v>
      </c>
      <c r="H1645" s="2">
        <v>185</v>
      </c>
      <c r="I1645" s="3">
        <v>735</v>
      </c>
      <c r="J1645" s="3">
        <v>7.2</v>
      </c>
      <c r="K1645" s="3"/>
      <c r="L1645" s="4">
        <v>2</v>
      </c>
      <c r="M1645" s="3">
        <v>30000</v>
      </c>
      <c r="N1645" s="113">
        <v>53.14</v>
      </c>
      <c r="O1645" s="113">
        <v>64.569999999999993</v>
      </c>
      <c r="P1645" s="113">
        <v>0.8</v>
      </c>
      <c r="Q1645" s="114" t="s">
        <v>876</v>
      </c>
    </row>
    <row r="1646" spans="1:17">
      <c r="A1646" s="111" t="s">
        <v>878</v>
      </c>
      <c r="B1646" s="2">
        <v>0.5</v>
      </c>
      <c r="C1646" s="3">
        <v>700</v>
      </c>
      <c r="D1646" s="4">
        <v>10</v>
      </c>
      <c r="E1646" s="4">
        <v>24</v>
      </c>
      <c r="F1646" s="2">
        <v>10</v>
      </c>
      <c r="G1646" s="2">
        <v>0.55000000000000004</v>
      </c>
      <c r="H1646" s="2">
        <v>189</v>
      </c>
      <c r="I1646" s="3">
        <v>743</v>
      </c>
      <c r="J1646" s="3">
        <v>5.7</v>
      </c>
      <c r="K1646" s="3"/>
      <c r="L1646" s="4">
        <v>2</v>
      </c>
      <c r="M1646" s="3">
        <v>30000</v>
      </c>
      <c r="N1646" s="113">
        <v>51.43</v>
      </c>
      <c r="O1646" s="113">
        <v>62.29</v>
      </c>
      <c r="P1646" s="113">
        <v>0.77</v>
      </c>
      <c r="Q1646" s="114" t="s">
        <v>876</v>
      </c>
    </row>
    <row r="1647" spans="1:17">
      <c r="A1647" s="111" t="s">
        <v>879</v>
      </c>
      <c r="B1647" s="2">
        <v>0.5</v>
      </c>
      <c r="C1647" s="3">
        <v>700</v>
      </c>
      <c r="D1647" s="4">
        <v>10</v>
      </c>
      <c r="E1647" s="4">
        <v>24</v>
      </c>
      <c r="F1647" s="2">
        <v>9.9</v>
      </c>
      <c r="G1647" s="2">
        <v>0.53</v>
      </c>
      <c r="H1647" s="2">
        <v>196</v>
      </c>
      <c r="I1647" s="3">
        <v>759</v>
      </c>
      <c r="J1647" s="3">
        <v>5.0999999999999996</v>
      </c>
      <c r="K1647" s="3"/>
      <c r="L1647" s="4">
        <v>2</v>
      </c>
      <c r="M1647" s="3">
        <v>30000</v>
      </c>
      <c r="N1647" s="113">
        <v>52</v>
      </c>
      <c r="O1647" s="113">
        <v>62.86</v>
      </c>
      <c r="P1647" s="113">
        <v>0.79</v>
      </c>
      <c r="Q1647" s="114" t="s">
        <v>876</v>
      </c>
    </row>
    <row r="1648" spans="1:17">
      <c r="A1648" s="111" t="s">
        <v>880</v>
      </c>
      <c r="B1648" s="2">
        <v>0.5</v>
      </c>
      <c r="C1648" s="3">
        <v>700</v>
      </c>
      <c r="D1648" s="4">
        <v>10</v>
      </c>
      <c r="E1648" s="4">
        <v>24</v>
      </c>
      <c r="F1648" s="2">
        <v>10.9</v>
      </c>
      <c r="G1648" s="2">
        <v>0.47</v>
      </c>
      <c r="H1648" s="2">
        <v>156</v>
      </c>
      <c r="I1648" s="3">
        <v>766</v>
      </c>
      <c r="J1648" s="3">
        <v>9.5</v>
      </c>
      <c r="K1648" s="3"/>
      <c r="L1648" s="4">
        <v>2</v>
      </c>
      <c r="M1648" s="3">
        <v>30000</v>
      </c>
      <c r="N1648" s="113">
        <v>50</v>
      </c>
      <c r="O1648" s="113">
        <v>60.57</v>
      </c>
      <c r="P1648" s="113">
        <v>0.79</v>
      </c>
      <c r="Q1648" s="114" t="s">
        <v>876</v>
      </c>
    </row>
    <row r="1649" spans="1:17">
      <c r="A1649" s="111" t="s">
        <v>881</v>
      </c>
      <c r="B1649" s="2">
        <v>0.2</v>
      </c>
      <c r="C1649" s="3">
        <v>650</v>
      </c>
      <c r="D1649" s="4">
        <v>6.7</v>
      </c>
      <c r="E1649" s="4">
        <v>6</v>
      </c>
      <c r="F1649" s="2">
        <v>4.0999999999999996</v>
      </c>
      <c r="G1649" s="2">
        <v>0.54</v>
      </c>
      <c r="H1649" s="2">
        <v>460</v>
      </c>
      <c r="I1649" s="3">
        <v>390</v>
      </c>
      <c r="J1649" s="3">
        <v>21.4</v>
      </c>
      <c r="K1649" s="3">
        <v>4.7</v>
      </c>
      <c r="L1649" s="4">
        <v>0</v>
      </c>
      <c r="M1649" s="3">
        <v>24000</v>
      </c>
      <c r="N1649" s="113"/>
      <c r="O1649" s="113"/>
      <c r="P1649" s="113">
        <v>0.94</v>
      </c>
      <c r="Q1649" s="114" t="s">
        <v>882</v>
      </c>
    </row>
    <row r="1650" spans="1:17">
      <c r="A1650" s="111" t="s">
        <v>883</v>
      </c>
      <c r="B1650" s="2">
        <v>0.2</v>
      </c>
      <c r="C1650" s="3">
        <v>650</v>
      </c>
      <c r="D1650" s="4">
        <v>3.1</v>
      </c>
      <c r="E1650" s="4">
        <v>6</v>
      </c>
      <c r="F1650" s="2">
        <v>3.6</v>
      </c>
      <c r="G1650" s="2">
        <v>0.62</v>
      </c>
      <c r="H1650" s="2">
        <v>504</v>
      </c>
      <c r="I1650" s="3">
        <v>452</v>
      </c>
      <c r="J1650" s="3">
        <v>4.0999999999999996</v>
      </c>
      <c r="K1650" s="3">
        <v>24.8</v>
      </c>
      <c r="L1650" s="4">
        <v>0</v>
      </c>
      <c r="M1650" s="3">
        <v>24000</v>
      </c>
      <c r="N1650" s="113"/>
      <c r="O1650" s="113"/>
      <c r="P1650" s="113">
        <v>0.97</v>
      </c>
      <c r="Q1650" s="114" t="s">
        <v>882</v>
      </c>
    </row>
    <row r="1651" spans="1:17">
      <c r="A1651" s="111" t="s">
        <v>884</v>
      </c>
      <c r="B1651" s="2">
        <v>0.2</v>
      </c>
      <c r="C1651" s="3">
        <v>650</v>
      </c>
      <c r="D1651" s="4">
        <v>6.2</v>
      </c>
      <c r="E1651" s="4">
        <v>6</v>
      </c>
      <c r="F1651" s="2">
        <v>3.58</v>
      </c>
      <c r="G1651" s="2">
        <v>0.56999999999999995</v>
      </c>
      <c r="H1651" s="2">
        <v>484</v>
      </c>
      <c r="I1651" s="3">
        <v>457</v>
      </c>
      <c r="J1651" s="3">
        <v>6.2</v>
      </c>
      <c r="K1651" s="3">
        <v>16.3</v>
      </c>
      <c r="L1651" s="4">
        <v>0</v>
      </c>
      <c r="M1651" s="3">
        <v>24000</v>
      </c>
      <c r="N1651" s="113"/>
      <c r="O1651" s="113"/>
      <c r="P1651" s="113">
        <v>1</v>
      </c>
      <c r="Q1651" s="114" t="s">
        <v>882</v>
      </c>
    </row>
    <row r="1652" spans="1:17">
      <c r="A1652" s="111" t="s">
        <v>885</v>
      </c>
      <c r="B1652" s="2">
        <v>0.2</v>
      </c>
      <c r="C1652" s="3">
        <v>650</v>
      </c>
      <c r="D1652" s="4">
        <v>6.7</v>
      </c>
      <c r="E1652" s="4">
        <v>6</v>
      </c>
      <c r="F1652" s="2">
        <v>3.57</v>
      </c>
      <c r="G1652" s="2">
        <v>0.46</v>
      </c>
      <c r="H1652" s="2">
        <v>479</v>
      </c>
      <c r="I1652" s="3">
        <v>460</v>
      </c>
      <c r="J1652" s="3">
        <v>7.7</v>
      </c>
      <c r="K1652" s="3">
        <v>13.1</v>
      </c>
      <c r="L1652" s="4">
        <v>0</v>
      </c>
      <c r="M1652" s="3">
        <v>24000</v>
      </c>
      <c r="N1652" s="113"/>
      <c r="O1652" s="113"/>
      <c r="P1652" s="113">
        <v>0.98</v>
      </c>
      <c r="Q1652" s="114" t="s">
        <v>882</v>
      </c>
    </row>
    <row r="1653" spans="1:17">
      <c r="A1653" s="111" t="s">
        <v>886</v>
      </c>
      <c r="B1653" s="2">
        <v>0.2</v>
      </c>
      <c r="C1653" s="3">
        <v>650</v>
      </c>
      <c r="D1653" s="4">
        <v>8.8000000000000007</v>
      </c>
      <c r="E1653" s="4">
        <v>6</v>
      </c>
      <c r="F1653" s="2">
        <v>3.58</v>
      </c>
      <c r="G1653" s="2">
        <v>0.38</v>
      </c>
      <c r="H1653" s="2">
        <v>419</v>
      </c>
      <c r="I1653" s="3">
        <v>473</v>
      </c>
      <c r="J1653" s="3">
        <v>10.5</v>
      </c>
      <c r="K1653" s="3">
        <v>9.6</v>
      </c>
      <c r="L1653" s="4">
        <v>0</v>
      </c>
      <c r="M1653" s="3">
        <v>24000</v>
      </c>
      <c r="N1653" s="113"/>
      <c r="O1653" s="113"/>
      <c r="P1653" s="113">
        <v>1.01</v>
      </c>
      <c r="Q1653" s="114" t="s">
        <v>882</v>
      </c>
    </row>
    <row r="1654" spans="1:17">
      <c r="A1654" s="111" t="s">
        <v>887</v>
      </c>
      <c r="B1654" s="2">
        <v>0.2</v>
      </c>
      <c r="C1654" s="3">
        <v>650</v>
      </c>
      <c r="D1654" s="4">
        <v>13.2</v>
      </c>
      <c r="E1654" s="4">
        <v>6</v>
      </c>
      <c r="F1654" s="2">
        <v>3.55</v>
      </c>
      <c r="G1654" s="2">
        <v>0.39</v>
      </c>
      <c r="H1654" s="2">
        <v>466</v>
      </c>
      <c r="I1654" s="3">
        <v>473</v>
      </c>
      <c r="J1654" s="3">
        <v>14</v>
      </c>
      <c r="K1654" s="3">
        <v>7.2</v>
      </c>
      <c r="L1654" s="4">
        <v>0</v>
      </c>
      <c r="M1654" s="3">
        <v>24000</v>
      </c>
      <c r="N1654" s="113"/>
      <c r="O1654" s="113"/>
      <c r="P1654" s="113">
        <v>1.01</v>
      </c>
      <c r="Q1654" s="114" t="s">
        <v>882</v>
      </c>
    </row>
    <row r="1655" spans="1:17">
      <c r="A1655" s="111" t="s">
        <v>885</v>
      </c>
      <c r="B1655" s="2">
        <v>0.2</v>
      </c>
      <c r="C1655" s="3">
        <v>650</v>
      </c>
      <c r="D1655" s="4">
        <v>6.7</v>
      </c>
      <c r="E1655" s="4">
        <v>15</v>
      </c>
      <c r="F1655" s="2">
        <v>3.57</v>
      </c>
      <c r="G1655" s="2">
        <v>0.46</v>
      </c>
      <c r="H1655" s="2">
        <v>479</v>
      </c>
      <c r="I1655" s="3">
        <v>460</v>
      </c>
      <c r="J1655" s="3">
        <v>7.7</v>
      </c>
      <c r="K1655" s="3">
        <v>13.1</v>
      </c>
      <c r="L1655" s="4">
        <v>0</v>
      </c>
      <c r="M1655" s="3">
        <v>24000</v>
      </c>
      <c r="N1655" s="113"/>
      <c r="O1655" s="113"/>
      <c r="P1655" s="113">
        <v>0.98</v>
      </c>
      <c r="Q1655" s="114" t="s">
        <v>882</v>
      </c>
    </row>
    <row r="1656" spans="1:17">
      <c r="A1656" s="111" t="s">
        <v>886</v>
      </c>
      <c r="B1656" s="2">
        <v>0.2</v>
      </c>
      <c r="C1656" s="3">
        <v>650</v>
      </c>
      <c r="D1656" s="4">
        <v>8.8000000000000007</v>
      </c>
      <c r="E1656" s="4">
        <v>15</v>
      </c>
      <c r="F1656" s="2">
        <v>3.58</v>
      </c>
      <c r="G1656" s="2">
        <v>0.38</v>
      </c>
      <c r="H1656" s="2">
        <v>419</v>
      </c>
      <c r="I1656" s="3">
        <v>473</v>
      </c>
      <c r="J1656" s="3">
        <v>10.5</v>
      </c>
      <c r="K1656" s="3">
        <v>9.6</v>
      </c>
      <c r="L1656" s="4">
        <v>0</v>
      </c>
      <c r="M1656" s="3">
        <v>24000</v>
      </c>
      <c r="N1656" s="113"/>
      <c r="O1656" s="113"/>
      <c r="P1656" s="113">
        <v>0.96</v>
      </c>
      <c r="Q1656" s="114" t="s">
        <v>882</v>
      </c>
    </row>
    <row r="1657" spans="1:17">
      <c r="A1657" s="111" t="s">
        <v>881</v>
      </c>
      <c r="B1657" s="2">
        <v>0.2</v>
      </c>
      <c r="C1657" s="3">
        <v>650</v>
      </c>
      <c r="D1657" s="4">
        <v>6.7</v>
      </c>
      <c r="E1657" s="4">
        <v>15</v>
      </c>
      <c r="F1657" s="2">
        <v>4.0999999999999996</v>
      </c>
      <c r="G1657" s="2">
        <v>0.54</v>
      </c>
      <c r="H1657" s="2">
        <v>460</v>
      </c>
      <c r="I1657" s="3">
        <v>390</v>
      </c>
      <c r="J1657" s="3">
        <v>21.4</v>
      </c>
      <c r="K1657" s="3">
        <v>4.7</v>
      </c>
      <c r="L1657" s="4">
        <v>0</v>
      </c>
      <c r="M1657" s="3">
        <v>24000</v>
      </c>
      <c r="N1657" s="113"/>
      <c r="O1657" s="113"/>
      <c r="P1657" s="113">
        <v>0.96</v>
      </c>
      <c r="Q1657" s="114" t="s">
        <v>882</v>
      </c>
    </row>
    <row r="1658" spans="1:17">
      <c r="A1658" s="111" t="s">
        <v>885</v>
      </c>
      <c r="B1658" s="2">
        <v>0.2</v>
      </c>
      <c r="C1658" s="3">
        <v>650</v>
      </c>
      <c r="D1658" s="4">
        <v>6.7</v>
      </c>
      <c r="E1658" s="4">
        <v>30</v>
      </c>
      <c r="F1658" s="2">
        <v>3.57</v>
      </c>
      <c r="G1658" s="2">
        <v>0.46</v>
      </c>
      <c r="H1658" s="2">
        <v>479</v>
      </c>
      <c r="I1658" s="3">
        <v>460</v>
      </c>
      <c r="J1658" s="3">
        <v>7.7</v>
      </c>
      <c r="K1658" s="3">
        <v>13.1</v>
      </c>
      <c r="L1658" s="4">
        <v>0</v>
      </c>
      <c r="M1658" s="3">
        <v>24000</v>
      </c>
      <c r="N1658" s="113"/>
      <c r="O1658" s="113"/>
      <c r="P1658" s="113">
        <v>0.99</v>
      </c>
      <c r="Q1658" s="114" t="s">
        <v>882</v>
      </c>
    </row>
    <row r="1659" spans="1:17">
      <c r="A1659" s="111" t="s">
        <v>886</v>
      </c>
      <c r="B1659" s="2">
        <v>0.2</v>
      </c>
      <c r="C1659" s="3">
        <v>650</v>
      </c>
      <c r="D1659" s="4">
        <v>8.8000000000000007</v>
      </c>
      <c r="E1659" s="4">
        <v>30</v>
      </c>
      <c r="F1659" s="2">
        <v>3.58</v>
      </c>
      <c r="G1659" s="2">
        <v>0.38</v>
      </c>
      <c r="H1659" s="2">
        <v>419</v>
      </c>
      <c r="I1659" s="3">
        <v>473</v>
      </c>
      <c r="J1659" s="3">
        <v>10.5</v>
      </c>
      <c r="K1659" s="3">
        <v>9.6</v>
      </c>
      <c r="L1659" s="4">
        <v>0</v>
      </c>
      <c r="M1659" s="3">
        <v>24000</v>
      </c>
      <c r="N1659" s="113"/>
      <c r="O1659" s="113"/>
      <c r="P1659" s="113">
        <v>0.93</v>
      </c>
      <c r="Q1659" s="114" t="s">
        <v>882</v>
      </c>
    </row>
    <row r="1660" spans="1:17">
      <c r="A1660" s="111" t="s">
        <v>881</v>
      </c>
      <c r="B1660" s="2">
        <v>0.2</v>
      </c>
      <c r="C1660" s="3">
        <v>650</v>
      </c>
      <c r="D1660" s="4">
        <v>6.7</v>
      </c>
      <c r="E1660" s="4">
        <v>30</v>
      </c>
      <c r="F1660" s="2">
        <v>4.0999999999999996</v>
      </c>
      <c r="G1660" s="2">
        <v>0.54</v>
      </c>
      <c r="H1660" s="2">
        <v>460</v>
      </c>
      <c r="I1660" s="3">
        <v>390</v>
      </c>
      <c r="J1660" s="3">
        <v>21.4</v>
      </c>
      <c r="K1660" s="3">
        <v>4.7</v>
      </c>
      <c r="L1660" s="4">
        <v>0</v>
      </c>
      <c r="M1660" s="3">
        <v>24000</v>
      </c>
      <c r="N1660" s="113"/>
      <c r="O1660" s="113"/>
      <c r="P1660" s="113">
        <v>0.93</v>
      </c>
      <c r="Q1660" s="114" t="s">
        <v>882</v>
      </c>
    </row>
    <row r="1661" spans="1:17">
      <c r="A1661" s="111" t="s">
        <v>888</v>
      </c>
      <c r="B1661" s="2">
        <v>0.5</v>
      </c>
      <c r="C1661" s="4">
        <v>700</v>
      </c>
      <c r="D1661" s="3">
        <v>3</v>
      </c>
      <c r="E1661" s="4">
        <v>5</v>
      </c>
      <c r="F1661" s="2">
        <v>42.71</v>
      </c>
      <c r="G1661" s="2">
        <v>0.94</v>
      </c>
      <c r="H1661" s="2">
        <v>88.17</v>
      </c>
      <c r="I1661" s="3">
        <v>300</v>
      </c>
      <c r="J1661" s="3">
        <v>18.53</v>
      </c>
      <c r="K1661" s="3"/>
      <c r="L1661" s="4">
        <v>0</v>
      </c>
      <c r="M1661" s="3">
        <f>14000</f>
        <v>14000</v>
      </c>
      <c r="N1661" s="113">
        <v>54.75</v>
      </c>
      <c r="O1661" s="113">
        <v>70.2</v>
      </c>
      <c r="P1661" s="113">
        <v>0.76500000000000001</v>
      </c>
      <c r="Q1661" s="114" t="s">
        <v>889</v>
      </c>
    </row>
    <row r="1662" spans="1:17">
      <c r="A1662" s="111" t="s">
        <v>890</v>
      </c>
      <c r="B1662" s="2">
        <v>0.5</v>
      </c>
      <c r="C1662" s="4">
        <v>700</v>
      </c>
      <c r="D1662" s="3">
        <v>7</v>
      </c>
      <c r="E1662" s="4">
        <v>5</v>
      </c>
      <c r="F1662" s="2">
        <v>49.39</v>
      </c>
      <c r="G1662" s="2">
        <v>1.08</v>
      </c>
      <c r="H1662" s="2">
        <v>87.71</v>
      </c>
      <c r="I1662" s="3">
        <v>790</v>
      </c>
      <c r="J1662" s="3">
        <v>18.02</v>
      </c>
      <c r="K1662" s="3"/>
      <c r="L1662" s="4">
        <v>0</v>
      </c>
      <c r="M1662" s="3">
        <f>14000</f>
        <v>14000</v>
      </c>
      <c r="N1662" s="113">
        <v>67.7</v>
      </c>
      <c r="O1662" s="113">
        <v>79.3</v>
      </c>
      <c r="P1662" s="113">
        <v>0.92200000000000004</v>
      </c>
      <c r="Q1662" s="114" t="s">
        <v>889</v>
      </c>
    </row>
    <row r="1663" spans="1:17">
      <c r="A1663" s="111" t="s">
        <v>891</v>
      </c>
      <c r="B1663" s="2">
        <v>0.5</v>
      </c>
      <c r="C1663" s="4">
        <v>700</v>
      </c>
      <c r="D1663" s="3">
        <v>10</v>
      </c>
      <c r="E1663" s="4">
        <v>5</v>
      </c>
      <c r="F1663" s="2">
        <v>35.76</v>
      </c>
      <c r="G1663" s="2">
        <v>1.03</v>
      </c>
      <c r="H1663" s="2">
        <v>115.39</v>
      </c>
      <c r="I1663" s="3">
        <v>790</v>
      </c>
      <c r="J1663" s="3">
        <v>13.37</v>
      </c>
      <c r="K1663" s="3"/>
      <c r="L1663" s="4">
        <v>0</v>
      </c>
      <c r="M1663" s="3">
        <f>14000</f>
        <v>14000</v>
      </c>
      <c r="N1663" s="113">
        <v>72</v>
      </c>
      <c r="O1663" s="113">
        <v>82.9</v>
      </c>
      <c r="P1663" s="113">
        <v>0.89600000000000002</v>
      </c>
      <c r="Q1663" s="114" t="s">
        <v>889</v>
      </c>
    </row>
    <row r="1664" spans="1:17">
      <c r="A1664" s="111" t="s">
        <v>892</v>
      </c>
      <c r="B1664" s="2">
        <v>0.5</v>
      </c>
      <c r="C1664" s="4">
        <v>700</v>
      </c>
      <c r="D1664" s="3">
        <v>15</v>
      </c>
      <c r="E1664" s="4">
        <v>5</v>
      </c>
      <c r="F1664" s="2">
        <v>26.04</v>
      </c>
      <c r="G1664" s="2">
        <v>0.5</v>
      </c>
      <c r="H1664" s="2">
        <v>77.81</v>
      </c>
      <c r="I1664" s="3">
        <v>790</v>
      </c>
      <c r="J1664" s="3">
        <v>19.07</v>
      </c>
      <c r="K1664" s="3"/>
      <c r="L1664" s="4">
        <v>0</v>
      </c>
      <c r="M1664" s="3">
        <f>14000</f>
        <v>14000</v>
      </c>
      <c r="N1664" s="113">
        <v>70.3</v>
      </c>
      <c r="O1664" s="113">
        <v>80.900000000000006</v>
      </c>
      <c r="P1664" s="113">
        <v>0.89900000000000002</v>
      </c>
      <c r="Q1664" s="114" t="s">
        <v>889</v>
      </c>
    </row>
    <row r="1665" spans="1:17">
      <c r="A1665" s="111" t="s">
        <v>893</v>
      </c>
      <c r="B1665" s="2">
        <v>0.5</v>
      </c>
      <c r="C1665" s="4">
        <v>700</v>
      </c>
      <c r="D1665" s="3">
        <v>25</v>
      </c>
      <c r="E1665" s="4">
        <v>5</v>
      </c>
      <c r="F1665" s="2">
        <v>46.27</v>
      </c>
      <c r="G1665" s="2">
        <v>0.75</v>
      </c>
      <c r="H1665" s="2">
        <v>64.849999999999994</v>
      </c>
      <c r="I1665" s="3">
        <v>790</v>
      </c>
      <c r="J1665" s="3">
        <v>21.26</v>
      </c>
      <c r="K1665" s="3"/>
      <c r="L1665" s="4">
        <v>0</v>
      </c>
      <c r="M1665" s="3">
        <f>14000</f>
        <v>14000</v>
      </c>
      <c r="N1665" s="113">
        <v>67.7</v>
      </c>
      <c r="O1665" s="113">
        <v>76.900000000000006</v>
      </c>
      <c r="P1665" s="113">
        <v>0.90600000000000003</v>
      </c>
      <c r="Q1665" s="114" t="s">
        <v>889</v>
      </c>
    </row>
    <row r="1666" spans="1:17">
      <c r="A1666" s="111" t="s">
        <v>894</v>
      </c>
      <c r="B1666" s="2">
        <v>0.5</v>
      </c>
      <c r="C1666" s="4">
        <v>800</v>
      </c>
      <c r="D1666" s="3">
        <v>10</v>
      </c>
      <c r="E1666" s="4">
        <v>30</v>
      </c>
      <c r="F1666" s="2">
        <v>12.6</v>
      </c>
      <c r="G1666" s="2">
        <v>0.75</v>
      </c>
      <c r="H1666" s="2">
        <v>213</v>
      </c>
      <c r="I1666" s="3">
        <v>536</v>
      </c>
      <c r="J1666" s="3">
        <v>8.5</v>
      </c>
      <c r="K1666" s="3"/>
      <c r="L1666" s="4">
        <v>0</v>
      </c>
      <c r="M1666" s="3">
        <v>12000</v>
      </c>
      <c r="N1666" s="113">
        <v>89.3</v>
      </c>
      <c r="O1666" s="113">
        <v>94.6</v>
      </c>
      <c r="P1666" s="113">
        <v>1.0900000000000001</v>
      </c>
      <c r="Q1666" s="114" t="s">
        <v>895</v>
      </c>
    </row>
    <row r="1667" spans="1:17">
      <c r="A1667" s="111" t="s">
        <v>896</v>
      </c>
      <c r="B1667" s="2">
        <v>0.5</v>
      </c>
      <c r="C1667" s="4">
        <v>800</v>
      </c>
      <c r="D1667" s="3">
        <v>10</v>
      </c>
      <c r="E1667" s="4">
        <v>30</v>
      </c>
      <c r="F1667" s="2">
        <v>12.6</v>
      </c>
      <c r="G1667" s="2">
        <v>0.8</v>
      </c>
      <c r="H1667" s="2">
        <v>225</v>
      </c>
      <c r="I1667" s="3">
        <v>505</v>
      </c>
      <c r="J1667" s="3">
        <v>11</v>
      </c>
      <c r="K1667" s="3"/>
      <c r="L1667" s="4">
        <v>0</v>
      </c>
      <c r="M1667" s="3">
        <v>12000</v>
      </c>
      <c r="N1667" s="113">
        <v>85.1</v>
      </c>
      <c r="O1667" s="113">
        <v>91.4</v>
      </c>
      <c r="P1667" s="113">
        <v>1.1100000000000001</v>
      </c>
      <c r="Q1667" s="114" t="s">
        <v>895</v>
      </c>
    </row>
    <row r="1668" spans="1:17">
      <c r="A1668" s="111" t="s">
        <v>897</v>
      </c>
      <c r="B1668" s="2">
        <v>0.5</v>
      </c>
      <c r="C1668" s="4">
        <v>800</v>
      </c>
      <c r="D1668" s="3">
        <v>10</v>
      </c>
      <c r="E1668" s="4">
        <v>30</v>
      </c>
      <c r="F1668" s="2">
        <v>12.7</v>
      </c>
      <c r="G1668" s="2">
        <v>0.79</v>
      </c>
      <c r="H1668" s="2">
        <v>221</v>
      </c>
      <c r="I1668" s="3">
        <v>460</v>
      </c>
      <c r="J1668" s="3">
        <v>10</v>
      </c>
      <c r="K1668" s="3"/>
      <c r="L1668" s="4">
        <v>0</v>
      </c>
      <c r="M1668" s="3">
        <v>12000</v>
      </c>
      <c r="N1668" s="113">
        <v>87.3</v>
      </c>
      <c r="O1668" s="113">
        <v>92.4</v>
      </c>
      <c r="P1668" s="113">
        <v>1.1100000000000001</v>
      </c>
      <c r="Q1668" s="114" t="s">
        <v>895</v>
      </c>
    </row>
    <row r="1669" spans="1:17">
      <c r="A1669" s="111" t="s">
        <v>898</v>
      </c>
      <c r="B1669" s="2">
        <v>0.5</v>
      </c>
      <c r="C1669" s="4">
        <v>800</v>
      </c>
      <c r="D1669" s="3">
        <v>10</v>
      </c>
      <c r="E1669" s="4">
        <v>30</v>
      </c>
      <c r="F1669" s="2">
        <v>12.6</v>
      </c>
      <c r="G1669" s="2">
        <v>0.78</v>
      </c>
      <c r="H1669" s="2">
        <v>221</v>
      </c>
      <c r="I1669" s="3">
        <v>405</v>
      </c>
      <c r="J1669" s="3">
        <v>10</v>
      </c>
      <c r="K1669" s="3"/>
      <c r="L1669" s="4">
        <v>0</v>
      </c>
      <c r="M1669" s="3">
        <v>12000</v>
      </c>
      <c r="N1669" s="113">
        <v>81.400000000000006</v>
      </c>
      <c r="O1669" s="113">
        <v>87.5</v>
      </c>
      <c r="P1669" s="113">
        <v>1.1299999999999999</v>
      </c>
      <c r="Q1669" s="114" t="s">
        <v>895</v>
      </c>
    </row>
    <row r="1670" spans="1:17">
      <c r="A1670" s="111" t="s">
        <v>79</v>
      </c>
      <c r="B1670" s="2">
        <v>0.5</v>
      </c>
      <c r="C1670" s="4">
        <v>800</v>
      </c>
      <c r="D1670" s="3">
        <v>5</v>
      </c>
      <c r="E1670" s="4">
        <v>10</v>
      </c>
      <c r="F1670" s="2">
        <v>7.58</v>
      </c>
      <c r="G1670" s="2">
        <v>0.87</v>
      </c>
      <c r="H1670" s="2">
        <v>294</v>
      </c>
      <c r="I1670" s="3">
        <v>370</v>
      </c>
      <c r="J1670" s="3">
        <v>15.46</v>
      </c>
      <c r="K1670" s="3"/>
      <c r="L1670" s="4">
        <v>0</v>
      </c>
      <c r="M1670" s="3">
        <v>15000</v>
      </c>
      <c r="N1670" s="113">
        <v>96.6</v>
      </c>
      <c r="O1670" s="113">
        <v>91.8</v>
      </c>
      <c r="P1670" s="113">
        <v>1.22</v>
      </c>
      <c r="Q1670" s="114" t="s">
        <v>899</v>
      </c>
    </row>
    <row r="1671" spans="1:17">
      <c r="A1671" s="111" t="s">
        <v>900</v>
      </c>
      <c r="B1671" s="2">
        <v>0.5</v>
      </c>
      <c r="C1671" s="4">
        <v>800</v>
      </c>
      <c r="D1671" s="3">
        <v>5</v>
      </c>
      <c r="E1671" s="4">
        <v>10</v>
      </c>
      <c r="F1671" s="2">
        <v>10.32</v>
      </c>
      <c r="G1671" s="2">
        <v>0.86</v>
      </c>
      <c r="H1671" s="2">
        <v>250</v>
      </c>
      <c r="I1671" s="3">
        <v>377</v>
      </c>
      <c r="J1671" s="3">
        <v>14.24</v>
      </c>
      <c r="K1671" s="3"/>
      <c r="L1671" s="4">
        <v>0</v>
      </c>
      <c r="M1671" s="3">
        <v>15000</v>
      </c>
      <c r="N1671" s="113">
        <v>94.3</v>
      </c>
      <c r="O1671" s="113">
        <v>93.2</v>
      </c>
      <c r="P1671" s="113">
        <v>1.0900000000000001</v>
      </c>
      <c r="Q1671" s="114" t="s">
        <v>899</v>
      </c>
    </row>
    <row r="1672" spans="1:17">
      <c r="A1672" s="111" t="s">
        <v>901</v>
      </c>
      <c r="B1672" s="2">
        <v>0.5</v>
      </c>
      <c r="C1672" s="4">
        <v>800</v>
      </c>
      <c r="D1672" s="3">
        <v>5</v>
      </c>
      <c r="E1672" s="4">
        <v>10</v>
      </c>
      <c r="F1672" s="2">
        <v>9.68</v>
      </c>
      <c r="G1672" s="2">
        <v>0.77</v>
      </c>
      <c r="H1672" s="2">
        <v>241</v>
      </c>
      <c r="I1672" s="3">
        <v>384</v>
      </c>
      <c r="J1672" s="3">
        <v>12.4</v>
      </c>
      <c r="K1672" s="3"/>
      <c r="L1672" s="4">
        <v>0</v>
      </c>
      <c r="M1672" s="3">
        <v>15000</v>
      </c>
      <c r="N1672" s="113">
        <v>97</v>
      </c>
      <c r="O1672" s="113">
        <v>96.5</v>
      </c>
      <c r="P1672" s="113">
        <v>1.1599999999999999</v>
      </c>
      <c r="Q1672" s="114" t="s">
        <v>899</v>
      </c>
    </row>
    <row r="1673" spans="1:17">
      <c r="A1673" s="111" t="s">
        <v>902</v>
      </c>
      <c r="B1673" s="2">
        <v>0.5</v>
      </c>
      <c r="C1673" s="4">
        <v>800</v>
      </c>
      <c r="D1673" s="3">
        <v>5</v>
      </c>
      <c r="E1673" s="4">
        <v>10</v>
      </c>
      <c r="F1673" s="2">
        <v>9.9</v>
      </c>
      <c r="G1673" s="2">
        <v>0.73</v>
      </c>
      <c r="H1673" s="2">
        <v>220</v>
      </c>
      <c r="I1673" s="3">
        <v>413</v>
      </c>
      <c r="J1673" s="3">
        <v>11.75</v>
      </c>
      <c r="K1673" s="3"/>
      <c r="L1673" s="4">
        <v>0</v>
      </c>
      <c r="M1673" s="3">
        <v>15000</v>
      </c>
      <c r="N1673" s="113">
        <v>97.4</v>
      </c>
      <c r="O1673" s="113">
        <v>97.3</v>
      </c>
      <c r="P1673" s="113">
        <v>1.1399999999999999</v>
      </c>
      <c r="Q1673" s="114" t="s">
        <v>899</v>
      </c>
    </row>
    <row r="1674" spans="1:17">
      <c r="A1674" s="111" t="s">
        <v>903</v>
      </c>
      <c r="B1674" s="2">
        <v>0.5</v>
      </c>
      <c r="C1674" s="4">
        <v>800</v>
      </c>
      <c r="D1674" s="3">
        <v>5</v>
      </c>
      <c r="E1674" s="4">
        <v>10</v>
      </c>
      <c r="F1674" s="2">
        <v>10.7</v>
      </c>
      <c r="G1674" s="2">
        <v>0.61</v>
      </c>
      <c r="H1674" s="2">
        <v>214</v>
      </c>
      <c r="I1674" s="3">
        <v>402</v>
      </c>
      <c r="J1674" s="3">
        <v>11.22</v>
      </c>
      <c r="K1674" s="3"/>
      <c r="L1674" s="4">
        <v>0</v>
      </c>
      <c r="M1674" s="3">
        <v>15000</v>
      </c>
      <c r="N1674" s="113">
        <v>92.8</v>
      </c>
      <c r="O1674" s="113">
        <v>90.8</v>
      </c>
      <c r="P1674" s="113">
        <v>1.07</v>
      </c>
      <c r="Q1674" s="114" t="s">
        <v>899</v>
      </c>
    </row>
    <row r="1675" spans="1:17">
      <c r="A1675" s="111" t="s">
        <v>904</v>
      </c>
      <c r="B1675" s="2">
        <v>0.25</v>
      </c>
      <c r="C1675" s="4">
        <v>700</v>
      </c>
      <c r="D1675" s="3">
        <v>7</v>
      </c>
      <c r="E1675" s="4">
        <v>5</v>
      </c>
      <c r="F1675" s="2">
        <v>13.5</v>
      </c>
      <c r="G1675" s="2">
        <v>0.76</v>
      </c>
      <c r="H1675" s="2">
        <v>281</v>
      </c>
      <c r="I1675" s="3">
        <v>573.5</v>
      </c>
      <c r="J1675" s="3">
        <v>9.6</v>
      </c>
      <c r="K1675" s="3"/>
      <c r="L1675" s="4">
        <v>0</v>
      </c>
      <c r="M1675" s="3">
        <v>52000</v>
      </c>
      <c r="N1675" s="113">
        <v>60.7</v>
      </c>
      <c r="O1675" s="113">
        <v>49.45</v>
      </c>
      <c r="P1675" s="113">
        <v>0.753</v>
      </c>
      <c r="Q1675" s="114" t="s">
        <v>905</v>
      </c>
    </row>
    <row r="1676" spans="1:17">
      <c r="A1676" s="111" t="s">
        <v>906</v>
      </c>
      <c r="B1676" s="2">
        <v>0.25</v>
      </c>
      <c r="C1676" s="4">
        <v>700</v>
      </c>
      <c r="D1676" s="3">
        <v>10</v>
      </c>
      <c r="E1676" s="4">
        <v>8</v>
      </c>
      <c r="F1676" s="2">
        <v>9.6</v>
      </c>
      <c r="G1676" s="2">
        <v>0.62</v>
      </c>
      <c r="H1676" s="2">
        <v>315</v>
      </c>
      <c r="I1676" s="3">
        <v>592.79999999999995</v>
      </c>
      <c r="J1676" s="3">
        <v>10.9</v>
      </c>
      <c r="K1676" s="3"/>
      <c r="L1676" s="4">
        <v>0</v>
      </c>
      <c r="M1676" s="3">
        <v>52000</v>
      </c>
      <c r="N1676" s="113">
        <v>66.099999999999994</v>
      </c>
      <c r="O1676" s="113">
        <v>50.7</v>
      </c>
      <c r="P1676" s="113">
        <v>0.78600000000000003</v>
      </c>
      <c r="Q1676" s="114" t="s">
        <v>905</v>
      </c>
    </row>
    <row r="1677" spans="1:17">
      <c r="A1677" s="111" t="s">
        <v>907</v>
      </c>
      <c r="B1677" s="2">
        <v>0.25</v>
      </c>
      <c r="C1677" s="4">
        <v>700</v>
      </c>
      <c r="D1677" s="3">
        <v>15</v>
      </c>
      <c r="E1677" s="4">
        <v>8</v>
      </c>
      <c r="F1677" s="2">
        <v>9.3000000000000007</v>
      </c>
      <c r="G1677" s="2">
        <v>0.6</v>
      </c>
      <c r="H1677" s="2">
        <v>270</v>
      </c>
      <c r="I1677" s="3">
        <v>583.20000000000005</v>
      </c>
      <c r="J1677" s="3">
        <v>18.600000000000001</v>
      </c>
      <c r="K1677" s="3"/>
      <c r="L1677" s="4">
        <v>0</v>
      </c>
      <c r="M1677" s="3">
        <v>52000</v>
      </c>
      <c r="N1677" s="113">
        <v>62.9</v>
      </c>
      <c r="O1677" s="113">
        <v>49.9</v>
      </c>
      <c r="P1677" s="113">
        <v>0.72899999999999998</v>
      </c>
      <c r="Q1677" s="114" t="s">
        <v>905</v>
      </c>
    </row>
    <row r="1678" spans="1:17">
      <c r="A1678" s="111" t="s">
        <v>599</v>
      </c>
      <c r="B1678" s="2">
        <v>0.5</v>
      </c>
      <c r="C1678" s="4">
        <v>700</v>
      </c>
      <c r="D1678" s="3">
        <v>12</v>
      </c>
      <c r="E1678" s="4">
        <v>40</v>
      </c>
      <c r="F1678" s="2">
        <v>6.74</v>
      </c>
      <c r="G1678" s="2">
        <v>1.56</v>
      </c>
      <c r="H1678" s="2">
        <v>941</v>
      </c>
      <c r="I1678" s="3">
        <v>619</v>
      </c>
      <c r="J1678" s="3">
        <v>7.6</v>
      </c>
      <c r="K1678" s="3"/>
      <c r="L1678" s="4">
        <v>0</v>
      </c>
      <c r="M1678" s="3">
        <v>36000</v>
      </c>
      <c r="N1678" s="113">
        <v>65.400000000000006</v>
      </c>
      <c r="O1678" s="113">
        <v>62.5</v>
      </c>
      <c r="P1678" s="113">
        <v>1.048</v>
      </c>
      <c r="Q1678" s="114" t="s">
        <v>908</v>
      </c>
    </row>
    <row r="1679" spans="1:17">
      <c r="A1679" s="111" t="s">
        <v>909</v>
      </c>
      <c r="B1679" s="2">
        <v>0.5</v>
      </c>
      <c r="C1679" s="4">
        <v>700</v>
      </c>
      <c r="D1679" s="3">
        <v>12</v>
      </c>
      <c r="E1679" s="4">
        <v>40</v>
      </c>
      <c r="F1679" s="2">
        <v>6.42</v>
      </c>
      <c r="G1679" s="2">
        <v>1.46</v>
      </c>
      <c r="H1679" s="2">
        <v>885</v>
      </c>
      <c r="I1679" s="3">
        <v>600</v>
      </c>
      <c r="J1679" s="3">
        <v>5.3</v>
      </c>
      <c r="K1679" s="3"/>
      <c r="L1679" s="4">
        <v>0</v>
      </c>
      <c r="M1679" s="3">
        <v>36000</v>
      </c>
      <c r="N1679" s="113">
        <v>72.5</v>
      </c>
      <c r="O1679" s="113">
        <v>74.3</v>
      </c>
      <c r="P1679" s="113">
        <v>0.98199999999999998</v>
      </c>
      <c r="Q1679" s="114" t="s">
        <v>908</v>
      </c>
    </row>
    <row r="1680" spans="1:17">
      <c r="A1680" s="111" t="s">
        <v>910</v>
      </c>
      <c r="B1680" s="2">
        <v>0.5</v>
      </c>
      <c r="C1680" s="4">
        <v>700</v>
      </c>
      <c r="D1680" s="3">
        <v>12</v>
      </c>
      <c r="E1680" s="4">
        <v>40</v>
      </c>
      <c r="F1680" s="2">
        <v>6.09</v>
      </c>
      <c r="G1680" s="2">
        <v>0.88</v>
      </c>
      <c r="H1680" s="2">
        <v>512</v>
      </c>
      <c r="I1680" s="3">
        <v>592</v>
      </c>
      <c r="J1680" s="3">
        <v>6.3</v>
      </c>
      <c r="K1680" s="3"/>
      <c r="L1680" s="4">
        <v>0</v>
      </c>
      <c r="M1680" s="3">
        <v>36000</v>
      </c>
      <c r="N1680" s="113">
        <v>62.5</v>
      </c>
      <c r="O1680" s="113">
        <v>65.2</v>
      </c>
      <c r="P1680" s="113">
        <v>0.95799999999999996</v>
      </c>
      <c r="Q1680" s="114" t="s">
        <v>908</v>
      </c>
    </row>
    <row r="1681" spans="1:17">
      <c r="A1681" s="111" t="s">
        <v>911</v>
      </c>
      <c r="B1681" s="2">
        <v>0.33</v>
      </c>
      <c r="C1681" s="4">
        <v>600</v>
      </c>
      <c r="D1681" s="3">
        <v>20</v>
      </c>
      <c r="E1681" s="4">
        <v>4</v>
      </c>
      <c r="F1681" s="2">
        <v>2.66</v>
      </c>
      <c r="G1681" s="2">
        <v>1.66</v>
      </c>
      <c r="H1681" s="2">
        <v>661</v>
      </c>
      <c r="I1681" s="3">
        <v>400</v>
      </c>
      <c r="J1681" s="3">
        <v>9.6999999999999993</v>
      </c>
      <c r="K1681" s="3"/>
      <c r="L1681" s="4">
        <v>0</v>
      </c>
      <c r="M1681" s="3">
        <v>36000</v>
      </c>
      <c r="N1681" s="113">
        <v>0.28000000000000003</v>
      </c>
      <c r="O1681" s="113">
        <v>0.39</v>
      </c>
      <c r="P1681" s="113">
        <v>0.63</v>
      </c>
      <c r="Q1681" s="114" t="s">
        <v>912</v>
      </c>
    </row>
    <row r="1682" spans="1:17">
      <c r="A1682" s="111" t="s">
        <v>913</v>
      </c>
      <c r="B1682" s="2">
        <v>0.5</v>
      </c>
      <c r="C1682" s="4">
        <v>700</v>
      </c>
      <c r="D1682" s="3">
        <v>5</v>
      </c>
      <c r="E1682" s="4">
        <v>0.5</v>
      </c>
      <c r="F1682" s="2">
        <v>29.8</v>
      </c>
      <c r="G1682" s="2">
        <v>0.47</v>
      </c>
      <c r="H1682" s="2">
        <v>58</v>
      </c>
      <c r="I1682" s="3">
        <v>400</v>
      </c>
      <c r="J1682" s="3">
        <v>11</v>
      </c>
      <c r="K1682" s="3">
        <v>9.1</v>
      </c>
      <c r="L1682" s="4">
        <v>0</v>
      </c>
      <c r="M1682" s="3">
        <v>10000</v>
      </c>
      <c r="N1682" s="113">
        <v>79</v>
      </c>
      <c r="O1682" s="113">
        <v>79.3</v>
      </c>
      <c r="P1682" s="113">
        <v>0.93</v>
      </c>
      <c r="Q1682" s="114" t="s">
        <v>914</v>
      </c>
    </row>
    <row r="1683" spans="1:17">
      <c r="A1683" s="111" t="s">
        <v>915</v>
      </c>
      <c r="B1683" s="2">
        <v>0.5</v>
      </c>
      <c r="C1683" s="4">
        <v>700</v>
      </c>
      <c r="D1683" s="3">
        <v>7</v>
      </c>
      <c r="E1683" s="4">
        <v>0.5</v>
      </c>
      <c r="F1683" s="2">
        <v>31.5</v>
      </c>
      <c r="G1683" s="2">
        <v>0.42</v>
      </c>
      <c r="H1683" s="2">
        <v>48.1</v>
      </c>
      <c r="I1683" s="3">
        <v>400</v>
      </c>
      <c r="J1683" s="3">
        <v>11.5</v>
      </c>
      <c r="K1683" s="3">
        <v>8.6999999999999993</v>
      </c>
      <c r="L1683" s="4">
        <v>0</v>
      </c>
      <c r="M1683" s="3">
        <v>10000</v>
      </c>
      <c r="N1683" s="113">
        <v>81.7</v>
      </c>
      <c r="O1683" s="113">
        <v>83.8</v>
      </c>
      <c r="P1683" s="113">
        <v>0.96</v>
      </c>
      <c r="Q1683" s="114" t="s">
        <v>914</v>
      </c>
    </row>
    <row r="1684" spans="1:17">
      <c r="A1684" s="111" t="s">
        <v>916</v>
      </c>
      <c r="B1684" s="2">
        <v>0.5</v>
      </c>
      <c r="C1684" s="4">
        <v>700</v>
      </c>
      <c r="D1684" s="3">
        <v>10</v>
      </c>
      <c r="E1684" s="4">
        <v>0.5</v>
      </c>
      <c r="F1684" s="2">
        <v>32.6</v>
      </c>
      <c r="G1684" s="2">
        <v>0.42</v>
      </c>
      <c r="H1684" s="2">
        <v>46.9</v>
      </c>
      <c r="I1684" s="3">
        <v>400</v>
      </c>
      <c r="J1684" s="3">
        <v>14.1</v>
      </c>
      <c r="K1684" s="3">
        <v>7.1</v>
      </c>
      <c r="L1684" s="4">
        <v>0</v>
      </c>
      <c r="M1684" s="3">
        <v>10000</v>
      </c>
      <c r="N1684" s="113">
        <v>80.099999999999994</v>
      </c>
      <c r="O1684" s="113">
        <v>81.5</v>
      </c>
      <c r="P1684" s="113">
        <v>0.94</v>
      </c>
      <c r="Q1684" s="114" t="s">
        <v>914</v>
      </c>
    </row>
    <row r="1685" spans="1:17">
      <c r="A1685" s="111" t="s">
        <v>917</v>
      </c>
      <c r="B1685" s="2">
        <v>0.5</v>
      </c>
      <c r="C1685" s="3">
        <v>700</v>
      </c>
      <c r="D1685" s="3">
        <v>15</v>
      </c>
      <c r="E1685" s="4">
        <v>0.5</v>
      </c>
      <c r="F1685" s="2">
        <v>34.4</v>
      </c>
      <c r="G1685" s="2">
        <v>0.4</v>
      </c>
      <c r="H1685" s="2">
        <v>44.1</v>
      </c>
      <c r="I1685" s="3">
        <v>400</v>
      </c>
      <c r="J1685" s="3">
        <v>20.8</v>
      </c>
      <c r="K1685" s="3">
        <v>4.8</v>
      </c>
      <c r="L1685" s="4">
        <v>0</v>
      </c>
      <c r="M1685" s="3">
        <v>10000</v>
      </c>
      <c r="N1685" s="113">
        <v>45.7</v>
      </c>
      <c r="O1685" s="113">
        <v>53.5</v>
      </c>
      <c r="P1685" s="113">
        <v>0.72</v>
      </c>
      <c r="Q1685" s="114" t="s">
        <v>914</v>
      </c>
    </row>
    <row r="1686" spans="1:17">
      <c r="A1686" s="110" t="s">
        <v>115</v>
      </c>
      <c r="B1686" s="105">
        <v>0.5</v>
      </c>
      <c r="C1686" s="105">
        <v>800</v>
      </c>
      <c r="D1686" s="105">
        <v>10</v>
      </c>
      <c r="E1686" s="105">
        <v>4</v>
      </c>
      <c r="F1686" s="105">
        <v>17.399999999999999</v>
      </c>
      <c r="G1686" s="105">
        <v>0.33200000000000002</v>
      </c>
      <c r="H1686" s="105">
        <v>115.1</v>
      </c>
      <c r="I1686" s="105">
        <v>800</v>
      </c>
      <c r="J1686" s="105">
        <v>22.8</v>
      </c>
      <c r="K1686" s="105"/>
      <c r="L1686" s="105">
        <v>0</v>
      </c>
      <c r="M1686" s="105">
        <v>60000</v>
      </c>
      <c r="N1686" s="108">
        <v>72.900000000000006</v>
      </c>
      <c r="O1686" s="108">
        <v>77.7</v>
      </c>
      <c r="P1686" s="108"/>
      <c r="Q1686" s="109" t="s">
        <v>918</v>
      </c>
    </row>
    <row r="1687" spans="1:17">
      <c r="A1687" s="110" t="s">
        <v>919</v>
      </c>
      <c r="B1687" s="105">
        <v>0.5</v>
      </c>
      <c r="C1687" s="105">
        <v>800</v>
      </c>
      <c r="D1687" s="105">
        <v>10</v>
      </c>
      <c r="E1687" s="105">
        <v>4</v>
      </c>
      <c r="F1687" s="105">
        <v>8</v>
      </c>
      <c r="G1687" s="105">
        <v>0.45100000000000001</v>
      </c>
      <c r="H1687" s="105">
        <v>145.4</v>
      </c>
      <c r="I1687" s="105">
        <v>800</v>
      </c>
      <c r="J1687" s="105">
        <v>16.8</v>
      </c>
      <c r="K1687" s="105"/>
      <c r="L1687" s="105">
        <v>0</v>
      </c>
      <c r="M1687" s="105">
        <v>60000</v>
      </c>
      <c r="N1687" s="108">
        <v>80.8</v>
      </c>
      <c r="O1687" s="108">
        <v>84.3</v>
      </c>
      <c r="P1687" s="108"/>
      <c r="Q1687" s="109" t="s">
        <v>918</v>
      </c>
    </row>
    <row r="1688" spans="1:17">
      <c r="A1688" s="110" t="s">
        <v>920</v>
      </c>
      <c r="B1688" s="105">
        <v>0.5</v>
      </c>
      <c r="C1688" s="105">
        <v>800</v>
      </c>
      <c r="D1688" s="105">
        <v>10</v>
      </c>
      <c r="E1688" s="105">
        <v>4</v>
      </c>
      <c r="F1688" s="105">
        <v>6.9</v>
      </c>
      <c r="G1688" s="105">
        <v>0.432</v>
      </c>
      <c r="H1688" s="105">
        <v>179.3</v>
      </c>
      <c r="I1688" s="105">
        <v>800</v>
      </c>
      <c r="J1688" s="105">
        <v>15.3</v>
      </c>
      <c r="K1688" s="105"/>
      <c r="L1688" s="105">
        <v>0</v>
      </c>
      <c r="M1688" s="105">
        <v>60000</v>
      </c>
      <c r="N1688" s="108">
        <v>86.3</v>
      </c>
      <c r="O1688" s="108">
        <v>87.2</v>
      </c>
      <c r="P1688" s="108"/>
      <c r="Q1688" s="109" t="s">
        <v>918</v>
      </c>
    </row>
    <row r="1689" spans="1:17">
      <c r="A1689" s="110" t="s">
        <v>921</v>
      </c>
      <c r="B1689" s="105">
        <v>0.5</v>
      </c>
      <c r="C1689" s="105">
        <v>800</v>
      </c>
      <c r="D1689" s="105">
        <v>10</v>
      </c>
      <c r="E1689" s="105">
        <v>4</v>
      </c>
      <c r="F1689" s="105">
        <v>4.5999999999999996</v>
      </c>
      <c r="G1689" s="105">
        <v>0.42</v>
      </c>
      <c r="H1689" s="105">
        <v>223.5</v>
      </c>
      <c r="I1689" s="105">
        <v>800</v>
      </c>
      <c r="J1689" s="105">
        <v>11.6</v>
      </c>
      <c r="K1689" s="105"/>
      <c r="L1689" s="105">
        <v>0</v>
      </c>
      <c r="M1689" s="105">
        <v>60000</v>
      </c>
      <c r="N1689" s="108">
        <v>85.1</v>
      </c>
      <c r="O1689" s="108">
        <v>86.8</v>
      </c>
      <c r="P1689" s="108"/>
      <c r="Q1689" s="109" t="s">
        <v>918</v>
      </c>
    </row>
    <row r="1690" spans="1:17">
      <c r="A1690" s="110" t="s">
        <v>922</v>
      </c>
      <c r="B1690" s="105">
        <v>0.5</v>
      </c>
      <c r="C1690" s="105">
        <v>800</v>
      </c>
      <c r="D1690" s="105">
        <v>10</v>
      </c>
      <c r="E1690" s="105">
        <v>4</v>
      </c>
      <c r="F1690" s="105">
        <v>4.2</v>
      </c>
      <c r="G1690" s="105">
        <v>0.45900000000000002</v>
      </c>
      <c r="H1690" s="105">
        <v>217.9</v>
      </c>
      <c r="I1690" s="105">
        <v>800</v>
      </c>
      <c r="J1690" s="105">
        <v>11.9</v>
      </c>
      <c r="K1690" s="105"/>
      <c r="L1690" s="105">
        <v>0</v>
      </c>
      <c r="M1690" s="105">
        <v>60000</v>
      </c>
      <c r="N1690" s="108">
        <v>84.4</v>
      </c>
      <c r="O1690" s="108">
        <v>86.2</v>
      </c>
      <c r="P1690" s="108"/>
      <c r="Q1690" s="109" t="s">
        <v>918</v>
      </c>
    </row>
    <row r="1691" spans="1:17">
      <c r="A1691" s="110" t="s">
        <v>923</v>
      </c>
      <c r="B1691" s="105">
        <v>0.5</v>
      </c>
      <c r="C1691" s="105">
        <v>800</v>
      </c>
      <c r="D1691" s="105">
        <v>10</v>
      </c>
      <c r="E1691" s="105">
        <v>4</v>
      </c>
      <c r="F1691" s="105">
        <v>3.9</v>
      </c>
      <c r="G1691" s="105">
        <v>0.35899999999999999</v>
      </c>
      <c r="H1691" s="105">
        <v>189.8</v>
      </c>
      <c r="I1691" s="105">
        <v>800</v>
      </c>
      <c r="J1691" s="105">
        <v>9.4</v>
      </c>
      <c r="K1691" s="105"/>
      <c r="L1691" s="105">
        <v>0</v>
      </c>
      <c r="M1691" s="105">
        <v>60000</v>
      </c>
      <c r="N1691" s="108">
        <v>83.7</v>
      </c>
      <c r="O1691" s="108">
        <v>85.9</v>
      </c>
      <c r="P1691" s="108"/>
      <c r="Q1691" s="109" t="s">
        <v>918</v>
      </c>
    </row>
    <row r="1692" spans="1:17">
      <c r="A1692" s="110" t="s">
        <v>924</v>
      </c>
      <c r="B1692" s="105">
        <v>0.5</v>
      </c>
      <c r="C1692" s="105">
        <v>800</v>
      </c>
      <c r="D1692" s="105">
        <v>10</v>
      </c>
      <c r="E1692" s="105">
        <v>4</v>
      </c>
      <c r="F1692" s="105">
        <v>19.3</v>
      </c>
      <c r="G1692" s="105">
        <v>1.9E-2</v>
      </c>
      <c r="H1692" s="105">
        <v>11.9</v>
      </c>
      <c r="I1692" s="105">
        <v>800</v>
      </c>
      <c r="J1692" s="105">
        <v>54.3</v>
      </c>
      <c r="K1692" s="105"/>
      <c r="L1692" s="105">
        <v>0</v>
      </c>
      <c r="M1692" s="105">
        <v>60000</v>
      </c>
      <c r="N1692" s="108">
        <v>67.400000000000006</v>
      </c>
      <c r="O1692" s="108">
        <v>73.7</v>
      </c>
      <c r="P1692" s="108"/>
      <c r="Q1692" s="109" t="s">
        <v>918</v>
      </c>
    </row>
    <row r="1693" spans="1:17">
      <c r="A1693" s="110" t="s">
        <v>925</v>
      </c>
      <c r="B1693" s="105">
        <v>0.5</v>
      </c>
      <c r="C1693" s="105">
        <v>700</v>
      </c>
      <c r="D1693" s="105">
        <v>10</v>
      </c>
      <c r="E1693" s="105">
        <v>1</v>
      </c>
      <c r="F1693" s="105">
        <v>14</v>
      </c>
      <c r="G1693" s="105">
        <v>0.19</v>
      </c>
      <c r="H1693" s="105">
        <v>143.80000000000001</v>
      </c>
      <c r="I1693" s="105">
        <v>700</v>
      </c>
      <c r="J1693" s="105">
        <v>5.7</v>
      </c>
      <c r="K1693" s="105"/>
      <c r="L1693" s="105">
        <v>0</v>
      </c>
      <c r="M1693" s="105">
        <v>36000</v>
      </c>
      <c r="N1693" s="108">
        <v>65.400000000000006</v>
      </c>
      <c r="O1693" s="108">
        <v>73.599999999999994</v>
      </c>
      <c r="P1693" s="108">
        <v>0.98</v>
      </c>
      <c r="Q1693" s="109" t="s">
        <v>926</v>
      </c>
    </row>
    <row r="1694" spans="1:17">
      <c r="A1694" s="110" t="s">
        <v>925</v>
      </c>
      <c r="B1694" s="105">
        <v>0.5</v>
      </c>
      <c r="C1694" s="105">
        <v>700</v>
      </c>
      <c r="D1694" s="105">
        <v>10</v>
      </c>
      <c r="E1694" s="105">
        <v>4</v>
      </c>
      <c r="F1694" s="105">
        <v>14</v>
      </c>
      <c r="G1694" s="105">
        <v>0.19</v>
      </c>
      <c r="H1694" s="105">
        <v>143.80000000000001</v>
      </c>
      <c r="I1694" s="105">
        <v>700</v>
      </c>
      <c r="J1694" s="105">
        <v>5.7</v>
      </c>
      <c r="K1694" s="105"/>
      <c r="L1694" s="105">
        <v>0</v>
      </c>
      <c r="M1694" s="105">
        <v>36000</v>
      </c>
      <c r="N1694" s="108">
        <v>66.8</v>
      </c>
      <c r="O1694" s="108">
        <v>74</v>
      </c>
      <c r="P1694" s="108">
        <v>1.08</v>
      </c>
      <c r="Q1694" s="109" t="s">
        <v>926</v>
      </c>
    </row>
    <row r="1695" spans="1:17">
      <c r="A1695" s="110" t="s">
        <v>925</v>
      </c>
      <c r="B1695" s="105">
        <v>0.5</v>
      </c>
      <c r="C1695" s="105">
        <v>700</v>
      </c>
      <c r="D1695" s="105">
        <v>10</v>
      </c>
      <c r="E1695" s="105">
        <v>1</v>
      </c>
      <c r="F1695" s="105">
        <v>14</v>
      </c>
      <c r="G1695" s="105">
        <v>0.19</v>
      </c>
      <c r="H1695" s="105">
        <v>143.80000000000001</v>
      </c>
      <c r="I1695" s="105">
        <v>584</v>
      </c>
      <c r="J1695" s="105">
        <v>5.7</v>
      </c>
      <c r="K1695" s="105"/>
      <c r="L1695" s="105">
        <v>0</v>
      </c>
      <c r="M1695" s="105">
        <v>36000</v>
      </c>
      <c r="N1695" s="108">
        <v>65.400000000000006</v>
      </c>
      <c r="O1695" s="108">
        <v>73.599999999999994</v>
      </c>
      <c r="P1695" s="108">
        <v>0.98</v>
      </c>
      <c r="Q1695" s="109" t="s">
        <v>926</v>
      </c>
    </row>
    <row r="1696" spans="1:17">
      <c r="A1696" s="110" t="s">
        <v>925</v>
      </c>
      <c r="B1696" s="105">
        <v>0.5</v>
      </c>
      <c r="C1696" s="105">
        <v>700</v>
      </c>
      <c r="D1696" s="105">
        <v>10</v>
      </c>
      <c r="E1696" s="105">
        <v>4</v>
      </c>
      <c r="F1696" s="105">
        <v>14</v>
      </c>
      <c r="G1696" s="105">
        <v>0.19</v>
      </c>
      <c r="H1696" s="105">
        <v>143.80000000000001</v>
      </c>
      <c r="I1696" s="105">
        <v>584</v>
      </c>
      <c r="J1696" s="105">
        <v>5.7</v>
      </c>
      <c r="K1696" s="105"/>
      <c r="L1696" s="105">
        <v>0</v>
      </c>
      <c r="M1696" s="105">
        <v>36000</v>
      </c>
      <c r="N1696" s="108">
        <v>66.8</v>
      </c>
      <c r="O1696" s="108">
        <v>74</v>
      </c>
      <c r="P1696" s="108">
        <v>1.08</v>
      </c>
      <c r="Q1696" s="109" t="s">
        <v>926</v>
      </c>
    </row>
    <row r="1697" spans="1:17">
      <c r="A1697" s="110" t="s">
        <v>927</v>
      </c>
      <c r="B1697" s="105">
        <v>0.5</v>
      </c>
      <c r="C1697" s="105">
        <v>700</v>
      </c>
      <c r="D1697" s="105">
        <v>5</v>
      </c>
      <c r="E1697" s="105">
        <v>50</v>
      </c>
      <c r="F1697" s="105">
        <v>3.78</v>
      </c>
      <c r="G1697" s="105">
        <v>0.16600000000000001</v>
      </c>
      <c r="H1697" s="105">
        <v>134.6</v>
      </c>
      <c r="I1697" s="105">
        <v>450</v>
      </c>
      <c r="J1697" s="105">
        <v>14.11</v>
      </c>
      <c r="K1697" s="105">
        <v>7.08</v>
      </c>
      <c r="L1697" s="105">
        <v>0</v>
      </c>
      <c r="M1697" s="105">
        <v>15000</v>
      </c>
      <c r="N1697" s="108">
        <v>53</v>
      </c>
      <c r="O1697" s="108"/>
      <c r="P1697" s="108">
        <v>0.99</v>
      </c>
      <c r="Q1697" s="109" t="s">
        <v>928</v>
      </c>
    </row>
    <row r="1698" spans="1:17">
      <c r="A1698" s="110" t="s">
        <v>929</v>
      </c>
      <c r="B1698" s="105">
        <v>0.5</v>
      </c>
      <c r="C1698" s="105">
        <v>700</v>
      </c>
      <c r="D1698" s="105">
        <v>5</v>
      </c>
      <c r="E1698" s="105">
        <v>50</v>
      </c>
      <c r="F1698" s="105">
        <v>4.22</v>
      </c>
      <c r="G1698" s="105">
        <v>0.189</v>
      </c>
      <c r="H1698" s="105">
        <v>133.1</v>
      </c>
      <c r="I1698" s="105">
        <v>450</v>
      </c>
      <c r="J1698" s="105">
        <v>13.28</v>
      </c>
      <c r="K1698" s="105">
        <v>7.52</v>
      </c>
      <c r="L1698" s="105">
        <v>1.1200000000000001</v>
      </c>
      <c r="M1698" s="105">
        <v>15000</v>
      </c>
      <c r="N1698" s="108">
        <v>58</v>
      </c>
      <c r="O1698" s="108"/>
      <c r="P1698" s="108">
        <v>0.93</v>
      </c>
      <c r="Q1698" s="109" t="s">
        <v>928</v>
      </c>
    </row>
    <row r="1699" spans="1:17">
      <c r="A1699" s="110" t="s">
        <v>930</v>
      </c>
      <c r="B1699" s="105">
        <v>0.5</v>
      </c>
      <c r="C1699" s="105">
        <v>700</v>
      </c>
      <c r="D1699" s="105">
        <v>5</v>
      </c>
      <c r="E1699" s="105">
        <v>50</v>
      </c>
      <c r="F1699" s="105">
        <v>4.07</v>
      </c>
      <c r="G1699" s="105">
        <v>0.18099999999999999</v>
      </c>
      <c r="H1699" s="105">
        <v>134.4</v>
      </c>
      <c r="I1699" s="105">
        <v>460</v>
      </c>
      <c r="J1699" s="105">
        <v>12.19</v>
      </c>
      <c r="K1699" s="105">
        <v>8.1999999999999993</v>
      </c>
      <c r="L1699" s="105">
        <v>1.1000000000000001</v>
      </c>
      <c r="M1699" s="105">
        <v>15000</v>
      </c>
      <c r="N1699" s="108">
        <v>70</v>
      </c>
      <c r="O1699" s="108"/>
      <c r="P1699" s="108">
        <v>0.96</v>
      </c>
      <c r="Q1699" s="109" t="s">
        <v>928</v>
      </c>
    </row>
    <row r="1700" spans="1:17">
      <c r="A1700" s="110" t="s">
        <v>931</v>
      </c>
      <c r="B1700" s="105">
        <v>0.5</v>
      </c>
      <c r="C1700" s="105">
        <v>700</v>
      </c>
      <c r="D1700" s="105">
        <v>5</v>
      </c>
      <c r="E1700" s="105">
        <v>50</v>
      </c>
      <c r="F1700" s="105">
        <v>4.1900000000000004</v>
      </c>
      <c r="G1700" s="105">
        <v>0.16600000000000001</v>
      </c>
      <c r="H1700" s="105">
        <v>111.34</v>
      </c>
      <c r="I1700" s="105">
        <v>540</v>
      </c>
      <c r="J1700" s="105">
        <v>15.59</v>
      </c>
      <c r="K1700" s="105">
        <v>6.41</v>
      </c>
      <c r="L1700" s="105">
        <v>0.82</v>
      </c>
      <c r="M1700" s="105">
        <v>15000</v>
      </c>
      <c r="N1700" s="108">
        <v>68</v>
      </c>
      <c r="O1700" s="108"/>
      <c r="P1700" s="108">
        <v>0.93</v>
      </c>
      <c r="Q1700" s="109" t="s">
        <v>928</v>
      </c>
    </row>
    <row r="1701" spans="1:17">
      <c r="A1701" s="110" t="s">
        <v>261</v>
      </c>
      <c r="B1701" s="105">
        <v>0.25</v>
      </c>
      <c r="C1701" s="105">
        <v>750</v>
      </c>
      <c r="D1701" s="105">
        <v>5</v>
      </c>
      <c r="E1701" s="105">
        <v>72</v>
      </c>
      <c r="F1701" s="105">
        <v>6.32</v>
      </c>
      <c r="G1701" s="105">
        <v>0.98</v>
      </c>
      <c r="H1701" s="105">
        <v>536</v>
      </c>
      <c r="I1701" s="105">
        <v>626</v>
      </c>
      <c r="J1701" s="105">
        <v>9.1999999999999993</v>
      </c>
      <c r="K1701" s="105"/>
      <c r="L1701" s="105">
        <v>0</v>
      </c>
      <c r="M1701" s="105">
        <v>50000</v>
      </c>
      <c r="N1701" s="108">
        <v>77</v>
      </c>
      <c r="O1701" s="108">
        <v>0.88</v>
      </c>
      <c r="P1701" s="108"/>
      <c r="Q1701" s="109" t="s">
        <v>932</v>
      </c>
    </row>
    <row r="1702" spans="1:17">
      <c r="A1702" s="110" t="s">
        <v>933</v>
      </c>
      <c r="B1702" s="105">
        <v>0.25</v>
      </c>
      <c r="C1702" s="105">
        <v>750</v>
      </c>
      <c r="D1702" s="105">
        <v>5</v>
      </c>
      <c r="E1702" s="105">
        <v>72</v>
      </c>
      <c r="F1702" s="105">
        <v>6.28</v>
      </c>
      <c r="G1702" s="105">
        <v>1.1000000000000001</v>
      </c>
      <c r="H1702" s="105">
        <v>692</v>
      </c>
      <c r="I1702" s="105">
        <v>300</v>
      </c>
      <c r="J1702" s="105">
        <v>31.2</v>
      </c>
      <c r="K1702" s="105"/>
      <c r="L1702" s="105">
        <v>0</v>
      </c>
      <c r="M1702" s="105">
        <v>50000</v>
      </c>
      <c r="N1702" s="108">
        <v>66</v>
      </c>
      <c r="O1702" s="108">
        <v>0.64</v>
      </c>
      <c r="P1702" s="108"/>
      <c r="Q1702" s="109" t="s">
        <v>932</v>
      </c>
    </row>
    <row r="1703" spans="1:17">
      <c r="A1703" s="110" t="s">
        <v>934</v>
      </c>
      <c r="B1703" s="105">
        <v>0.25</v>
      </c>
      <c r="C1703" s="105">
        <v>750</v>
      </c>
      <c r="D1703" s="105">
        <v>5</v>
      </c>
      <c r="E1703" s="105">
        <v>72</v>
      </c>
      <c r="F1703" s="105">
        <v>2.33</v>
      </c>
      <c r="G1703" s="105">
        <v>0.67</v>
      </c>
      <c r="H1703" s="105">
        <v>766</v>
      </c>
      <c r="I1703" s="105">
        <v>633</v>
      </c>
      <c r="J1703" s="105">
        <v>7.6</v>
      </c>
      <c r="K1703" s="105"/>
      <c r="L1703" s="105">
        <v>0</v>
      </c>
      <c r="M1703" s="105">
        <v>50000</v>
      </c>
      <c r="N1703" s="108">
        <v>55</v>
      </c>
      <c r="O1703" s="108">
        <v>0.44</v>
      </c>
      <c r="P1703" s="108"/>
      <c r="Q1703" s="109" t="s">
        <v>932</v>
      </c>
    </row>
    <row r="1704" spans="1:17">
      <c r="A1704" s="110" t="s">
        <v>935</v>
      </c>
      <c r="B1704" s="105">
        <v>0.25</v>
      </c>
      <c r="C1704" s="105">
        <v>750</v>
      </c>
      <c r="D1704" s="105">
        <v>5</v>
      </c>
      <c r="E1704" s="105">
        <v>72</v>
      </c>
      <c r="F1704" s="105">
        <v>2.65</v>
      </c>
      <c r="G1704" s="105">
        <v>0.73</v>
      </c>
      <c r="H1704" s="105">
        <v>710</v>
      </c>
      <c r="I1704" s="105">
        <v>709</v>
      </c>
      <c r="J1704" s="105">
        <v>12.1</v>
      </c>
      <c r="K1704" s="105"/>
      <c r="L1704" s="105">
        <v>0</v>
      </c>
      <c r="M1704" s="105">
        <v>50000</v>
      </c>
      <c r="N1704" s="108">
        <v>73</v>
      </c>
      <c r="O1704" s="108">
        <v>0.77</v>
      </c>
      <c r="P1704" s="108"/>
      <c r="Q1704" s="109" t="s">
        <v>932</v>
      </c>
    </row>
    <row r="1705" spans="1:17">
      <c r="A1705" s="110" t="s">
        <v>936</v>
      </c>
      <c r="B1705" s="105">
        <v>0.5</v>
      </c>
      <c r="C1705" s="105">
        <v>700</v>
      </c>
      <c r="D1705" s="105">
        <v>5</v>
      </c>
      <c r="E1705" s="105">
        <v>50</v>
      </c>
      <c r="F1705" s="105">
        <v>29.82</v>
      </c>
      <c r="G1705" s="105">
        <v>0.46899999999999997</v>
      </c>
      <c r="H1705" s="105">
        <v>58.01</v>
      </c>
      <c r="I1705" s="105">
        <v>650</v>
      </c>
      <c r="J1705" s="105">
        <v>11.04</v>
      </c>
      <c r="K1705" s="105">
        <v>9.0500000000000007</v>
      </c>
      <c r="L1705" s="105">
        <v>0</v>
      </c>
      <c r="M1705" s="105">
        <v>15000</v>
      </c>
      <c r="N1705" s="108">
        <v>70</v>
      </c>
      <c r="O1705" s="108">
        <v>76</v>
      </c>
      <c r="P1705" s="108"/>
      <c r="Q1705" s="109" t="s">
        <v>937</v>
      </c>
    </row>
    <row r="1706" spans="1:17">
      <c r="A1706" s="110" t="s">
        <v>938</v>
      </c>
      <c r="B1706" s="105">
        <v>0.5</v>
      </c>
      <c r="C1706" s="105">
        <v>700</v>
      </c>
      <c r="D1706" s="105">
        <v>5</v>
      </c>
      <c r="E1706" s="105">
        <v>50</v>
      </c>
      <c r="F1706" s="105">
        <v>35.299999999999997</v>
      </c>
      <c r="G1706" s="105">
        <v>0.45500000000000002</v>
      </c>
      <c r="H1706" s="105">
        <v>55.5</v>
      </c>
      <c r="I1706" s="105">
        <v>650</v>
      </c>
      <c r="J1706" s="105">
        <v>8.44</v>
      </c>
      <c r="K1706" s="105">
        <v>11.84</v>
      </c>
      <c r="L1706" s="105">
        <v>0</v>
      </c>
      <c r="M1706" s="105">
        <v>15000</v>
      </c>
      <c r="N1706" s="108">
        <v>81</v>
      </c>
      <c r="O1706" s="108">
        <v>85</v>
      </c>
      <c r="P1706" s="108"/>
      <c r="Q1706" s="109" t="s">
        <v>937</v>
      </c>
    </row>
    <row r="1707" spans="1:17">
      <c r="A1707" s="110" t="s">
        <v>939</v>
      </c>
      <c r="B1707" s="105">
        <v>0.5</v>
      </c>
      <c r="C1707" s="105">
        <v>700</v>
      </c>
      <c r="D1707" s="105">
        <v>5</v>
      </c>
      <c r="E1707" s="105">
        <v>50</v>
      </c>
      <c r="F1707" s="105">
        <v>22</v>
      </c>
      <c r="G1707" s="105">
        <v>0.38</v>
      </c>
      <c r="H1707" s="105">
        <v>51.4</v>
      </c>
      <c r="I1707" s="105">
        <v>650</v>
      </c>
      <c r="J1707" s="105">
        <v>9.34</v>
      </c>
      <c r="K1707" s="105">
        <v>10.7</v>
      </c>
      <c r="L1707" s="105">
        <v>0</v>
      </c>
      <c r="M1707" s="105">
        <v>15000</v>
      </c>
      <c r="N1707" s="108">
        <v>76</v>
      </c>
      <c r="O1707" s="108">
        <v>85</v>
      </c>
      <c r="P1707" s="108"/>
      <c r="Q1707" s="109" t="s">
        <v>937</v>
      </c>
    </row>
    <row r="1708" spans="1:17">
      <c r="A1708" s="110" t="s">
        <v>940</v>
      </c>
      <c r="B1708" s="105">
        <v>0.5</v>
      </c>
      <c r="C1708" s="105">
        <v>750</v>
      </c>
      <c r="D1708" s="105">
        <v>3</v>
      </c>
      <c r="E1708" s="105">
        <v>40</v>
      </c>
      <c r="F1708" s="105">
        <v>3.2</v>
      </c>
      <c r="G1708" s="105">
        <v>0.35099999999999998</v>
      </c>
      <c r="H1708" s="105">
        <v>148.5</v>
      </c>
      <c r="I1708" s="105">
        <v>750</v>
      </c>
      <c r="J1708" s="105">
        <v>3.1</v>
      </c>
      <c r="K1708" s="105">
        <v>21.3</v>
      </c>
      <c r="L1708" s="105">
        <v>0</v>
      </c>
      <c r="M1708" s="105">
        <v>125000</v>
      </c>
      <c r="N1708" s="108">
        <v>83</v>
      </c>
      <c r="O1708" s="108">
        <v>85</v>
      </c>
      <c r="P1708" s="108">
        <v>0.96</v>
      </c>
      <c r="Q1708" s="109" t="s">
        <v>941</v>
      </c>
    </row>
    <row r="1709" spans="1:17">
      <c r="A1709" s="110" t="s">
        <v>942</v>
      </c>
      <c r="B1709" s="105">
        <v>0.5</v>
      </c>
      <c r="C1709" s="105">
        <v>750</v>
      </c>
      <c r="D1709" s="105">
        <v>6</v>
      </c>
      <c r="E1709" s="105">
        <v>40</v>
      </c>
      <c r="F1709" s="105">
        <v>3.42</v>
      </c>
      <c r="G1709" s="105">
        <v>0.371</v>
      </c>
      <c r="H1709" s="105">
        <v>155.80000000000001</v>
      </c>
      <c r="I1709" s="105">
        <v>750</v>
      </c>
      <c r="J1709" s="105">
        <v>5</v>
      </c>
      <c r="K1709" s="105">
        <v>13.2</v>
      </c>
      <c r="L1709" s="105">
        <v>0</v>
      </c>
      <c r="M1709" s="105">
        <v>125000</v>
      </c>
      <c r="N1709" s="108">
        <v>69</v>
      </c>
      <c r="O1709" s="108">
        <v>72</v>
      </c>
      <c r="P1709" s="108">
        <v>0.9</v>
      </c>
      <c r="Q1709" s="109" t="s">
        <v>941</v>
      </c>
    </row>
    <row r="1710" spans="1:17">
      <c r="A1710" s="110" t="s">
        <v>943</v>
      </c>
      <c r="B1710" s="105">
        <v>0.5</v>
      </c>
      <c r="C1710" s="105">
        <v>750</v>
      </c>
      <c r="D1710" s="105">
        <v>3.97</v>
      </c>
      <c r="E1710" s="105">
        <v>72</v>
      </c>
      <c r="F1710" s="105">
        <v>4.5</v>
      </c>
      <c r="G1710" s="105">
        <v>0.94</v>
      </c>
      <c r="H1710" s="105">
        <v>710</v>
      </c>
      <c r="I1710" s="105">
        <v>750</v>
      </c>
      <c r="J1710" s="105">
        <v>49.9</v>
      </c>
      <c r="K1710" s="105">
        <v>2.0299999999999998</v>
      </c>
      <c r="L1710" s="105">
        <v>0</v>
      </c>
      <c r="M1710" s="105">
        <v>50000</v>
      </c>
      <c r="N1710" s="108">
        <v>61</v>
      </c>
      <c r="O1710" s="108">
        <v>59</v>
      </c>
      <c r="P1710" s="108">
        <v>0.35</v>
      </c>
      <c r="Q1710" s="109" t="s">
        <v>944</v>
      </c>
    </row>
    <row r="1711" spans="1:17">
      <c r="A1711" s="110" t="s">
        <v>945</v>
      </c>
      <c r="B1711" s="105">
        <v>0.5</v>
      </c>
      <c r="C1711" s="105">
        <v>750</v>
      </c>
      <c r="D1711" s="105">
        <v>3.83</v>
      </c>
      <c r="E1711" s="105">
        <v>72</v>
      </c>
      <c r="F1711" s="105">
        <v>5.4</v>
      </c>
      <c r="G1711" s="105">
        <v>1.01</v>
      </c>
      <c r="H1711" s="105">
        <v>625</v>
      </c>
      <c r="I1711" s="105">
        <v>590</v>
      </c>
      <c r="J1711" s="105">
        <v>20.100000000000001</v>
      </c>
      <c r="K1711" s="105">
        <v>5.03</v>
      </c>
      <c r="L1711" s="105">
        <v>0</v>
      </c>
      <c r="M1711" s="105">
        <v>50000</v>
      </c>
      <c r="N1711" s="108">
        <v>78</v>
      </c>
      <c r="O1711" s="108">
        <v>79</v>
      </c>
      <c r="P1711" s="108">
        <v>0.57999999999999996</v>
      </c>
      <c r="Q1711" s="109" t="s">
        <v>944</v>
      </c>
    </row>
    <row r="1712" spans="1:17">
      <c r="A1712" s="110" t="s">
        <v>196</v>
      </c>
      <c r="B1712" s="105">
        <v>0.5</v>
      </c>
      <c r="C1712" s="105">
        <v>750</v>
      </c>
      <c r="D1712" s="105">
        <v>4.24</v>
      </c>
      <c r="E1712" s="105">
        <v>72</v>
      </c>
      <c r="F1712" s="105">
        <v>5.4</v>
      </c>
      <c r="G1712" s="105">
        <v>0.82</v>
      </c>
      <c r="H1712" s="105">
        <v>500</v>
      </c>
      <c r="I1712" s="105">
        <v>397</v>
      </c>
      <c r="J1712" s="105">
        <v>71.099999999999994</v>
      </c>
      <c r="K1712" s="105">
        <v>1.42</v>
      </c>
      <c r="L1712" s="105">
        <v>0</v>
      </c>
      <c r="M1712" s="105">
        <v>50000</v>
      </c>
      <c r="N1712" s="108">
        <v>9</v>
      </c>
      <c r="O1712" s="108">
        <v>5</v>
      </c>
      <c r="P1712" s="108">
        <v>0.01</v>
      </c>
      <c r="Q1712" s="109" t="s">
        <v>944</v>
      </c>
    </row>
    <row r="1713" spans="1:17">
      <c r="A1713" s="110" t="s">
        <v>946</v>
      </c>
      <c r="B1713" s="105">
        <v>0.5</v>
      </c>
      <c r="C1713" s="105">
        <v>700</v>
      </c>
      <c r="D1713" s="105">
        <v>5</v>
      </c>
      <c r="E1713" s="105">
        <v>3</v>
      </c>
      <c r="F1713" s="105">
        <v>167</v>
      </c>
      <c r="G1713" s="105">
        <v>0.24</v>
      </c>
      <c r="H1713" s="105">
        <v>56</v>
      </c>
      <c r="I1713" s="105">
        <v>650</v>
      </c>
      <c r="J1713" s="105">
        <v>27</v>
      </c>
      <c r="K1713" s="105"/>
      <c r="L1713" s="105">
        <v>0</v>
      </c>
      <c r="M1713" s="105">
        <v>30000</v>
      </c>
      <c r="N1713" s="108">
        <v>21</v>
      </c>
      <c r="O1713" s="108">
        <v>35</v>
      </c>
      <c r="P1713" s="108">
        <v>0.46</v>
      </c>
      <c r="Q1713" s="109" t="s">
        <v>947</v>
      </c>
    </row>
    <row r="1714" spans="1:17">
      <c r="A1714" s="110" t="s">
        <v>948</v>
      </c>
      <c r="B1714" s="105">
        <v>0.5</v>
      </c>
      <c r="C1714" s="105">
        <v>700</v>
      </c>
      <c r="D1714" s="105">
        <v>5</v>
      </c>
      <c r="E1714" s="105">
        <v>3</v>
      </c>
      <c r="F1714" s="105">
        <v>127</v>
      </c>
      <c r="G1714" s="105">
        <v>0.21</v>
      </c>
      <c r="H1714" s="105">
        <v>66</v>
      </c>
      <c r="I1714" s="105">
        <v>750</v>
      </c>
      <c r="J1714" s="105">
        <v>7.6</v>
      </c>
      <c r="K1714" s="105"/>
      <c r="L1714" s="105">
        <v>0</v>
      </c>
      <c r="M1714" s="105">
        <v>30000</v>
      </c>
      <c r="N1714" s="108">
        <v>34</v>
      </c>
      <c r="O1714" s="108">
        <v>49</v>
      </c>
      <c r="P1714" s="108">
        <v>0.65</v>
      </c>
      <c r="Q1714" s="109" t="s">
        <v>947</v>
      </c>
    </row>
    <row r="1715" spans="1:17">
      <c r="A1715" s="110" t="s">
        <v>949</v>
      </c>
      <c r="B1715" s="105">
        <v>0.5</v>
      </c>
      <c r="C1715" s="105">
        <v>700</v>
      </c>
      <c r="D1715" s="105">
        <v>5</v>
      </c>
      <c r="E1715" s="105">
        <v>3</v>
      </c>
      <c r="F1715" s="105">
        <v>100</v>
      </c>
      <c r="G1715" s="105">
        <v>0.2</v>
      </c>
      <c r="H1715" s="105">
        <v>82</v>
      </c>
      <c r="I1715" s="105">
        <v>825</v>
      </c>
      <c r="J1715" s="105">
        <v>4.9000000000000004</v>
      </c>
      <c r="K1715" s="105"/>
      <c r="L1715" s="105">
        <v>0</v>
      </c>
      <c r="M1715" s="105">
        <v>30000</v>
      </c>
      <c r="N1715" s="108">
        <v>31</v>
      </c>
      <c r="O1715" s="108">
        <v>45</v>
      </c>
      <c r="P1715" s="108">
        <v>0.62</v>
      </c>
      <c r="Q1715" s="109" t="s">
        <v>947</v>
      </c>
    </row>
    <row r="1716" spans="1:17">
      <c r="A1716" s="110" t="s">
        <v>950</v>
      </c>
      <c r="B1716" s="105">
        <v>0.5</v>
      </c>
      <c r="C1716" s="105">
        <v>700</v>
      </c>
      <c r="D1716" s="105">
        <v>5</v>
      </c>
      <c r="E1716" s="105">
        <v>3</v>
      </c>
      <c r="F1716" s="105">
        <v>81</v>
      </c>
      <c r="G1716" s="105">
        <v>0.18</v>
      </c>
      <c r="H1716" s="105">
        <v>87</v>
      </c>
      <c r="I1716" s="105">
        <v>850</v>
      </c>
      <c r="J1716" s="105">
        <v>6.1</v>
      </c>
      <c r="K1716" s="105"/>
      <c r="L1716" s="105">
        <v>0</v>
      </c>
      <c r="M1716" s="105">
        <v>30000</v>
      </c>
      <c r="N1716" s="108">
        <v>39</v>
      </c>
      <c r="O1716" s="108">
        <v>52</v>
      </c>
      <c r="P1716" s="108">
        <v>0.61</v>
      </c>
      <c r="Q1716" s="109" t="s">
        <v>947</v>
      </c>
    </row>
  </sheetData>
  <phoneticPr fontId="19" type="noConversion"/>
  <hyperlinks>
    <hyperlink ref="A732" r:id="rId1" display="mailto:Ni@SiO2-500" xr:uid="{77B53FC5-9BE7-464A-9CFE-A58A1F9A007E}"/>
    <hyperlink ref="A733" r:id="rId2" display="mailto:Ni@SiO2-600" xr:uid="{F44CF7E9-A360-4822-A183-4AC0350D56DE}"/>
    <hyperlink ref="A734" r:id="rId3" display="mailto:Ni@SiO2-700" xr:uid="{E15209C5-4475-4750-9C03-EA8862E81193}"/>
    <hyperlink ref="A735" r:id="rId4" display="mailto:Ni@SiO2-500" xr:uid="{105C287E-C755-4A6C-BB78-DE8EDF0DCCB4}"/>
    <hyperlink ref="A736" r:id="rId5" display="mailto:Ni@SiO2-600" xr:uid="{40EF5659-0B2F-4636-A42E-A1565BCA4245}"/>
    <hyperlink ref="A737" r:id="rId6" display="mailto:Ni@SiO2-700" xr:uid="{5E3680BA-E7CE-4042-9DD2-08C847DD5F53}"/>
    <hyperlink ref="A738" r:id="rId7" display="mailto:Ni@SiO2-500" xr:uid="{01A3996C-ED9A-4367-AE04-9614B31C2FEA}"/>
    <hyperlink ref="A739" r:id="rId8" display="mailto:Ni@SiO2-600" xr:uid="{85733159-8E67-4863-8C77-CE1BE5C362BA}"/>
    <hyperlink ref="A740" r:id="rId9" display="mailto:Ni@SiO2-700" xr:uid="{C45B1D22-4191-4B4A-8BD2-0111949C1794}"/>
    <hyperlink ref="A741" r:id="rId10" display="mailto:Ni@SiO2-500" xr:uid="{5C7A5ACA-B622-4910-89B9-AB6381C0AFA2}"/>
    <hyperlink ref="A742" r:id="rId11" display="mailto:Ni@SiO2-600" xr:uid="{07EEE9A6-2120-47D5-99E1-8B78C66228CD}"/>
    <hyperlink ref="A743" r:id="rId12" display="mailto:Ni@SiO2-700" xr:uid="{55AE12E2-DB55-4ABB-83BF-21865AE6B640}"/>
    <hyperlink ref="A744" r:id="rId13" display="mailto:Ni@SiO2-500" xr:uid="{FB30A68B-DB88-441D-BCA8-A314F2E98289}"/>
    <hyperlink ref="A745" r:id="rId14" display="mailto:Ni@SiO2-600" xr:uid="{84E5D63A-860E-4AE6-8079-1E07C4FE79AA}"/>
    <hyperlink ref="A746" r:id="rId15" display="mailto:Ni@SiO2-700" xr:uid="{528D8CE2-701D-4A1B-ACE7-2502B50F5989}"/>
    <hyperlink ref="A747" r:id="rId16" display="mailto:Ni@SiO2-500" xr:uid="{D6D69623-D68F-4404-981D-4D473BE67949}"/>
    <hyperlink ref="A748" r:id="rId17" display="mailto:Ni@SiO2-600" xr:uid="{823DB687-4414-487F-8B57-EF70764C1C87}"/>
    <hyperlink ref="A749" r:id="rId18" display="mailto:Ni@SiO2-700" xr:uid="{83671E2A-5055-4999-ACA6-30AC77D1B635}"/>
    <hyperlink ref="A1452" r:id="rId19" xr:uid="{37CA62EA-1F3B-4750-9F72-AFB35F4C7A3A}"/>
    <hyperlink ref="Q1453" r:id="rId20" tooltip="Persistent link using digital object identifier" display="https://doi-org.libproxy1.nus.edu.sg/10.1016/j.micromeso.2017.05.027" xr:uid="{8C4E376C-9A9E-4792-AE0E-52DC95538440}"/>
    <hyperlink ref="A1538" r:id="rId21" display="mailto:HMA@Ni/SBA-15" xr:uid="{89B9C27A-8A12-47BB-9594-09EA9E13D93B}"/>
    <hyperlink ref="A1637" r:id="rId22" display="mailto:Ni-yolk@Ni@SiO2-8.6" xr:uid="{2EE75570-DE52-42DF-B9D2-7CA8E605B60B}"/>
  </hyperlinks>
  <pageMargins left="0.7" right="0.7" top="0.75" bottom="0.75" header="0.3" footer="0.3"/>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26D53-8EC6-4AAE-9E49-AD5DC503C341}">
  <dimension ref="A1:R735"/>
  <sheetViews>
    <sheetView topLeftCell="A421" workbookViewId="0">
      <selection activeCell="A433" sqref="A433:XFD433"/>
    </sheetView>
  </sheetViews>
  <sheetFormatPr defaultRowHeight="14.5"/>
  <cols>
    <col min="1" max="18" width="8.54296875" customWidth="1"/>
  </cols>
  <sheetData>
    <row r="1" spans="1:18">
      <c r="A1" s="19" t="s">
        <v>0</v>
      </c>
      <c r="B1" s="20" t="s">
        <v>1</v>
      </c>
      <c r="C1" s="21" t="s">
        <v>2</v>
      </c>
      <c r="D1" s="21" t="s">
        <v>3</v>
      </c>
      <c r="E1" s="21" t="s">
        <v>4</v>
      </c>
      <c r="F1" s="21" t="s">
        <v>5</v>
      </c>
      <c r="G1" s="21" t="s">
        <v>6</v>
      </c>
      <c r="H1" s="21" t="s">
        <v>7</v>
      </c>
      <c r="I1" s="21" t="s">
        <v>8</v>
      </c>
      <c r="J1" s="21" t="s">
        <v>9</v>
      </c>
      <c r="K1" s="21" t="s">
        <v>10</v>
      </c>
      <c r="L1" s="21" t="s">
        <v>11</v>
      </c>
      <c r="M1" s="21" t="s">
        <v>12</v>
      </c>
      <c r="N1" s="22" t="s">
        <v>13</v>
      </c>
      <c r="O1" s="22" t="s">
        <v>14</v>
      </c>
      <c r="P1" s="22" t="s">
        <v>15</v>
      </c>
      <c r="Q1" s="23" t="s">
        <v>16</v>
      </c>
      <c r="R1" s="24" t="s">
        <v>951</v>
      </c>
    </row>
    <row r="2" spans="1:18">
      <c r="A2" s="17" t="s">
        <v>17</v>
      </c>
      <c r="B2" s="2">
        <v>0.15</v>
      </c>
      <c r="C2" s="3">
        <v>650</v>
      </c>
      <c r="D2" s="4">
        <v>10</v>
      </c>
      <c r="E2" s="4">
        <v>0.5</v>
      </c>
      <c r="F2" s="2">
        <v>4.7</v>
      </c>
      <c r="G2" s="2">
        <v>0.57999999999999996</v>
      </c>
      <c r="H2" s="2">
        <v>476</v>
      </c>
      <c r="I2" s="3">
        <v>640</v>
      </c>
      <c r="J2" s="3">
        <v>2.9</v>
      </c>
      <c r="K2" s="3"/>
      <c r="L2" s="4">
        <v>1.96</v>
      </c>
      <c r="M2" s="3">
        <v>60000</v>
      </c>
      <c r="N2" s="12">
        <v>68.5</v>
      </c>
      <c r="O2" s="12">
        <v>73.599999999999994</v>
      </c>
      <c r="P2" s="12">
        <v>0.7</v>
      </c>
      <c r="Q2" s="15" t="s">
        <v>18</v>
      </c>
      <c r="R2" s="18" t="s">
        <v>952</v>
      </c>
    </row>
    <row r="3" spans="1:18">
      <c r="A3" s="17" t="s">
        <v>19</v>
      </c>
      <c r="B3" s="2">
        <v>0.15</v>
      </c>
      <c r="C3" s="3">
        <v>650</v>
      </c>
      <c r="D3" s="4">
        <v>10</v>
      </c>
      <c r="E3" s="4">
        <v>0.5</v>
      </c>
      <c r="F3" s="2">
        <v>4.7</v>
      </c>
      <c r="G3" s="2">
        <v>0.57999999999999996</v>
      </c>
      <c r="H3" s="2">
        <v>476</v>
      </c>
      <c r="I3" s="3">
        <v>640</v>
      </c>
      <c r="J3" s="3">
        <v>4.5999999999999996</v>
      </c>
      <c r="K3" s="3"/>
      <c r="L3" s="4">
        <v>1.96</v>
      </c>
      <c r="M3" s="3">
        <v>60000</v>
      </c>
      <c r="N3" s="12">
        <v>66.900000000000006</v>
      </c>
      <c r="O3" s="12">
        <v>72.400000000000006</v>
      </c>
      <c r="P3" s="12">
        <v>0.7</v>
      </c>
      <c r="Q3" s="15" t="s">
        <v>18</v>
      </c>
      <c r="R3" s="18" t="s">
        <v>952</v>
      </c>
    </row>
    <row r="4" spans="1:18">
      <c r="A4" s="17" t="s">
        <v>20</v>
      </c>
      <c r="B4" s="2">
        <v>0.15</v>
      </c>
      <c r="C4" s="3">
        <v>650</v>
      </c>
      <c r="D4" s="4">
        <v>10</v>
      </c>
      <c r="E4" s="4">
        <v>0.5</v>
      </c>
      <c r="F4" s="2">
        <v>5.2</v>
      </c>
      <c r="G4" s="2">
        <v>0.57999999999999996</v>
      </c>
      <c r="H4" s="2">
        <v>455</v>
      </c>
      <c r="I4" s="3">
        <v>457</v>
      </c>
      <c r="J4" s="3">
        <v>2.9</v>
      </c>
      <c r="K4" s="3"/>
      <c r="L4" s="4">
        <v>1.96</v>
      </c>
      <c r="M4" s="3">
        <v>60000</v>
      </c>
      <c r="N4" s="12">
        <v>18.399999999999999</v>
      </c>
      <c r="O4" s="12">
        <v>26.1</v>
      </c>
      <c r="P4" s="12">
        <v>1</v>
      </c>
      <c r="Q4" s="15" t="s">
        <v>18</v>
      </c>
      <c r="R4" s="18" t="s">
        <v>952</v>
      </c>
    </row>
    <row r="5" spans="1:18">
      <c r="A5" s="17" t="s">
        <v>21</v>
      </c>
      <c r="B5" s="2">
        <v>0.15</v>
      </c>
      <c r="C5" s="3">
        <v>650</v>
      </c>
      <c r="D5" s="4">
        <v>10</v>
      </c>
      <c r="E5" s="4">
        <v>0.5</v>
      </c>
      <c r="F5" s="2">
        <v>5.2</v>
      </c>
      <c r="G5" s="2">
        <v>0.57999999999999996</v>
      </c>
      <c r="H5" s="2">
        <v>455</v>
      </c>
      <c r="I5" s="3">
        <v>457</v>
      </c>
      <c r="J5" s="3">
        <v>4.5999999999999996</v>
      </c>
      <c r="K5" s="3"/>
      <c r="L5" s="4">
        <v>1.96</v>
      </c>
      <c r="M5" s="3">
        <v>60000</v>
      </c>
      <c r="N5" s="12">
        <v>14.6</v>
      </c>
      <c r="O5" s="12">
        <v>19.899999999999999</v>
      </c>
      <c r="P5" s="12">
        <v>0.9</v>
      </c>
      <c r="Q5" s="15" t="s">
        <v>18</v>
      </c>
      <c r="R5" s="18" t="s">
        <v>952</v>
      </c>
    </row>
    <row r="6" spans="1:18">
      <c r="A6" s="17" t="s">
        <v>22</v>
      </c>
      <c r="B6" s="2">
        <v>0.15</v>
      </c>
      <c r="C6" s="3">
        <v>650</v>
      </c>
      <c r="D6" s="4">
        <v>10</v>
      </c>
      <c r="E6" s="4">
        <v>0.5</v>
      </c>
      <c r="F6" s="2">
        <v>4.8</v>
      </c>
      <c r="G6" s="2">
        <v>0.82</v>
      </c>
      <c r="H6" s="2">
        <v>599</v>
      </c>
      <c r="I6" s="3">
        <v>558</v>
      </c>
      <c r="J6" s="3">
        <v>3.9</v>
      </c>
      <c r="K6" s="3"/>
      <c r="L6" s="4">
        <v>1.96</v>
      </c>
      <c r="M6" s="3">
        <v>60000</v>
      </c>
      <c r="N6" s="12">
        <v>61.3</v>
      </c>
      <c r="O6" s="12">
        <v>74</v>
      </c>
      <c r="P6" s="12">
        <v>0.7</v>
      </c>
      <c r="Q6" s="15" t="s">
        <v>18</v>
      </c>
      <c r="R6" s="18" t="s">
        <v>952</v>
      </c>
    </row>
    <row r="7" spans="1:18">
      <c r="A7" s="16" t="s">
        <v>23</v>
      </c>
      <c r="B7" s="2">
        <v>0.15</v>
      </c>
      <c r="C7" s="3">
        <v>800</v>
      </c>
      <c r="D7" s="4">
        <v>5</v>
      </c>
      <c r="E7" s="4">
        <f t="shared" ref="E7:E12" si="0">250/60</f>
        <v>4.166666666666667</v>
      </c>
      <c r="F7" s="2">
        <v>20.9</v>
      </c>
      <c r="G7" s="2">
        <v>0.62</v>
      </c>
      <c r="H7" s="2">
        <v>128.69999999999999</v>
      </c>
      <c r="I7" s="3">
        <v>782</v>
      </c>
      <c r="J7" s="3">
        <v>6.2</v>
      </c>
      <c r="K7" s="3"/>
      <c r="L7" s="4">
        <v>0</v>
      </c>
      <c r="M7" s="3">
        <v>108000</v>
      </c>
      <c r="N7" s="12">
        <v>95.3</v>
      </c>
      <c r="O7" s="12">
        <v>98.7</v>
      </c>
      <c r="P7" s="12">
        <v>0.99</v>
      </c>
      <c r="Q7" s="15" t="s">
        <v>24</v>
      </c>
      <c r="R7" s="18" t="s">
        <v>952</v>
      </c>
    </row>
    <row r="8" spans="1:18">
      <c r="A8" s="16" t="s">
        <v>25</v>
      </c>
      <c r="B8" s="2">
        <v>0.15</v>
      </c>
      <c r="C8" s="3">
        <v>800</v>
      </c>
      <c r="D8" s="4">
        <v>5</v>
      </c>
      <c r="E8" s="4">
        <f t="shared" si="0"/>
        <v>4.166666666666667</v>
      </c>
      <c r="F8" s="2">
        <v>11.1</v>
      </c>
      <c r="G8" s="2">
        <v>0.23</v>
      </c>
      <c r="H8" s="2">
        <v>80.7</v>
      </c>
      <c r="I8" s="3">
        <v>783</v>
      </c>
      <c r="J8" s="3">
        <v>10.199999999999999</v>
      </c>
      <c r="K8" s="3"/>
      <c r="L8" s="4">
        <v>0</v>
      </c>
      <c r="M8" s="3">
        <v>108000</v>
      </c>
      <c r="N8" s="12">
        <v>91.5</v>
      </c>
      <c r="O8" s="12">
        <v>93.4</v>
      </c>
      <c r="P8" s="12">
        <v>0.99</v>
      </c>
      <c r="Q8" s="15" t="s">
        <v>24</v>
      </c>
      <c r="R8" s="18" t="s">
        <v>952</v>
      </c>
    </row>
    <row r="9" spans="1:18">
      <c r="A9" s="16" t="s">
        <v>26</v>
      </c>
      <c r="B9" s="2">
        <v>0.15</v>
      </c>
      <c r="C9" s="3">
        <v>800</v>
      </c>
      <c r="D9" s="4">
        <v>5</v>
      </c>
      <c r="E9" s="4">
        <f t="shared" si="0"/>
        <v>4.166666666666667</v>
      </c>
      <c r="F9" s="2">
        <v>7</v>
      </c>
      <c r="G9" s="2">
        <v>0.23</v>
      </c>
      <c r="H9" s="2">
        <v>99.9</v>
      </c>
      <c r="I9" s="3">
        <v>792</v>
      </c>
      <c r="J9" s="3">
        <v>16</v>
      </c>
      <c r="K9" s="3"/>
      <c r="L9" s="4">
        <v>0</v>
      </c>
      <c r="M9" s="3">
        <v>108000</v>
      </c>
      <c r="N9" s="12">
        <v>90.1</v>
      </c>
      <c r="O9" s="12">
        <v>93.3</v>
      </c>
      <c r="P9" s="12">
        <v>0.95</v>
      </c>
      <c r="Q9" s="15" t="s">
        <v>24</v>
      </c>
      <c r="R9" s="18" t="s">
        <v>952</v>
      </c>
    </row>
    <row r="10" spans="1:18">
      <c r="A10" s="16" t="s">
        <v>23</v>
      </c>
      <c r="B10" s="2">
        <v>0.45</v>
      </c>
      <c r="C10" s="3">
        <v>800</v>
      </c>
      <c r="D10" s="4">
        <v>5</v>
      </c>
      <c r="E10" s="4">
        <f t="shared" si="0"/>
        <v>4.166666666666667</v>
      </c>
      <c r="F10" s="2">
        <v>20.9</v>
      </c>
      <c r="G10" s="2">
        <v>0.62</v>
      </c>
      <c r="H10" s="2">
        <v>128.69999999999999</v>
      </c>
      <c r="I10" s="3">
        <v>782</v>
      </c>
      <c r="J10" s="3">
        <v>6.2</v>
      </c>
      <c r="K10" s="3"/>
      <c r="L10" s="4">
        <v>0</v>
      </c>
      <c r="M10" s="3">
        <v>216000</v>
      </c>
      <c r="N10" s="12">
        <v>78.8</v>
      </c>
      <c r="O10" s="12">
        <v>83.5</v>
      </c>
      <c r="P10" s="12">
        <v>0.97</v>
      </c>
      <c r="Q10" s="15" t="s">
        <v>24</v>
      </c>
      <c r="R10" s="18" t="s">
        <v>952</v>
      </c>
    </row>
    <row r="11" spans="1:18">
      <c r="A11" s="16" t="s">
        <v>25</v>
      </c>
      <c r="B11" s="2">
        <v>0.45</v>
      </c>
      <c r="C11" s="3">
        <v>800</v>
      </c>
      <c r="D11" s="4">
        <v>5</v>
      </c>
      <c r="E11" s="4">
        <f t="shared" si="0"/>
        <v>4.166666666666667</v>
      </c>
      <c r="F11" s="2">
        <v>11.1</v>
      </c>
      <c r="G11" s="2">
        <v>0.23</v>
      </c>
      <c r="H11" s="2">
        <v>80.7</v>
      </c>
      <c r="I11" s="3">
        <v>783</v>
      </c>
      <c r="J11" s="3">
        <v>10.199999999999999</v>
      </c>
      <c r="K11" s="3"/>
      <c r="L11" s="4">
        <v>0</v>
      </c>
      <c r="M11" s="3">
        <v>216000</v>
      </c>
      <c r="N11" s="12">
        <v>72.099999999999994</v>
      </c>
      <c r="O11" s="12">
        <v>76.8</v>
      </c>
      <c r="P11" s="12">
        <v>0.95</v>
      </c>
      <c r="Q11" s="15" t="s">
        <v>24</v>
      </c>
      <c r="R11" s="18" t="s">
        <v>952</v>
      </c>
    </row>
    <row r="12" spans="1:18">
      <c r="A12" s="16" t="s">
        <v>26</v>
      </c>
      <c r="B12" s="2">
        <v>0.45</v>
      </c>
      <c r="C12" s="3">
        <v>800</v>
      </c>
      <c r="D12" s="4">
        <v>5</v>
      </c>
      <c r="E12" s="4">
        <f t="shared" si="0"/>
        <v>4.166666666666667</v>
      </c>
      <c r="F12" s="2">
        <v>7</v>
      </c>
      <c r="G12" s="2">
        <v>0.23</v>
      </c>
      <c r="H12" s="2">
        <v>99.9</v>
      </c>
      <c r="I12" s="3">
        <v>792</v>
      </c>
      <c r="J12" s="3">
        <v>16</v>
      </c>
      <c r="K12" s="3"/>
      <c r="L12" s="4">
        <v>0</v>
      </c>
      <c r="M12" s="3">
        <v>216000</v>
      </c>
      <c r="N12" s="12">
        <v>57.5</v>
      </c>
      <c r="O12" s="12">
        <v>61</v>
      </c>
      <c r="P12" s="12">
        <v>0.84</v>
      </c>
      <c r="Q12" s="15" t="s">
        <v>24</v>
      </c>
      <c r="R12" s="18" t="s">
        <v>952</v>
      </c>
    </row>
    <row r="13" spans="1:18">
      <c r="A13" s="16" t="s">
        <v>27</v>
      </c>
      <c r="B13" s="2">
        <v>0.15</v>
      </c>
      <c r="C13" s="3">
        <v>650</v>
      </c>
      <c r="D13" s="4">
        <v>10</v>
      </c>
      <c r="E13" s="4">
        <v>24</v>
      </c>
      <c r="F13" s="2">
        <v>15</v>
      </c>
      <c r="G13" s="2">
        <v>0.08</v>
      </c>
      <c r="H13" s="2">
        <v>13.1</v>
      </c>
      <c r="I13" s="3">
        <v>327</v>
      </c>
      <c r="J13" s="3">
        <v>78</v>
      </c>
      <c r="K13" s="3"/>
      <c r="L13" s="4">
        <v>1.1100000000000001</v>
      </c>
      <c r="M13" s="3">
        <v>60000</v>
      </c>
      <c r="N13" s="12">
        <v>30</v>
      </c>
      <c r="O13" s="12">
        <v>43.4</v>
      </c>
      <c r="P13" s="12">
        <v>0.53</v>
      </c>
      <c r="Q13" s="15" t="s">
        <v>28</v>
      </c>
      <c r="R13" s="18" t="s">
        <v>952</v>
      </c>
    </row>
    <row r="14" spans="1:18">
      <c r="A14" s="16" t="s">
        <v>29</v>
      </c>
      <c r="B14" s="2">
        <v>0.15</v>
      </c>
      <c r="C14" s="3">
        <v>650</v>
      </c>
      <c r="D14" s="4">
        <v>10</v>
      </c>
      <c r="E14" s="4">
        <v>24</v>
      </c>
      <c r="F14" s="2">
        <v>13.8</v>
      </c>
      <c r="G14" s="2">
        <v>7.0000000000000007E-2</v>
      </c>
      <c r="H14" s="2">
        <v>12.2</v>
      </c>
      <c r="I14" s="3">
        <v>392</v>
      </c>
      <c r="J14" s="3">
        <v>10</v>
      </c>
      <c r="K14" s="3"/>
      <c r="L14" s="4">
        <v>1.1100000000000001</v>
      </c>
      <c r="M14" s="3">
        <v>60000</v>
      </c>
      <c r="N14" s="12">
        <v>49</v>
      </c>
      <c r="O14" s="12">
        <v>63.6</v>
      </c>
      <c r="P14" s="12">
        <v>0.63</v>
      </c>
      <c r="Q14" s="15" t="s">
        <v>28</v>
      </c>
      <c r="R14" s="18" t="s">
        <v>952</v>
      </c>
    </row>
    <row r="15" spans="1:18">
      <c r="A15" s="16" t="s">
        <v>30</v>
      </c>
      <c r="B15" s="2">
        <v>0.15</v>
      </c>
      <c r="C15" s="3">
        <v>650</v>
      </c>
      <c r="D15" s="4">
        <v>10</v>
      </c>
      <c r="E15" s="4">
        <v>24</v>
      </c>
      <c r="F15" s="2">
        <v>11.2</v>
      </c>
      <c r="G15" s="2">
        <v>0.06</v>
      </c>
      <c r="H15" s="2">
        <v>11.4</v>
      </c>
      <c r="I15" s="3">
        <v>352</v>
      </c>
      <c r="J15" s="3">
        <v>26</v>
      </c>
      <c r="K15" s="3"/>
      <c r="L15" s="4">
        <v>1.1100000000000001</v>
      </c>
      <c r="M15" s="3">
        <v>60000</v>
      </c>
      <c r="N15" s="12">
        <v>48</v>
      </c>
      <c r="O15" s="12">
        <v>61.3</v>
      </c>
      <c r="P15" s="12">
        <v>0.64</v>
      </c>
      <c r="Q15" s="15" t="s">
        <v>28</v>
      </c>
      <c r="R15" s="18" t="s">
        <v>952</v>
      </c>
    </row>
    <row r="16" spans="1:18">
      <c r="A16" s="16" t="s">
        <v>27</v>
      </c>
      <c r="B16" s="2">
        <v>0.15</v>
      </c>
      <c r="C16" s="3">
        <v>650</v>
      </c>
      <c r="D16" s="4">
        <v>10</v>
      </c>
      <c r="E16" s="4">
        <v>12</v>
      </c>
      <c r="F16" s="2">
        <v>15</v>
      </c>
      <c r="G16" s="2">
        <v>0.08</v>
      </c>
      <c r="H16" s="2">
        <v>13.1</v>
      </c>
      <c r="I16" s="3">
        <v>327</v>
      </c>
      <c r="J16" s="3">
        <v>78</v>
      </c>
      <c r="K16" s="3"/>
      <c r="L16" s="4">
        <v>1.1100000000000001</v>
      </c>
      <c r="M16" s="3">
        <v>60000</v>
      </c>
      <c r="N16" s="12">
        <v>32.1</v>
      </c>
      <c r="O16" s="12">
        <v>45.15</v>
      </c>
      <c r="P16" s="12">
        <v>0.53</v>
      </c>
      <c r="Q16" s="15" t="s">
        <v>28</v>
      </c>
      <c r="R16" s="18" t="s">
        <v>952</v>
      </c>
    </row>
    <row r="17" spans="1:18">
      <c r="A17" s="16" t="s">
        <v>29</v>
      </c>
      <c r="B17" s="2">
        <v>0.15</v>
      </c>
      <c r="C17" s="3">
        <v>650</v>
      </c>
      <c r="D17" s="4">
        <v>10</v>
      </c>
      <c r="E17" s="4">
        <v>12</v>
      </c>
      <c r="F17" s="2">
        <v>13.8</v>
      </c>
      <c r="G17" s="2">
        <v>7.0000000000000007E-2</v>
      </c>
      <c r="H17" s="2">
        <v>12.2</v>
      </c>
      <c r="I17" s="3">
        <v>392</v>
      </c>
      <c r="J17" s="3">
        <v>10</v>
      </c>
      <c r="K17" s="3"/>
      <c r="L17" s="4">
        <v>1.1100000000000001</v>
      </c>
      <c r="M17" s="3">
        <v>60000</v>
      </c>
      <c r="N17" s="12">
        <v>50.6</v>
      </c>
      <c r="O17" s="12">
        <v>64</v>
      </c>
      <c r="P17" s="12">
        <v>0.63</v>
      </c>
      <c r="Q17" s="15" t="s">
        <v>28</v>
      </c>
      <c r="R17" s="18" t="s">
        <v>952</v>
      </c>
    </row>
    <row r="18" spans="1:18">
      <c r="A18" s="16" t="s">
        <v>30</v>
      </c>
      <c r="B18" s="2">
        <v>0.15</v>
      </c>
      <c r="C18" s="3">
        <v>650</v>
      </c>
      <c r="D18" s="4">
        <v>10</v>
      </c>
      <c r="E18" s="4">
        <v>12</v>
      </c>
      <c r="F18" s="2">
        <v>11.2</v>
      </c>
      <c r="G18" s="2">
        <v>0.06</v>
      </c>
      <c r="H18" s="2">
        <v>11.4</v>
      </c>
      <c r="I18" s="3">
        <v>352</v>
      </c>
      <c r="J18" s="3">
        <v>26</v>
      </c>
      <c r="K18" s="3"/>
      <c r="L18" s="4">
        <v>1.1100000000000001</v>
      </c>
      <c r="M18" s="3">
        <v>60000</v>
      </c>
      <c r="N18" s="12">
        <v>49.5</v>
      </c>
      <c r="O18" s="12">
        <v>62</v>
      </c>
      <c r="P18" s="12">
        <v>0.64</v>
      </c>
      <c r="Q18" s="15" t="s">
        <v>28</v>
      </c>
      <c r="R18" s="18" t="s">
        <v>952</v>
      </c>
    </row>
    <row r="19" spans="1:18">
      <c r="A19" s="16" t="s">
        <v>31</v>
      </c>
      <c r="B19" s="2">
        <v>0.15</v>
      </c>
      <c r="C19" s="3">
        <v>800</v>
      </c>
      <c r="D19" s="4">
        <v>4.09</v>
      </c>
      <c r="E19" s="4">
        <v>120</v>
      </c>
      <c r="F19" s="2">
        <v>19.7</v>
      </c>
      <c r="G19" s="2">
        <v>0.7</v>
      </c>
      <c r="H19" s="2">
        <v>129.9</v>
      </c>
      <c r="I19" s="3">
        <v>790</v>
      </c>
      <c r="J19" s="3">
        <v>3.3</v>
      </c>
      <c r="K19" s="3">
        <v>15.9</v>
      </c>
      <c r="L19" s="4">
        <v>1.1200000000000001</v>
      </c>
      <c r="M19" s="3">
        <v>108000</v>
      </c>
      <c r="N19" s="12">
        <v>84.9</v>
      </c>
      <c r="O19" s="12">
        <v>89</v>
      </c>
      <c r="P19" s="12">
        <v>1</v>
      </c>
      <c r="Q19" s="15" t="s">
        <v>32</v>
      </c>
      <c r="R19" s="18" t="s">
        <v>952</v>
      </c>
    </row>
    <row r="20" spans="1:18">
      <c r="A20" s="16" t="s">
        <v>33</v>
      </c>
      <c r="B20" s="2">
        <v>0.15</v>
      </c>
      <c r="C20" s="3">
        <v>800</v>
      </c>
      <c r="D20" s="4">
        <v>4.68</v>
      </c>
      <c r="E20" s="4">
        <v>120</v>
      </c>
      <c r="F20" s="2">
        <v>20.9</v>
      </c>
      <c r="G20" s="2">
        <v>0.69</v>
      </c>
      <c r="H20" s="2">
        <v>128.69999999999999</v>
      </c>
      <c r="I20" s="3">
        <v>786</v>
      </c>
      <c r="J20" s="3">
        <v>6.3</v>
      </c>
      <c r="K20" s="3">
        <v>15.3</v>
      </c>
      <c r="L20" s="4">
        <v>1.1200000000000001</v>
      </c>
      <c r="M20" s="3">
        <v>108000</v>
      </c>
      <c r="N20" s="12">
        <v>92</v>
      </c>
      <c r="O20" s="12">
        <v>97.4</v>
      </c>
      <c r="P20" s="12">
        <v>1</v>
      </c>
      <c r="Q20" s="15" t="s">
        <v>32</v>
      </c>
      <c r="R20" s="18" t="s">
        <v>952</v>
      </c>
    </row>
    <row r="21" spans="1:18">
      <c r="A21" s="16" t="s">
        <v>34</v>
      </c>
      <c r="B21" s="2">
        <v>0.15</v>
      </c>
      <c r="C21" s="3">
        <v>800</v>
      </c>
      <c r="D21" s="4">
        <v>3.64</v>
      </c>
      <c r="E21" s="4">
        <v>120</v>
      </c>
      <c r="F21" s="2">
        <v>23.9</v>
      </c>
      <c r="G21" s="2">
        <v>0.66</v>
      </c>
      <c r="H21" s="2">
        <v>123.3</v>
      </c>
      <c r="I21" s="3">
        <v>785</v>
      </c>
      <c r="J21" s="3">
        <v>9.1999999999999993</v>
      </c>
      <c r="K21" s="3">
        <v>13.2</v>
      </c>
      <c r="L21" s="4">
        <v>1.1200000000000001</v>
      </c>
      <c r="M21" s="3">
        <v>108000</v>
      </c>
      <c r="N21" s="12">
        <v>92.5</v>
      </c>
      <c r="O21" s="12">
        <v>99</v>
      </c>
      <c r="P21" s="12">
        <v>1</v>
      </c>
      <c r="Q21" s="15" t="s">
        <v>32</v>
      </c>
      <c r="R21" s="18" t="s">
        <v>952</v>
      </c>
    </row>
    <row r="22" spans="1:18">
      <c r="A22" s="16" t="s">
        <v>35</v>
      </c>
      <c r="B22" s="2">
        <v>0.15</v>
      </c>
      <c r="C22" s="3">
        <v>800</v>
      </c>
      <c r="D22" s="4">
        <v>4.2300000000000004</v>
      </c>
      <c r="E22" s="4">
        <v>120</v>
      </c>
      <c r="F22" s="2">
        <v>25.4</v>
      </c>
      <c r="G22" s="2">
        <v>0.62</v>
      </c>
      <c r="H22" s="2">
        <v>93.4</v>
      </c>
      <c r="I22" s="3">
        <v>782</v>
      </c>
      <c r="J22" s="3">
        <v>11.1</v>
      </c>
      <c r="K22" s="3">
        <v>9.3000000000000007</v>
      </c>
      <c r="L22" s="4">
        <v>1.1200000000000001</v>
      </c>
      <c r="M22" s="3">
        <v>108000</v>
      </c>
      <c r="N22" s="12">
        <v>93</v>
      </c>
      <c r="O22" s="12">
        <v>99</v>
      </c>
      <c r="P22" s="12">
        <v>1</v>
      </c>
      <c r="Q22" s="15" t="s">
        <v>32</v>
      </c>
      <c r="R22" s="18" t="s">
        <v>952</v>
      </c>
    </row>
    <row r="23" spans="1:18">
      <c r="A23" s="16" t="s">
        <v>31</v>
      </c>
      <c r="B23" s="2">
        <v>0.15</v>
      </c>
      <c r="C23" s="3">
        <v>800</v>
      </c>
      <c r="D23" s="4">
        <v>4.09</v>
      </c>
      <c r="E23" s="4">
        <v>60</v>
      </c>
      <c r="F23" s="2">
        <v>19.7</v>
      </c>
      <c r="G23" s="2">
        <v>0.7</v>
      </c>
      <c r="H23" s="2">
        <v>129.9</v>
      </c>
      <c r="I23" s="3">
        <v>790</v>
      </c>
      <c r="J23" s="3">
        <v>3.3</v>
      </c>
      <c r="K23" s="3">
        <v>15.9</v>
      </c>
      <c r="L23" s="4">
        <v>1.1200000000000001</v>
      </c>
      <c r="M23" s="3">
        <v>108000</v>
      </c>
      <c r="N23" s="12">
        <v>84.2</v>
      </c>
      <c r="O23" s="12">
        <v>90</v>
      </c>
      <c r="P23" s="12">
        <v>1</v>
      </c>
      <c r="Q23" s="15" t="s">
        <v>32</v>
      </c>
      <c r="R23" s="18" t="s">
        <v>952</v>
      </c>
    </row>
    <row r="24" spans="1:18">
      <c r="A24" s="16" t="s">
        <v>33</v>
      </c>
      <c r="B24" s="2">
        <v>0.15</v>
      </c>
      <c r="C24" s="3">
        <v>800</v>
      </c>
      <c r="D24" s="4">
        <v>4.68</v>
      </c>
      <c r="E24" s="4">
        <v>60</v>
      </c>
      <c r="F24" s="2">
        <v>20.9</v>
      </c>
      <c r="G24" s="2">
        <v>0.69</v>
      </c>
      <c r="H24" s="2">
        <v>128.69999999999999</v>
      </c>
      <c r="I24" s="3">
        <v>786</v>
      </c>
      <c r="J24" s="3">
        <v>6.3</v>
      </c>
      <c r="K24" s="3">
        <v>15.3</v>
      </c>
      <c r="L24" s="4">
        <v>1.1200000000000001</v>
      </c>
      <c r="M24" s="3">
        <v>108000</v>
      </c>
      <c r="N24" s="12">
        <v>90.9</v>
      </c>
      <c r="O24" s="12">
        <v>97.7</v>
      </c>
      <c r="P24" s="12">
        <v>1</v>
      </c>
      <c r="Q24" s="15" t="s">
        <v>32</v>
      </c>
      <c r="R24" s="18" t="s">
        <v>952</v>
      </c>
    </row>
    <row r="25" spans="1:18">
      <c r="A25" s="16" t="s">
        <v>34</v>
      </c>
      <c r="B25" s="2">
        <v>0.15</v>
      </c>
      <c r="C25" s="3">
        <v>800</v>
      </c>
      <c r="D25" s="4">
        <v>3.64</v>
      </c>
      <c r="E25" s="4">
        <v>60</v>
      </c>
      <c r="F25" s="2">
        <v>23.9</v>
      </c>
      <c r="G25" s="2">
        <v>0.66</v>
      </c>
      <c r="H25" s="2">
        <v>123.3</v>
      </c>
      <c r="I25" s="3">
        <v>785</v>
      </c>
      <c r="J25" s="3">
        <v>9.1999999999999993</v>
      </c>
      <c r="K25" s="3">
        <v>13.2</v>
      </c>
      <c r="L25" s="4">
        <v>1.1200000000000001</v>
      </c>
      <c r="M25" s="3">
        <v>108000</v>
      </c>
      <c r="N25" s="12">
        <v>93.6</v>
      </c>
      <c r="O25" s="12">
        <v>98.47</v>
      </c>
      <c r="P25" s="12">
        <v>1</v>
      </c>
      <c r="Q25" s="15" t="s">
        <v>32</v>
      </c>
      <c r="R25" s="18" t="s">
        <v>952</v>
      </c>
    </row>
    <row r="26" spans="1:18">
      <c r="A26" s="16" t="s">
        <v>35</v>
      </c>
      <c r="B26" s="2">
        <v>0.15</v>
      </c>
      <c r="C26" s="3">
        <v>800</v>
      </c>
      <c r="D26" s="4">
        <v>4.2300000000000004</v>
      </c>
      <c r="E26" s="4">
        <v>60</v>
      </c>
      <c r="F26" s="2">
        <v>25.4</v>
      </c>
      <c r="G26" s="2">
        <v>0.62</v>
      </c>
      <c r="H26" s="2">
        <v>93.4</v>
      </c>
      <c r="I26" s="3">
        <v>782</v>
      </c>
      <c r="J26" s="3">
        <v>11.1</v>
      </c>
      <c r="K26" s="3">
        <v>9.3000000000000007</v>
      </c>
      <c r="L26" s="4">
        <v>1.1200000000000001</v>
      </c>
      <c r="M26" s="3">
        <v>108000</v>
      </c>
      <c r="N26" s="12">
        <v>94.7</v>
      </c>
      <c r="O26" s="12">
        <v>99</v>
      </c>
      <c r="P26" s="12">
        <v>1</v>
      </c>
      <c r="Q26" s="15" t="s">
        <v>32</v>
      </c>
      <c r="R26" s="18" t="s">
        <v>952</v>
      </c>
    </row>
    <row r="27" spans="1:18">
      <c r="A27" s="16" t="s">
        <v>36</v>
      </c>
      <c r="B27" s="2">
        <v>0.4</v>
      </c>
      <c r="C27" s="3">
        <v>750</v>
      </c>
      <c r="D27" s="4">
        <v>17.399999999999999</v>
      </c>
      <c r="E27" s="4">
        <v>12</v>
      </c>
      <c r="F27" s="2">
        <v>12.4</v>
      </c>
      <c r="G27" s="2">
        <v>0.62</v>
      </c>
      <c r="H27" s="2">
        <v>516</v>
      </c>
      <c r="I27" s="3">
        <v>790</v>
      </c>
      <c r="J27" s="3">
        <v>9</v>
      </c>
      <c r="K27" s="3">
        <v>12</v>
      </c>
      <c r="L27" s="4">
        <v>0</v>
      </c>
      <c r="M27" s="3">
        <v>30000</v>
      </c>
      <c r="N27" s="12">
        <v>83</v>
      </c>
      <c r="O27" s="12">
        <v>90</v>
      </c>
      <c r="P27" s="12">
        <v>0.95</v>
      </c>
      <c r="Q27" s="15" t="s">
        <v>37</v>
      </c>
      <c r="R27" s="18" t="s">
        <v>952</v>
      </c>
    </row>
    <row r="28" spans="1:18">
      <c r="A28" s="16" t="s">
        <v>38</v>
      </c>
      <c r="B28" s="2">
        <v>0.4</v>
      </c>
      <c r="C28" s="3">
        <v>750</v>
      </c>
      <c r="D28" s="4">
        <v>16.5</v>
      </c>
      <c r="E28" s="4">
        <v>12</v>
      </c>
      <c r="F28" s="2">
        <v>12.4</v>
      </c>
      <c r="G28" s="2">
        <v>0.62</v>
      </c>
      <c r="H28" s="2">
        <v>309</v>
      </c>
      <c r="I28" s="3">
        <v>790</v>
      </c>
      <c r="J28" s="3">
        <v>12</v>
      </c>
      <c r="K28" s="3">
        <v>8.4</v>
      </c>
      <c r="L28" s="4">
        <v>0</v>
      </c>
      <c r="M28" s="3">
        <v>30000</v>
      </c>
      <c r="N28" s="12">
        <v>84</v>
      </c>
      <c r="O28" s="12">
        <v>91</v>
      </c>
      <c r="P28" s="12">
        <v>0.94</v>
      </c>
      <c r="Q28" s="15" t="s">
        <v>37</v>
      </c>
      <c r="R28" s="18" t="s">
        <v>952</v>
      </c>
    </row>
    <row r="29" spans="1:18">
      <c r="A29" s="16" t="s">
        <v>39</v>
      </c>
      <c r="B29" s="2">
        <v>0.4</v>
      </c>
      <c r="C29" s="3">
        <v>750</v>
      </c>
      <c r="D29" s="4">
        <v>22.2</v>
      </c>
      <c r="E29" s="4">
        <v>12</v>
      </c>
      <c r="F29" s="2">
        <v>12.4</v>
      </c>
      <c r="G29" s="2">
        <v>0.62</v>
      </c>
      <c r="H29" s="2">
        <v>440</v>
      </c>
      <c r="I29" s="3">
        <v>790</v>
      </c>
      <c r="J29" s="3">
        <v>15</v>
      </c>
      <c r="K29" s="3">
        <v>6.9</v>
      </c>
      <c r="L29" s="4">
        <v>0</v>
      </c>
      <c r="M29" s="3">
        <v>30000</v>
      </c>
      <c r="N29" s="12">
        <v>85</v>
      </c>
      <c r="O29" s="12">
        <v>91</v>
      </c>
      <c r="P29" s="12">
        <v>0.94</v>
      </c>
      <c r="Q29" s="15" t="s">
        <v>37</v>
      </c>
      <c r="R29" s="18" t="s">
        <v>952</v>
      </c>
    </row>
    <row r="30" spans="1:18">
      <c r="A30" s="16" t="s">
        <v>40</v>
      </c>
      <c r="B30" s="2">
        <v>0.4</v>
      </c>
      <c r="C30" s="3">
        <v>750</v>
      </c>
      <c r="D30" s="4">
        <v>27.9</v>
      </c>
      <c r="E30" s="4">
        <v>12</v>
      </c>
      <c r="F30" s="2">
        <v>12.4</v>
      </c>
      <c r="G30" s="2">
        <v>0.62</v>
      </c>
      <c r="H30" s="2">
        <v>288</v>
      </c>
      <c r="I30" s="3">
        <v>790</v>
      </c>
      <c r="J30" s="3">
        <v>14</v>
      </c>
      <c r="K30" s="3">
        <v>7.2</v>
      </c>
      <c r="L30" s="4">
        <v>0</v>
      </c>
      <c r="M30" s="3">
        <v>30000</v>
      </c>
      <c r="N30" s="12">
        <v>88</v>
      </c>
      <c r="O30" s="12">
        <v>89</v>
      </c>
      <c r="P30" s="12">
        <v>0.86</v>
      </c>
      <c r="Q30" s="15" t="s">
        <v>37</v>
      </c>
      <c r="R30" s="18" t="s">
        <v>952</v>
      </c>
    </row>
    <row r="31" spans="1:18">
      <c r="A31" s="16" t="s">
        <v>41</v>
      </c>
      <c r="B31" s="2">
        <v>0.4</v>
      </c>
      <c r="C31" s="3">
        <v>750</v>
      </c>
      <c r="D31" s="4">
        <v>30.8</v>
      </c>
      <c r="E31" s="4">
        <v>12</v>
      </c>
      <c r="F31" s="2">
        <v>12.4</v>
      </c>
      <c r="G31" s="2">
        <v>0.62</v>
      </c>
      <c r="H31" s="2">
        <v>342</v>
      </c>
      <c r="I31" s="3">
        <v>790</v>
      </c>
      <c r="J31" s="3">
        <v>18</v>
      </c>
      <c r="K31" s="3">
        <v>5.8</v>
      </c>
      <c r="L31" s="4">
        <v>0</v>
      </c>
      <c r="M31" s="3">
        <v>30000</v>
      </c>
      <c r="N31" s="12">
        <v>84</v>
      </c>
      <c r="O31" s="12">
        <v>86</v>
      </c>
      <c r="P31" s="12">
        <v>0.85</v>
      </c>
      <c r="Q31" s="15" t="s">
        <v>37</v>
      </c>
      <c r="R31" s="18" t="s">
        <v>952</v>
      </c>
    </row>
    <row r="32" spans="1:18">
      <c r="A32" s="16" t="s">
        <v>42</v>
      </c>
      <c r="B32" s="2">
        <v>0.4</v>
      </c>
      <c r="C32" s="3">
        <v>750</v>
      </c>
      <c r="D32" s="4">
        <v>5.3</v>
      </c>
      <c r="E32" s="4">
        <v>12</v>
      </c>
      <c r="F32" s="2">
        <v>12.4</v>
      </c>
      <c r="G32" s="2">
        <v>0.62</v>
      </c>
      <c r="H32" s="2">
        <v>158</v>
      </c>
      <c r="I32" s="3">
        <v>790</v>
      </c>
      <c r="J32" s="3">
        <v>21</v>
      </c>
      <c r="K32" s="3">
        <v>4.8</v>
      </c>
      <c r="L32" s="4">
        <v>0</v>
      </c>
      <c r="M32" s="3">
        <v>30000</v>
      </c>
      <c r="N32" s="12">
        <v>80</v>
      </c>
      <c r="O32" s="12">
        <v>82</v>
      </c>
      <c r="P32" s="12">
        <v>0.91</v>
      </c>
      <c r="Q32" s="15" t="s">
        <v>37</v>
      </c>
      <c r="R32" s="18" t="s">
        <v>952</v>
      </c>
    </row>
    <row r="33" spans="1:18">
      <c r="A33" s="16" t="s">
        <v>43</v>
      </c>
      <c r="B33" s="2">
        <v>0.4</v>
      </c>
      <c r="C33" s="3">
        <v>750</v>
      </c>
      <c r="D33" s="4">
        <v>4.9000000000000004</v>
      </c>
      <c r="E33" s="4">
        <v>12</v>
      </c>
      <c r="F33" s="2">
        <v>12.4</v>
      </c>
      <c r="G33" s="2">
        <v>0.62</v>
      </c>
      <c r="H33" s="2">
        <v>437</v>
      </c>
      <c r="I33" s="3">
        <v>790</v>
      </c>
      <c r="J33" s="3">
        <v>38</v>
      </c>
      <c r="K33" s="3">
        <v>2.6</v>
      </c>
      <c r="L33" s="4">
        <v>0</v>
      </c>
      <c r="M33" s="3">
        <v>30000</v>
      </c>
      <c r="N33" s="12">
        <v>43</v>
      </c>
      <c r="O33" s="12">
        <v>57</v>
      </c>
      <c r="P33" s="12">
        <v>0.66</v>
      </c>
      <c r="Q33" s="15" t="s">
        <v>37</v>
      </c>
      <c r="R33" s="18" t="s">
        <v>952</v>
      </c>
    </row>
    <row r="34" spans="1:18">
      <c r="A34" s="16" t="s">
        <v>42</v>
      </c>
      <c r="B34" s="2">
        <v>0.4</v>
      </c>
      <c r="C34" s="3">
        <v>700</v>
      </c>
      <c r="D34" s="4">
        <v>5.3</v>
      </c>
      <c r="E34" s="4">
        <v>12</v>
      </c>
      <c r="F34" s="2">
        <v>12.4</v>
      </c>
      <c r="G34" s="2">
        <v>0.62</v>
      </c>
      <c r="H34" s="2">
        <v>158</v>
      </c>
      <c r="I34" s="3">
        <v>790</v>
      </c>
      <c r="J34" s="3">
        <v>21</v>
      </c>
      <c r="K34" s="3">
        <v>4.8</v>
      </c>
      <c r="L34" s="4">
        <v>0</v>
      </c>
      <c r="M34" s="3">
        <v>30000</v>
      </c>
      <c r="N34" s="12">
        <v>57</v>
      </c>
      <c r="O34" s="12">
        <v>62</v>
      </c>
      <c r="P34" s="12">
        <v>0.8</v>
      </c>
      <c r="Q34" s="15" t="s">
        <v>37</v>
      </c>
      <c r="R34" s="18" t="s">
        <v>952</v>
      </c>
    </row>
    <row r="35" spans="1:18">
      <c r="A35" s="16" t="s">
        <v>43</v>
      </c>
      <c r="B35" s="2">
        <v>0.4</v>
      </c>
      <c r="C35" s="3">
        <v>700</v>
      </c>
      <c r="D35" s="4">
        <v>4.9000000000000004</v>
      </c>
      <c r="E35" s="4">
        <v>12</v>
      </c>
      <c r="F35" s="2">
        <v>12.4</v>
      </c>
      <c r="G35" s="2">
        <v>0.62</v>
      </c>
      <c r="H35" s="2">
        <v>437</v>
      </c>
      <c r="I35" s="3">
        <v>790</v>
      </c>
      <c r="J35" s="3">
        <v>38</v>
      </c>
      <c r="K35" s="3">
        <v>2.6</v>
      </c>
      <c r="L35" s="4">
        <v>0</v>
      </c>
      <c r="M35" s="3">
        <v>30000</v>
      </c>
      <c r="N35" s="12">
        <v>15</v>
      </c>
      <c r="O35" s="12">
        <v>28</v>
      </c>
      <c r="P35" s="12">
        <v>0.45</v>
      </c>
      <c r="Q35" s="15" t="s">
        <v>37</v>
      </c>
      <c r="R35" s="18" t="s">
        <v>952</v>
      </c>
    </row>
    <row r="36" spans="1:18">
      <c r="A36" s="16" t="s">
        <v>44</v>
      </c>
      <c r="B36" s="2">
        <v>0.1</v>
      </c>
      <c r="C36" s="3">
        <v>800</v>
      </c>
      <c r="D36" s="4">
        <v>3.09</v>
      </c>
      <c r="E36" s="4">
        <v>7</v>
      </c>
      <c r="F36" s="2">
        <v>27.42</v>
      </c>
      <c r="G36" s="2">
        <v>0.22500000000000001</v>
      </c>
      <c r="H36" s="2">
        <v>44.9</v>
      </c>
      <c r="I36" s="3">
        <v>561</v>
      </c>
      <c r="J36" s="3">
        <v>14.6</v>
      </c>
      <c r="K36" s="3"/>
      <c r="L36" s="4">
        <v>0</v>
      </c>
      <c r="M36" s="3">
        <v>30000</v>
      </c>
      <c r="N36" s="12">
        <v>84</v>
      </c>
      <c r="O36" s="12">
        <v>90.8</v>
      </c>
      <c r="P36" s="12">
        <v>1</v>
      </c>
      <c r="Q36" s="15" t="s">
        <v>45</v>
      </c>
      <c r="R36" s="18" t="s">
        <v>952</v>
      </c>
    </row>
    <row r="37" spans="1:18">
      <c r="A37" s="16" t="s">
        <v>46</v>
      </c>
      <c r="B37" s="2">
        <v>0.1</v>
      </c>
      <c r="C37" s="3">
        <v>800</v>
      </c>
      <c r="D37" s="4">
        <v>2.2799999999999998</v>
      </c>
      <c r="E37" s="4">
        <v>7</v>
      </c>
      <c r="F37" s="2">
        <v>27.42</v>
      </c>
      <c r="G37" s="2">
        <v>0.22500000000000001</v>
      </c>
      <c r="H37" s="2">
        <v>57.1</v>
      </c>
      <c r="I37" s="3">
        <v>703</v>
      </c>
      <c r="J37" s="3">
        <v>18.600000000000001</v>
      </c>
      <c r="K37" s="3"/>
      <c r="L37" s="4">
        <v>0</v>
      </c>
      <c r="M37" s="3">
        <v>30000</v>
      </c>
      <c r="N37" s="12">
        <v>98.1</v>
      </c>
      <c r="O37" s="12">
        <v>97.8</v>
      </c>
      <c r="P37" s="12">
        <v>0.996</v>
      </c>
      <c r="Q37" s="15" t="s">
        <v>45</v>
      </c>
      <c r="R37" s="18" t="s">
        <v>952</v>
      </c>
    </row>
    <row r="38" spans="1:18">
      <c r="A38" s="16" t="s">
        <v>47</v>
      </c>
      <c r="B38" s="2">
        <v>0.1</v>
      </c>
      <c r="C38" s="3">
        <v>800</v>
      </c>
      <c r="D38" s="4">
        <v>4.09</v>
      </c>
      <c r="E38" s="4">
        <v>7</v>
      </c>
      <c r="F38" s="2">
        <v>27.42</v>
      </c>
      <c r="G38" s="2">
        <v>0.22500000000000001</v>
      </c>
      <c r="H38" s="2">
        <v>69.2</v>
      </c>
      <c r="I38" s="3">
        <v>694</v>
      </c>
      <c r="J38" s="3">
        <v>26.2</v>
      </c>
      <c r="K38" s="3"/>
      <c r="L38" s="4">
        <v>0</v>
      </c>
      <c r="M38" s="3">
        <v>30000</v>
      </c>
      <c r="N38" s="12">
        <v>93.5</v>
      </c>
      <c r="O38" s="12">
        <v>97.3</v>
      </c>
      <c r="P38" s="12">
        <v>1.01</v>
      </c>
      <c r="Q38" s="15" t="s">
        <v>45</v>
      </c>
      <c r="R38" s="18" t="s">
        <v>952</v>
      </c>
    </row>
    <row r="39" spans="1:18">
      <c r="A39" s="16" t="s">
        <v>48</v>
      </c>
      <c r="B39" s="2">
        <v>0.1</v>
      </c>
      <c r="C39" s="3">
        <v>800</v>
      </c>
      <c r="D39" s="4">
        <v>5.64</v>
      </c>
      <c r="E39" s="4">
        <v>7</v>
      </c>
      <c r="F39" s="2">
        <v>27.42</v>
      </c>
      <c r="G39" s="2">
        <v>0.22500000000000001</v>
      </c>
      <c r="H39" s="2">
        <v>85.4</v>
      </c>
      <c r="I39" s="3">
        <v>682</v>
      </c>
      <c r="J39" s="3">
        <v>27.1</v>
      </c>
      <c r="K39" s="3"/>
      <c r="L39" s="4">
        <v>0</v>
      </c>
      <c r="M39" s="3">
        <v>30000</v>
      </c>
      <c r="N39" s="12">
        <v>97.8</v>
      </c>
      <c r="O39" s="12">
        <v>95.6</v>
      </c>
      <c r="P39" s="12">
        <v>1.01</v>
      </c>
      <c r="Q39" s="15" t="s">
        <v>45</v>
      </c>
      <c r="R39" s="18" t="s">
        <v>952</v>
      </c>
    </row>
    <row r="40" spans="1:18">
      <c r="A40" s="16" t="s">
        <v>49</v>
      </c>
      <c r="B40" s="2">
        <v>0.1</v>
      </c>
      <c r="C40" s="3">
        <v>800</v>
      </c>
      <c r="D40" s="4">
        <v>8.36</v>
      </c>
      <c r="E40" s="4">
        <v>7</v>
      </c>
      <c r="F40" s="2">
        <v>27.42</v>
      </c>
      <c r="G40" s="2">
        <v>0.22500000000000001</v>
      </c>
      <c r="H40" s="2">
        <v>93.5</v>
      </c>
      <c r="I40" s="3">
        <v>664</v>
      </c>
      <c r="J40" s="3">
        <v>38.200000000000003</v>
      </c>
      <c r="K40" s="3"/>
      <c r="L40" s="4">
        <v>0</v>
      </c>
      <c r="M40" s="3">
        <v>30000</v>
      </c>
      <c r="N40" s="12">
        <v>93</v>
      </c>
      <c r="O40" s="12">
        <v>95.6</v>
      </c>
      <c r="P40" s="12">
        <v>1.008</v>
      </c>
      <c r="Q40" s="15" t="s">
        <v>45</v>
      </c>
      <c r="R40" s="18" t="s">
        <v>952</v>
      </c>
    </row>
    <row r="41" spans="1:18">
      <c r="A41" s="16" t="s">
        <v>46</v>
      </c>
      <c r="B41" s="2">
        <v>0.1</v>
      </c>
      <c r="C41" s="3">
        <v>700</v>
      </c>
      <c r="D41" s="4">
        <v>2.2799999999999998</v>
      </c>
      <c r="E41" s="4">
        <v>7</v>
      </c>
      <c r="F41" s="2">
        <v>27.42</v>
      </c>
      <c r="G41" s="2">
        <v>0.22500000000000001</v>
      </c>
      <c r="H41" s="2">
        <v>57.1</v>
      </c>
      <c r="I41" s="3">
        <v>703</v>
      </c>
      <c r="J41" s="3">
        <v>18.600000000000001</v>
      </c>
      <c r="K41" s="3"/>
      <c r="L41" s="4">
        <v>0</v>
      </c>
      <c r="M41" s="3">
        <v>30000</v>
      </c>
      <c r="N41" s="12">
        <v>82</v>
      </c>
      <c r="O41" s="12">
        <v>87</v>
      </c>
      <c r="P41" s="12">
        <v>0.92</v>
      </c>
      <c r="Q41" s="15" t="s">
        <v>45</v>
      </c>
      <c r="R41" s="18" t="s">
        <v>952</v>
      </c>
    </row>
    <row r="42" spans="1:18">
      <c r="A42" s="16" t="s">
        <v>46</v>
      </c>
      <c r="B42" s="2">
        <v>0.1</v>
      </c>
      <c r="C42" s="3">
        <v>750</v>
      </c>
      <c r="D42" s="4">
        <v>2.2799999999999998</v>
      </c>
      <c r="E42" s="4">
        <v>7</v>
      </c>
      <c r="F42" s="2">
        <v>27.42</v>
      </c>
      <c r="G42" s="2">
        <v>0.22500000000000001</v>
      </c>
      <c r="H42" s="2">
        <v>57.1</v>
      </c>
      <c r="I42" s="3">
        <v>703</v>
      </c>
      <c r="J42" s="3">
        <v>18.600000000000001</v>
      </c>
      <c r="K42" s="3"/>
      <c r="L42" s="4">
        <v>0</v>
      </c>
      <c r="M42" s="3">
        <v>30000</v>
      </c>
      <c r="N42" s="12">
        <v>87.3</v>
      </c>
      <c r="O42" s="12">
        <v>90.8</v>
      </c>
      <c r="P42" s="12">
        <v>0.97</v>
      </c>
      <c r="Q42" s="15" t="s">
        <v>45</v>
      </c>
      <c r="R42" s="18" t="s">
        <v>952</v>
      </c>
    </row>
    <row r="43" spans="1:18">
      <c r="A43" s="16" t="s">
        <v>46</v>
      </c>
      <c r="B43" s="2">
        <v>0.1</v>
      </c>
      <c r="C43" s="3">
        <v>800</v>
      </c>
      <c r="D43" s="4">
        <v>2.2799999999999998</v>
      </c>
      <c r="E43" s="4">
        <v>7</v>
      </c>
      <c r="F43" s="2">
        <v>27.42</v>
      </c>
      <c r="G43" s="2">
        <v>0.22500000000000001</v>
      </c>
      <c r="H43" s="2">
        <v>57.1</v>
      </c>
      <c r="I43" s="3">
        <v>703</v>
      </c>
      <c r="J43" s="3">
        <v>18.600000000000001</v>
      </c>
      <c r="K43" s="3"/>
      <c r="L43" s="4">
        <v>0</v>
      </c>
      <c r="M43" s="3">
        <v>30000</v>
      </c>
      <c r="N43" s="12">
        <v>97.4</v>
      </c>
      <c r="O43" s="12">
        <v>96.8</v>
      </c>
      <c r="P43" s="12">
        <v>1</v>
      </c>
      <c r="Q43" s="15" t="s">
        <v>45</v>
      </c>
      <c r="R43" s="18" t="s">
        <v>952</v>
      </c>
    </row>
    <row r="44" spans="1:18">
      <c r="A44" s="16" t="s">
        <v>46</v>
      </c>
      <c r="B44" s="2">
        <v>0.1</v>
      </c>
      <c r="C44" s="3">
        <v>800</v>
      </c>
      <c r="D44" s="4">
        <v>2.2799999999999998</v>
      </c>
      <c r="E44" s="4">
        <v>7</v>
      </c>
      <c r="F44" s="2">
        <v>27.42</v>
      </c>
      <c r="G44" s="2">
        <v>0.22500000000000001</v>
      </c>
      <c r="H44" s="2">
        <v>57.1</v>
      </c>
      <c r="I44" s="3">
        <v>703</v>
      </c>
      <c r="J44" s="3">
        <v>18.600000000000001</v>
      </c>
      <c r="K44" s="3"/>
      <c r="L44" s="4">
        <v>0</v>
      </c>
      <c r="M44" s="3">
        <v>30000</v>
      </c>
      <c r="N44" s="12">
        <v>98.1</v>
      </c>
      <c r="O44" s="12">
        <v>97.4</v>
      </c>
      <c r="P44" s="12">
        <v>0.996</v>
      </c>
      <c r="Q44" s="15" t="s">
        <v>45</v>
      </c>
      <c r="R44" s="18" t="s">
        <v>952</v>
      </c>
    </row>
    <row r="45" spans="1:18">
      <c r="A45" s="16" t="s">
        <v>46</v>
      </c>
      <c r="B45" s="2">
        <v>0.1</v>
      </c>
      <c r="C45" s="3">
        <v>800</v>
      </c>
      <c r="D45" s="4">
        <v>2.2799999999999998</v>
      </c>
      <c r="E45" s="4">
        <v>7</v>
      </c>
      <c r="F45" s="2">
        <v>27.42</v>
      </c>
      <c r="G45" s="2">
        <v>0.22500000000000001</v>
      </c>
      <c r="H45" s="2">
        <v>57.1</v>
      </c>
      <c r="I45" s="3">
        <v>703</v>
      </c>
      <c r="J45" s="3">
        <v>18.600000000000001</v>
      </c>
      <c r="K45" s="3"/>
      <c r="L45" s="4">
        <v>0</v>
      </c>
      <c r="M45" s="3">
        <v>40000</v>
      </c>
      <c r="N45" s="12">
        <v>97.5</v>
      </c>
      <c r="O45" s="12">
        <v>96.1</v>
      </c>
      <c r="P45" s="12">
        <v>1</v>
      </c>
      <c r="Q45" s="15" t="s">
        <v>45</v>
      </c>
      <c r="R45" s="18" t="s">
        <v>952</v>
      </c>
    </row>
    <row r="46" spans="1:18">
      <c r="A46" s="16" t="s">
        <v>46</v>
      </c>
      <c r="B46" s="2">
        <v>0.1</v>
      </c>
      <c r="C46" s="3">
        <v>800</v>
      </c>
      <c r="D46" s="4">
        <v>2.2799999999999998</v>
      </c>
      <c r="E46" s="4">
        <v>7</v>
      </c>
      <c r="F46" s="2">
        <v>27.42</v>
      </c>
      <c r="G46" s="2">
        <v>0.22500000000000001</v>
      </c>
      <c r="H46" s="2">
        <v>57.1</v>
      </c>
      <c r="I46" s="3">
        <v>703</v>
      </c>
      <c r="J46" s="3">
        <v>18.600000000000001</v>
      </c>
      <c r="K46" s="3"/>
      <c r="L46" s="4">
        <v>0</v>
      </c>
      <c r="M46" s="3">
        <v>60000</v>
      </c>
      <c r="N46" s="12">
        <v>91.9</v>
      </c>
      <c r="O46" s="12">
        <v>94.8</v>
      </c>
      <c r="P46" s="12">
        <v>0.98</v>
      </c>
      <c r="Q46" s="15" t="s">
        <v>45</v>
      </c>
      <c r="R46" s="18" t="s">
        <v>952</v>
      </c>
    </row>
    <row r="47" spans="1:18">
      <c r="A47" s="16" t="s">
        <v>50</v>
      </c>
      <c r="B47" s="2">
        <v>0.5</v>
      </c>
      <c r="C47" s="3">
        <v>750</v>
      </c>
      <c r="D47" s="4">
        <v>7</v>
      </c>
      <c r="E47" s="4">
        <v>9</v>
      </c>
      <c r="F47" s="2">
        <v>8.3000000000000007</v>
      </c>
      <c r="G47" s="2">
        <v>0.15</v>
      </c>
      <c r="H47" s="2">
        <v>64</v>
      </c>
      <c r="I47" s="3">
        <v>840</v>
      </c>
      <c r="J47" s="3">
        <v>9.4</v>
      </c>
      <c r="K47" s="3">
        <v>3.7</v>
      </c>
      <c r="L47" s="4">
        <v>1.88</v>
      </c>
      <c r="M47" s="3">
        <v>48000</v>
      </c>
      <c r="N47" s="12">
        <v>53.7</v>
      </c>
      <c r="O47" s="12">
        <v>55.8</v>
      </c>
      <c r="P47" s="12">
        <v>0.77</v>
      </c>
      <c r="Q47" s="15" t="s">
        <v>51</v>
      </c>
      <c r="R47" s="18" t="s">
        <v>952</v>
      </c>
    </row>
    <row r="48" spans="1:18">
      <c r="A48" s="16" t="s">
        <v>52</v>
      </c>
      <c r="B48" s="2">
        <v>0.5</v>
      </c>
      <c r="C48" s="3">
        <v>750</v>
      </c>
      <c r="D48" s="4">
        <v>7.6</v>
      </c>
      <c r="E48" s="4">
        <v>9</v>
      </c>
      <c r="F48" s="2">
        <v>8.1</v>
      </c>
      <c r="G48" s="2">
        <v>0.19</v>
      </c>
      <c r="H48" s="2">
        <v>85</v>
      </c>
      <c r="I48" s="3">
        <v>845</v>
      </c>
      <c r="J48" s="3">
        <v>8.6999999999999993</v>
      </c>
      <c r="K48" s="3">
        <v>3.4</v>
      </c>
      <c r="L48" s="4">
        <v>1.88</v>
      </c>
      <c r="M48" s="3">
        <v>48000</v>
      </c>
      <c r="N48" s="12">
        <v>52.6</v>
      </c>
      <c r="O48" s="12">
        <v>59.7</v>
      </c>
      <c r="P48" s="12">
        <v>0.79</v>
      </c>
      <c r="Q48" s="15" t="s">
        <v>51</v>
      </c>
      <c r="R48" s="18" t="s">
        <v>952</v>
      </c>
    </row>
    <row r="49" spans="1:18">
      <c r="A49" s="16" t="s">
        <v>53</v>
      </c>
      <c r="B49" s="2">
        <v>0.5</v>
      </c>
      <c r="C49" s="3">
        <v>750</v>
      </c>
      <c r="D49" s="4">
        <v>9.1</v>
      </c>
      <c r="E49" s="4">
        <v>9</v>
      </c>
      <c r="F49" s="2">
        <v>8.6999999999999993</v>
      </c>
      <c r="G49" s="2">
        <v>0.26</v>
      </c>
      <c r="H49" s="2">
        <v>105</v>
      </c>
      <c r="I49" s="3">
        <v>790</v>
      </c>
      <c r="J49" s="3">
        <v>7.3</v>
      </c>
      <c r="K49" s="3">
        <v>2.8</v>
      </c>
      <c r="L49" s="4">
        <v>1.88</v>
      </c>
      <c r="M49" s="3">
        <v>48000</v>
      </c>
      <c r="N49" s="12">
        <v>49.5</v>
      </c>
      <c r="O49" s="12">
        <v>56.6</v>
      </c>
      <c r="P49" s="12">
        <v>0.79</v>
      </c>
      <c r="Q49" s="15" t="s">
        <v>51</v>
      </c>
      <c r="R49" s="18" t="s">
        <v>952</v>
      </c>
    </row>
    <row r="50" spans="1:18">
      <c r="A50" s="16" t="s">
        <v>50</v>
      </c>
      <c r="B50" s="2">
        <v>0.5</v>
      </c>
      <c r="C50" s="3">
        <v>750</v>
      </c>
      <c r="D50" s="4">
        <v>7</v>
      </c>
      <c r="E50" s="4">
        <v>5</v>
      </c>
      <c r="F50" s="2">
        <v>8.3000000000000007</v>
      </c>
      <c r="G50" s="2">
        <v>0.15</v>
      </c>
      <c r="H50" s="2">
        <v>64</v>
      </c>
      <c r="I50" s="3">
        <v>840</v>
      </c>
      <c r="J50" s="3">
        <v>9.4</v>
      </c>
      <c r="K50" s="3">
        <v>3.7</v>
      </c>
      <c r="L50" s="4">
        <v>1.88</v>
      </c>
      <c r="M50" s="3">
        <v>48000</v>
      </c>
      <c r="N50" s="12">
        <v>57</v>
      </c>
      <c r="O50" s="12">
        <v>58.6</v>
      </c>
      <c r="P50" s="12">
        <v>0.78</v>
      </c>
      <c r="Q50" s="15" t="s">
        <v>51</v>
      </c>
      <c r="R50" s="18" t="s">
        <v>952</v>
      </c>
    </row>
    <row r="51" spans="1:18">
      <c r="A51" s="16" t="s">
        <v>52</v>
      </c>
      <c r="B51" s="2">
        <v>0.5</v>
      </c>
      <c r="C51" s="3">
        <v>750</v>
      </c>
      <c r="D51" s="4">
        <v>7.6</v>
      </c>
      <c r="E51" s="4">
        <v>5</v>
      </c>
      <c r="F51" s="2">
        <v>8.1</v>
      </c>
      <c r="G51" s="2">
        <v>0.19</v>
      </c>
      <c r="H51" s="2">
        <v>85</v>
      </c>
      <c r="I51" s="3">
        <v>845</v>
      </c>
      <c r="J51" s="3">
        <v>8.6999999999999993</v>
      </c>
      <c r="K51" s="3">
        <v>3.4</v>
      </c>
      <c r="L51" s="4">
        <v>1.88</v>
      </c>
      <c r="M51" s="3">
        <v>48000</v>
      </c>
      <c r="N51" s="12">
        <v>56</v>
      </c>
      <c r="O51" s="12">
        <v>62.6</v>
      </c>
      <c r="P51" s="12">
        <v>0.79</v>
      </c>
      <c r="Q51" s="15" t="s">
        <v>51</v>
      </c>
      <c r="R51" s="18" t="s">
        <v>952</v>
      </c>
    </row>
    <row r="52" spans="1:18">
      <c r="A52" s="16" t="s">
        <v>53</v>
      </c>
      <c r="B52" s="2">
        <v>0.5</v>
      </c>
      <c r="C52" s="3">
        <v>750</v>
      </c>
      <c r="D52" s="4">
        <v>9.1</v>
      </c>
      <c r="E52" s="4">
        <v>5</v>
      </c>
      <c r="F52" s="2">
        <v>8.6999999999999993</v>
      </c>
      <c r="G52" s="2">
        <v>0.26</v>
      </c>
      <c r="H52" s="2">
        <v>105</v>
      </c>
      <c r="I52" s="3">
        <v>790</v>
      </c>
      <c r="J52" s="3">
        <v>7.3</v>
      </c>
      <c r="K52" s="3">
        <v>2.8</v>
      </c>
      <c r="L52" s="4">
        <v>1.88</v>
      </c>
      <c r="M52" s="3">
        <v>48000</v>
      </c>
      <c r="N52" s="12">
        <v>55.4</v>
      </c>
      <c r="O52" s="12">
        <v>62.6</v>
      </c>
      <c r="P52" s="12">
        <v>0.79</v>
      </c>
      <c r="Q52" s="15" t="s">
        <v>51</v>
      </c>
      <c r="R52" s="18" t="s">
        <v>952</v>
      </c>
    </row>
    <row r="53" spans="1:18">
      <c r="A53" s="16" t="s">
        <v>54</v>
      </c>
      <c r="B53" s="2">
        <v>0.3611111111111111</v>
      </c>
      <c r="C53" s="3">
        <v>750</v>
      </c>
      <c r="D53" s="4">
        <v>9.9266666666666676</v>
      </c>
      <c r="E53" s="4">
        <v>6</v>
      </c>
      <c r="F53" s="2">
        <v>3.19</v>
      </c>
      <c r="G53" s="2">
        <v>0.152</v>
      </c>
      <c r="H53" s="2">
        <v>350.39999999999992</v>
      </c>
      <c r="I53" s="3">
        <v>445</v>
      </c>
      <c r="J53" s="3">
        <v>12</v>
      </c>
      <c r="K53" s="3"/>
      <c r="L53" s="4">
        <v>0</v>
      </c>
      <c r="M53" s="3">
        <v>18000</v>
      </c>
      <c r="N53" s="12">
        <v>45</v>
      </c>
      <c r="O53" s="12">
        <v>80.5</v>
      </c>
      <c r="P53" s="12">
        <v>0.9</v>
      </c>
      <c r="Q53" s="15" t="s">
        <v>55</v>
      </c>
      <c r="R53" s="18" t="s">
        <v>952</v>
      </c>
    </row>
    <row r="54" spans="1:18">
      <c r="A54" s="16" t="s">
        <v>56</v>
      </c>
      <c r="B54" s="2">
        <v>0.3611111111111111</v>
      </c>
      <c r="C54" s="3">
        <v>750</v>
      </c>
      <c r="D54" s="4">
        <v>9.6199999999999992</v>
      </c>
      <c r="E54" s="4">
        <v>6</v>
      </c>
      <c r="F54" s="2">
        <v>3.23</v>
      </c>
      <c r="G54" s="2">
        <v>0.14499999999999999</v>
      </c>
      <c r="H54" s="2">
        <v>361</v>
      </c>
      <c r="I54" s="3">
        <v>330</v>
      </c>
      <c r="J54" s="3">
        <v>12.8</v>
      </c>
      <c r="K54" s="3"/>
      <c r="L54" s="4">
        <v>1.88</v>
      </c>
      <c r="M54" s="3">
        <v>18000</v>
      </c>
      <c r="N54" s="12">
        <v>34.299999999999997</v>
      </c>
      <c r="O54" s="12">
        <v>80.599999999999994</v>
      </c>
      <c r="P54" s="12">
        <v>0.95</v>
      </c>
      <c r="Q54" s="15" t="s">
        <v>55</v>
      </c>
      <c r="R54" s="18" t="s">
        <v>952</v>
      </c>
    </row>
    <row r="55" spans="1:18">
      <c r="A55" s="17" t="s">
        <v>57</v>
      </c>
      <c r="B55" s="2">
        <v>0.3611111111111111</v>
      </c>
      <c r="C55" s="3">
        <v>750</v>
      </c>
      <c r="D55" s="4">
        <v>10.4</v>
      </c>
      <c r="E55" s="4">
        <v>6</v>
      </c>
      <c r="F55" s="2">
        <v>3.13</v>
      </c>
      <c r="G55" s="2">
        <v>0.14799999999999999</v>
      </c>
      <c r="H55" s="2">
        <v>354.3</v>
      </c>
      <c r="I55" s="3">
        <v>272</v>
      </c>
      <c r="J55" s="3">
        <v>10.6</v>
      </c>
      <c r="K55" s="3"/>
      <c r="L55" s="4">
        <v>1.9</v>
      </c>
      <c r="M55" s="3">
        <v>18000</v>
      </c>
      <c r="N55" s="12">
        <v>54.13</v>
      </c>
      <c r="O55" s="12">
        <v>91.13</v>
      </c>
      <c r="P55" s="12">
        <v>0.99</v>
      </c>
      <c r="Q55" s="15" t="s">
        <v>55</v>
      </c>
      <c r="R55" s="18" t="s">
        <v>952</v>
      </c>
    </row>
    <row r="56" spans="1:18">
      <c r="A56" s="16" t="s">
        <v>58</v>
      </c>
      <c r="B56" s="2">
        <v>0.15</v>
      </c>
      <c r="C56" s="3">
        <v>640</v>
      </c>
      <c r="D56" s="4">
        <v>9.1999999999999993</v>
      </c>
      <c r="E56" s="4">
        <v>24</v>
      </c>
      <c r="F56" s="2">
        <v>9.9</v>
      </c>
      <c r="G56" s="2">
        <v>0.1</v>
      </c>
      <c r="H56" s="2">
        <v>15.6</v>
      </c>
      <c r="I56" s="3">
        <v>312</v>
      </c>
      <c r="J56" s="3">
        <v>26</v>
      </c>
      <c r="K56" s="3">
        <v>4.5999999999999996</v>
      </c>
      <c r="L56" s="4">
        <f>(1.55+1.12)/2</f>
        <v>1.335</v>
      </c>
      <c r="M56" s="3">
        <v>60000</v>
      </c>
      <c r="N56" s="12">
        <v>42</v>
      </c>
      <c r="O56" s="12">
        <v>55</v>
      </c>
      <c r="P56" s="12">
        <v>0.73</v>
      </c>
      <c r="Q56" s="15" t="s">
        <v>59</v>
      </c>
      <c r="R56" s="18" t="s">
        <v>952</v>
      </c>
    </row>
    <row r="57" spans="1:18">
      <c r="A57" s="16" t="s">
        <v>60</v>
      </c>
      <c r="B57" s="2">
        <v>0.15</v>
      </c>
      <c r="C57" s="3">
        <v>640</v>
      </c>
      <c r="D57" s="4">
        <v>10.1</v>
      </c>
      <c r="E57" s="4">
        <v>24</v>
      </c>
      <c r="F57" s="2">
        <v>6.7</v>
      </c>
      <c r="G57" s="2">
        <v>9.6000000000000002E-2</v>
      </c>
      <c r="H57" s="2">
        <v>14</v>
      </c>
      <c r="I57" s="3">
        <v>410</v>
      </c>
      <c r="J57" s="3">
        <v>30</v>
      </c>
      <c r="K57" s="3">
        <v>3.4</v>
      </c>
      <c r="L57" s="4">
        <f>(1.55+1.12*9)/10</f>
        <v>1.1630000000000003</v>
      </c>
      <c r="M57" s="3">
        <v>60000</v>
      </c>
      <c r="N57" s="12">
        <v>39</v>
      </c>
      <c r="O57" s="12">
        <v>57</v>
      </c>
      <c r="P57" s="12">
        <v>0.72</v>
      </c>
      <c r="Q57" s="15" t="s">
        <v>59</v>
      </c>
      <c r="R57" s="18" t="s">
        <v>952</v>
      </c>
    </row>
    <row r="58" spans="1:18">
      <c r="A58" s="16" t="s">
        <v>61</v>
      </c>
      <c r="B58" s="2">
        <v>0.15</v>
      </c>
      <c r="C58" s="3">
        <v>640</v>
      </c>
      <c r="D58" s="4">
        <v>8.6</v>
      </c>
      <c r="E58" s="4">
        <v>24</v>
      </c>
      <c r="F58" s="2">
        <v>20.5</v>
      </c>
      <c r="G58" s="2">
        <v>5.6000000000000001E-2</v>
      </c>
      <c r="H58" s="2">
        <v>15.9</v>
      </c>
      <c r="I58" s="3">
        <v>417</v>
      </c>
      <c r="J58" s="3">
        <v>23</v>
      </c>
      <c r="K58" s="3">
        <v>4.5</v>
      </c>
      <c r="L58" s="4">
        <f>(1.55*4+1.12)/5</f>
        <v>1.464</v>
      </c>
      <c r="M58" s="3">
        <v>60000</v>
      </c>
      <c r="N58" s="12">
        <v>47</v>
      </c>
      <c r="O58" s="12">
        <v>70</v>
      </c>
      <c r="P58" s="12">
        <v>0.71</v>
      </c>
      <c r="Q58" s="15" t="s">
        <v>59</v>
      </c>
      <c r="R58" s="18" t="s">
        <v>952</v>
      </c>
    </row>
    <row r="59" spans="1:18">
      <c r="A59" s="16" t="s">
        <v>62</v>
      </c>
      <c r="B59" s="2">
        <f t="shared" ref="B59:B64" si="1">2/9</f>
        <v>0.22222222222222221</v>
      </c>
      <c r="C59" s="3">
        <v>600</v>
      </c>
      <c r="D59" s="4">
        <v>1.4</v>
      </c>
      <c r="E59" s="4">
        <v>5</v>
      </c>
      <c r="F59" s="2">
        <v>12.2</v>
      </c>
      <c r="G59" s="2">
        <v>0.14899999999999999</v>
      </c>
      <c r="H59" s="2">
        <v>451</v>
      </c>
      <c r="I59" s="3">
        <v>730</v>
      </c>
      <c r="J59" s="3">
        <v>4.5</v>
      </c>
      <c r="K59" s="3">
        <v>6.4</v>
      </c>
      <c r="L59" s="4">
        <v>0</v>
      </c>
      <c r="M59" s="3">
        <v>20000</v>
      </c>
      <c r="N59" s="12">
        <v>46.7</v>
      </c>
      <c r="O59" s="12">
        <v>59.6</v>
      </c>
      <c r="P59" s="12">
        <v>0.76</v>
      </c>
      <c r="Q59" s="15" t="s">
        <v>63</v>
      </c>
      <c r="R59" s="18" t="s">
        <v>952</v>
      </c>
    </row>
    <row r="60" spans="1:18">
      <c r="A60" s="16" t="s">
        <v>64</v>
      </c>
      <c r="B60" s="2">
        <f t="shared" si="1"/>
        <v>0.22222222222222221</v>
      </c>
      <c r="C60" s="3">
        <v>600</v>
      </c>
      <c r="D60" s="4">
        <v>1.1000000000000001</v>
      </c>
      <c r="E60" s="4">
        <v>2.5</v>
      </c>
      <c r="F60" s="2">
        <f>12.2</f>
        <v>12.2</v>
      </c>
      <c r="G60" s="2">
        <v>0.16300000000000001</v>
      </c>
      <c r="H60" s="2">
        <v>506.9</v>
      </c>
      <c r="I60" s="3">
        <v>510</v>
      </c>
      <c r="J60" s="3">
        <v>15.7</v>
      </c>
      <c r="K60" s="3"/>
      <c r="L60" s="4">
        <v>0</v>
      </c>
      <c r="M60" s="3">
        <v>20000</v>
      </c>
      <c r="N60" s="12">
        <v>45</v>
      </c>
      <c r="O60" s="12">
        <v>52</v>
      </c>
      <c r="P60" s="12">
        <v>0.84399999999999997</v>
      </c>
      <c r="Q60" s="15" t="s">
        <v>63</v>
      </c>
      <c r="R60" s="18" t="s">
        <v>952</v>
      </c>
    </row>
    <row r="61" spans="1:18">
      <c r="A61" s="16" t="s">
        <v>65</v>
      </c>
      <c r="B61" s="2">
        <f t="shared" si="1"/>
        <v>0.22222222222222221</v>
      </c>
      <c r="C61" s="3">
        <v>600</v>
      </c>
      <c r="D61" s="4">
        <v>1.1000000000000001</v>
      </c>
      <c r="E61" s="4">
        <v>5</v>
      </c>
      <c r="F61" s="2">
        <v>0.5</v>
      </c>
      <c r="G61" s="2">
        <v>0.1</v>
      </c>
      <c r="H61" s="2">
        <v>171.5</v>
      </c>
      <c r="I61" s="3">
        <v>681</v>
      </c>
      <c r="J61" s="3">
        <v>6.4</v>
      </c>
      <c r="K61" s="3"/>
      <c r="L61" s="4">
        <v>0</v>
      </c>
      <c r="M61" s="3">
        <v>20000</v>
      </c>
      <c r="N61" s="12">
        <v>40</v>
      </c>
      <c r="O61" s="12">
        <v>53</v>
      </c>
      <c r="P61" s="12">
        <v>0.7</v>
      </c>
      <c r="Q61" s="15" t="s">
        <v>63</v>
      </c>
      <c r="R61" s="18" t="s">
        <v>952</v>
      </c>
    </row>
    <row r="62" spans="1:18">
      <c r="A62" s="16" t="s">
        <v>62</v>
      </c>
      <c r="B62" s="2">
        <f t="shared" si="1"/>
        <v>0.22222222222222221</v>
      </c>
      <c r="C62" s="3">
        <v>850</v>
      </c>
      <c r="D62" s="4">
        <v>1.4</v>
      </c>
      <c r="E62" s="4">
        <v>5</v>
      </c>
      <c r="F62" s="2">
        <v>12.2</v>
      </c>
      <c r="G62" s="2">
        <v>0.14899999999999999</v>
      </c>
      <c r="H62" s="2">
        <v>451</v>
      </c>
      <c r="I62" s="3">
        <v>730</v>
      </c>
      <c r="J62" s="3">
        <v>4.5</v>
      </c>
      <c r="K62" s="3">
        <v>6.4</v>
      </c>
      <c r="L62" s="4">
        <v>0</v>
      </c>
      <c r="M62" s="3">
        <v>108000</v>
      </c>
      <c r="N62" s="12">
        <v>94.8</v>
      </c>
      <c r="O62" s="12">
        <v>78</v>
      </c>
      <c r="P62" s="12">
        <v>0.98</v>
      </c>
      <c r="Q62" s="15" t="s">
        <v>63</v>
      </c>
      <c r="R62" s="18" t="s">
        <v>952</v>
      </c>
    </row>
    <row r="63" spans="1:18">
      <c r="A63" s="16" t="s">
        <v>64</v>
      </c>
      <c r="B63" s="2">
        <f t="shared" si="1"/>
        <v>0.22222222222222221</v>
      </c>
      <c r="C63" s="3">
        <v>850</v>
      </c>
      <c r="D63" s="4">
        <v>1.1000000000000001</v>
      </c>
      <c r="E63" s="4">
        <v>2.5</v>
      </c>
      <c r="F63" s="2">
        <f>12.2</f>
        <v>12.2</v>
      </c>
      <c r="G63" s="2">
        <v>0.16300000000000001</v>
      </c>
      <c r="H63" s="2">
        <v>506.9</v>
      </c>
      <c r="I63" s="3">
        <v>510</v>
      </c>
      <c r="J63" s="3">
        <v>15.7</v>
      </c>
      <c r="K63" s="3"/>
      <c r="L63" s="4">
        <v>0</v>
      </c>
      <c r="M63" s="3">
        <v>108000</v>
      </c>
      <c r="N63" s="12">
        <v>85.9</v>
      </c>
      <c r="O63" s="12">
        <v>73.2</v>
      </c>
      <c r="P63" s="12">
        <v>0.9</v>
      </c>
      <c r="Q63" s="15" t="s">
        <v>63</v>
      </c>
      <c r="R63" s="18" t="s">
        <v>952</v>
      </c>
    </row>
    <row r="64" spans="1:18" ht="16.5" customHeight="1">
      <c r="A64" s="16" t="s">
        <v>65</v>
      </c>
      <c r="B64" s="2">
        <f t="shared" si="1"/>
        <v>0.22222222222222221</v>
      </c>
      <c r="C64" s="3">
        <v>850</v>
      </c>
      <c r="D64" s="4">
        <v>1.1000000000000001</v>
      </c>
      <c r="E64" s="4">
        <v>5</v>
      </c>
      <c r="F64" s="2">
        <v>0.5</v>
      </c>
      <c r="G64" s="2">
        <v>0.1</v>
      </c>
      <c r="H64" s="2">
        <v>171.5</v>
      </c>
      <c r="I64" s="3">
        <v>681</v>
      </c>
      <c r="J64" s="3">
        <v>6.4</v>
      </c>
      <c r="K64" s="3"/>
      <c r="L64" s="4">
        <v>0</v>
      </c>
      <c r="M64" s="3">
        <v>108000</v>
      </c>
      <c r="N64" s="12">
        <v>73.5</v>
      </c>
      <c r="O64" s="12">
        <v>65.5</v>
      </c>
      <c r="P64" s="12">
        <v>0.87</v>
      </c>
      <c r="Q64" s="15" t="s">
        <v>63</v>
      </c>
      <c r="R64" s="18" t="s">
        <v>952</v>
      </c>
    </row>
    <row r="65" spans="1:18">
      <c r="A65" s="16" t="s">
        <v>66</v>
      </c>
      <c r="B65" s="2">
        <v>0.25</v>
      </c>
      <c r="C65" s="3">
        <v>700</v>
      </c>
      <c r="D65" s="4">
        <v>11.8</v>
      </c>
      <c r="E65" s="4">
        <v>1.5</v>
      </c>
      <c r="F65" s="2">
        <v>7.6</v>
      </c>
      <c r="G65" s="2">
        <v>0.5</v>
      </c>
      <c r="H65" s="2">
        <v>212</v>
      </c>
      <c r="I65" s="3">
        <v>710</v>
      </c>
      <c r="J65" s="3">
        <v>12.8</v>
      </c>
      <c r="K65" s="3">
        <v>18.5</v>
      </c>
      <c r="L65" s="4">
        <v>0</v>
      </c>
      <c r="M65" s="3">
        <v>24000</v>
      </c>
      <c r="N65" s="12">
        <v>87.5</v>
      </c>
      <c r="O65" s="12">
        <v>85.8</v>
      </c>
      <c r="P65" s="12">
        <v>0.93300000000000005</v>
      </c>
      <c r="Q65" s="15" t="s">
        <v>67</v>
      </c>
      <c r="R65" s="18" t="s">
        <v>952</v>
      </c>
    </row>
    <row r="66" spans="1:18">
      <c r="A66" s="16" t="s">
        <v>68</v>
      </c>
      <c r="B66" s="2">
        <v>0.25</v>
      </c>
      <c r="C66" s="3">
        <v>700</v>
      </c>
      <c r="D66" s="4">
        <v>12.1</v>
      </c>
      <c r="E66" s="4">
        <v>5</v>
      </c>
      <c r="F66" s="2">
        <v>19</v>
      </c>
      <c r="G66" s="2">
        <v>0.22</v>
      </c>
      <c r="H66" s="2">
        <v>31.1</v>
      </c>
      <c r="I66" s="3">
        <v>720</v>
      </c>
      <c r="J66" s="3">
        <v>12.3</v>
      </c>
      <c r="K66" s="3"/>
      <c r="L66" s="4">
        <v>1.31</v>
      </c>
      <c r="M66" s="3">
        <v>24000</v>
      </c>
      <c r="N66" s="12">
        <v>72</v>
      </c>
      <c r="O66" s="12">
        <v>79.2</v>
      </c>
      <c r="P66" s="12">
        <v>0.89</v>
      </c>
      <c r="Q66" s="15" t="s">
        <v>67</v>
      </c>
      <c r="R66" s="18" t="s">
        <v>952</v>
      </c>
    </row>
    <row r="67" spans="1:18">
      <c r="A67" s="16" t="s">
        <v>69</v>
      </c>
      <c r="B67" s="2">
        <v>0.25</v>
      </c>
      <c r="C67" s="3">
        <v>700</v>
      </c>
      <c r="D67" s="4">
        <v>11.8</v>
      </c>
      <c r="E67" s="4">
        <v>5</v>
      </c>
      <c r="F67" s="2">
        <v>15.5</v>
      </c>
      <c r="G67" s="2">
        <v>0.28999999999999998</v>
      </c>
      <c r="H67" s="2">
        <v>58.1</v>
      </c>
      <c r="I67" s="3">
        <v>728</v>
      </c>
      <c r="J67" s="3">
        <v>8.6</v>
      </c>
      <c r="K67" s="3">
        <v>21.9</v>
      </c>
      <c r="L67" s="4">
        <v>0</v>
      </c>
      <c r="M67" s="3">
        <v>24000</v>
      </c>
      <c r="N67" s="12">
        <v>89.2</v>
      </c>
      <c r="O67" s="12">
        <v>90.4</v>
      </c>
      <c r="P67" s="12">
        <v>0.93</v>
      </c>
      <c r="Q67" s="15" t="s">
        <v>67</v>
      </c>
      <c r="R67" s="18" t="s">
        <v>952</v>
      </c>
    </row>
    <row r="68" spans="1:18">
      <c r="A68" s="17" t="s">
        <v>70</v>
      </c>
      <c r="B68" s="2">
        <v>0.25</v>
      </c>
      <c r="C68" s="3">
        <v>700</v>
      </c>
      <c r="D68" s="4">
        <v>12.1</v>
      </c>
      <c r="E68" s="4">
        <v>5</v>
      </c>
      <c r="F68" s="2">
        <v>9.5</v>
      </c>
      <c r="G68" s="2">
        <v>0.25</v>
      </c>
      <c r="H68" s="2">
        <v>78.3</v>
      </c>
      <c r="I68" s="3">
        <v>795</v>
      </c>
      <c r="J68" s="3">
        <v>12.5</v>
      </c>
      <c r="K68" s="3"/>
      <c r="L68" s="4">
        <v>0</v>
      </c>
      <c r="M68" s="3">
        <v>24000</v>
      </c>
      <c r="N68" s="12">
        <v>82</v>
      </c>
      <c r="O68" s="12">
        <v>84.5</v>
      </c>
      <c r="P68" s="12">
        <v>0.92</v>
      </c>
      <c r="Q68" s="15" t="s">
        <v>67</v>
      </c>
      <c r="R68" s="18" t="s">
        <v>952</v>
      </c>
    </row>
    <row r="69" spans="1:18">
      <c r="A69" s="16" t="s">
        <v>71</v>
      </c>
      <c r="B69" s="2">
        <v>0.25</v>
      </c>
      <c r="C69" s="3">
        <v>700</v>
      </c>
      <c r="D69" s="4">
        <v>11.9</v>
      </c>
      <c r="E69" s="4">
        <v>5</v>
      </c>
      <c r="F69" s="2">
        <v>15.4</v>
      </c>
      <c r="G69" s="2">
        <v>0.15</v>
      </c>
      <c r="H69" s="2">
        <v>32.200000000000003</v>
      </c>
      <c r="I69" s="3">
        <v>768</v>
      </c>
      <c r="J69" s="3">
        <v>13.2</v>
      </c>
      <c r="K69" s="3"/>
      <c r="L69" s="4">
        <v>1.31</v>
      </c>
      <c r="M69" s="3">
        <v>24000</v>
      </c>
      <c r="N69" s="12">
        <v>72</v>
      </c>
      <c r="O69" s="12">
        <v>79.2</v>
      </c>
      <c r="P69" s="12">
        <v>0.89</v>
      </c>
      <c r="Q69" s="15" t="s">
        <v>67</v>
      </c>
      <c r="R69" s="18" t="s">
        <v>952</v>
      </c>
    </row>
    <row r="70" spans="1:18">
      <c r="A70" s="16" t="s">
        <v>72</v>
      </c>
      <c r="B70" s="2">
        <v>0.1</v>
      </c>
      <c r="C70" s="3">
        <v>700</v>
      </c>
      <c r="D70" s="4">
        <v>7.14</v>
      </c>
      <c r="E70" s="4">
        <v>50</v>
      </c>
      <c r="F70" s="2">
        <v>3.7</v>
      </c>
      <c r="G70" s="2">
        <v>0.18</v>
      </c>
      <c r="H70" s="2">
        <v>37.299999999999997</v>
      </c>
      <c r="I70" s="3">
        <v>580</v>
      </c>
      <c r="J70" s="3">
        <v>10.3</v>
      </c>
      <c r="K70" s="3"/>
      <c r="L70" s="4">
        <v>0</v>
      </c>
      <c r="M70" s="3">
        <v>30000</v>
      </c>
      <c r="N70" s="12">
        <v>60.3</v>
      </c>
      <c r="O70" s="12">
        <v>75</v>
      </c>
      <c r="P70" s="12">
        <v>0.78</v>
      </c>
      <c r="Q70" s="15" t="s">
        <v>67</v>
      </c>
      <c r="R70" s="18" t="s">
        <v>952</v>
      </c>
    </row>
    <row r="71" spans="1:18">
      <c r="A71" s="16" t="s">
        <v>73</v>
      </c>
      <c r="B71" s="2">
        <v>0.1</v>
      </c>
      <c r="C71" s="3">
        <v>700</v>
      </c>
      <c r="D71" s="4">
        <v>6.94</v>
      </c>
      <c r="E71" s="4">
        <v>50</v>
      </c>
      <c r="F71" s="2">
        <v>2.1</v>
      </c>
      <c r="G71" s="2">
        <v>0.15</v>
      </c>
      <c r="H71" s="2">
        <v>32.9</v>
      </c>
      <c r="I71" s="3">
        <v>630</v>
      </c>
      <c r="J71" s="3">
        <v>13.4</v>
      </c>
      <c r="K71" s="3"/>
      <c r="L71" s="4">
        <v>0.79</v>
      </c>
      <c r="M71" s="3">
        <v>30000</v>
      </c>
      <c r="N71" s="12">
        <v>69.900000000000006</v>
      </c>
      <c r="O71" s="12">
        <v>83.3</v>
      </c>
      <c r="P71" s="12">
        <v>0.83</v>
      </c>
      <c r="Q71" s="15" t="s">
        <v>74</v>
      </c>
      <c r="R71" s="18" t="s">
        <v>952</v>
      </c>
    </row>
    <row r="72" spans="1:18">
      <c r="A72" s="16" t="s">
        <v>75</v>
      </c>
      <c r="B72" s="2">
        <v>0.1</v>
      </c>
      <c r="C72" s="3">
        <v>700</v>
      </c>
      <c r="D72" s="4">
        <v>6.69</v>
      </c>
      <c r="E72" s="4">
        <v>50</v>
      </c>
      <c r="F72" s="2">
        <v>2.1</v>
      </c>
      <c r="G72" s="2">
        <v>0.16</v>
      </c>
      <c r="H72" s="2">
        <v>29.7</v>
      </c>
      <c r="I72" s="3">
        <v>592</v>
      </c>
      <c r="J72" s="3">
        <v>11.6</v>
      </c>
      <c r="K72" s="3"/>
      <c r="L72" s="4">
        <v>0.82</v>
      </c>
      <c r="M72" s="3">
        <v>30000</v>
      </c>
      <c r="N72" s="12">
        <v>73.7</v>
      </c>
      <c r="O72" s="12">
        <v>85.3</v>
      </c>
      <c r="P72" s="12">
        <v>0.88</v>
      </c>
      <c r="Q72" s="15" t="s">
        <v>74</v>
      </c>
      <c r="R72" s="18" t="s">
        <v>952</v>
      </c>
    </row>
    <row r="73" spans="1:18">
      <c r="A73" s="16" t="s">
        <v>76</v>
      </c>
      <c r="B73" s="2">
        <v>0.1</v>
      </c>
      <c r="C73" s="3">
        <v>700</v>
      </c>
      <c r="D73" s="4">
        <v>6.63</v>
      </c>
      <c r="E73" s="4">
        <v>50</v>
      </c>
      <c r="F73" s="2">
        <v>2.5</v>
      </c>
      <c r="G73" s="2">
        <v>0.24</v>
      </c>
      <c r="H73" s="2">
        <v>42.9</v>
      </c>
      <c r="I73" s="3">
        <v>581</v>
      </c>
      <c r="J73" s="3">
        <v>14.3</v>
      </c>
      <c r="K73" s="3"/>
      <c r="L73" s="4">
        <v>0.98</v>
      </c>
      <c r="M73" s="3">
        <v>30000</v>
      </c>
      <c r="N73" s="12">
        <v>68.400000000000006</v>
      </c>
      <c r="O73" s="12">
        <v>81.8</v>
      </c>
      <c r="P73" s="12">
        <v>0.83</v>
      </c>
      <c r="Q73" s="15" t="s">
        <v>74</v>
      </c>
      <c r="R73" s="18" t="s">
        <v>952</v>
      </c>
    </row>
    <row r="74" spans="1:18">
      <c r="A74" s="16" t="s">
        <v>77</v>
      </c>
      <c r="B74" s="2">
        <v>0.1</v>
      </c>
      <c r="C74" s="3">
        <v>700</v>
      </c>
      <c r="D74" s="4">
        <v>6.78</v>
      </c>
      <c r="E74" s="4">
        <v>50</v>
      </c>
      <c r="F74" s="2">
        <v>2.8</v>
      </c>
      <c r="G74" s="2">
        <v>0.36</v>
      </c>
      <c r="H74" s="2">
        <v>54.5</v>
      </c>
      <c r="I74" s="3">
        <v>598</v>
      </c>
      <c r="J74" s="3">
        <v>14.8</v>
      </c>
      <c r="K74" s="3"/>
      <c r="L74" s="4">
        <v>1.31</v>
      </c>
      <c r="M74" s="3">
        <v>30000</v>
      </c>
      <c r="N74" s="12">
        <v>78.900000000000006</v>
      </c>
      <c r="O74" s="12">
        <v>90.7</v>
      </c>
      <c r="P74" s="12">
        <v>0.92</v>
      </c>
      <c r="Q74" s="15" t="s">
        <v>74</v>
      </c>
      <c r="R74" s="18" t="s">
        <v>952</v>
      </c>
    </row>
    <row r="75" spans="1:18">
      <c r="A75" s="16" t="s">
        <v>78</v>
      </c>
      <c r="B75" s="2">
        <v>0.1</v>
      </c>
      <c r="C75" s="3">
        <v>700</v>
      </c>
      <c r="D75" s="4">
        <v>6.95</v>
      </c>
      <c r="E75" s="4">
        <v>50</v>
      </c>
      <c r="F75" s="2">
        <v>2.2000000000000002</v>
      </c>
      <c r="G75" s="2">
        <v>0.13</v>
      </c>
      <c r="H75" s="2">
        <v>26.8</v>
      </c>
      <c r="I75" s="3">
        <v>595</v>
      </c>
      <c r="J75" s="3">
        <v>13</v>
      </c>
      <c r="K75" s="3"/>
      <c r="L75" s="4">
        <v>0.93</v>
      </c>
      <c r="M75" s="3">
        <v>30000</v>
      </c>
      <c r="N75" s="12">
        <v>78</v>
      </c>
      <c r="O75" s="12">
        <v>89.2</v>
      </c>
      <c r="P75" s="12">
        <v>0.9</v>
      </c>
      <c r="Q75" s="15" t="s">
        <v>74</v>
      </c>
      <c r="R75" s="18" t="s">
        <v>952</v>
      </c>
    </row>
    <row r="76" spans="1:18">
      <c r="A76" s="16" t="s">
        <v>79</v>
      </c>
      <c r="B76" s="2">
        <v>0.5</v>
      </c>
      <c r="C76" s="3">
        <v>750</v>
      </c>
      <c r="D76" s="4">
        <v>10.6</v>
      </c>
      <c r="E76" s="4">
        <v>12</v>
      </c>
      <c r="F76" s="2">
        <v>10.1</v>
      </c>
      <c r="G76" s="2">
        <v>0.10100000000000001</v>
      </c>
      <c r="H76" s="2">
        <v>40</v>
      </c>
      <c r="I76" s="3">
        <v>658</v>
      </c>
      <c r="J76" s="3">
        <v>4.2</v>
      </c>
      <c r="K76" s="3">
        <v>17.8</v>
      </c>
      <c r="L76" s="4">
        <v>1.1200000000000001</v>
      </c>
      <c r="M76" s="3">
        <v>24000</v>
      </c>
      <c r="N76" s="12">
        <v>60.5</v>
      </c>
      <c r="O76" s="12">
        <v>69</v>
      </c>
      <c r="P76" s="12">
        <v>0.86</v>
      </c>
      <c r="Q76" s="15" t="s">
        <v>80</v>
      </c>
      <c r="R76" s="18" t="s">
        <v>952</v>
      </c>
    </row>
    <row r="77" spans="1:18">
      <c r="A77" s="16" t="s">
        <v>81</v>
      </c>
      <c r="B77" s="2">
        <v>0.5</v>
      </c>
      <c r="C77" s="3">
        <v>750</v>
      </c>
      <c r="D77" s="4">
        <v>9.76</v>
      </c>
      <c r="E77" s="4">
        <v>12</v>
      </c>
      <c r="F77" s="2">
        <v>12.2</v>
      </c>
      <c r="G77" s="2">
        <v>0.14399999999999999</v>
      </c>
      <c r="H77" s="2">
        <v>47</v>
      </c>
      <c r="I77" s="3">
        <v>625</v>
      </c>
      <c r="J77" s="3">
        <v>4.8</v>
      </c>
      <c r="K77" s="3">
        <v>13.6</v>
      </c>
      <c r="L77" s="4">
        <v>1.1200000000000001</v>
      </c>
      <c r="M77" s="3">
        <v>24000</v>
      </c>
      <c r="N77" s="12">
        <v>60.5</v>
      </c>
      <c r="O77" s="12">
        <v>69</v>
      </c>
      <c r="P77" s="12">
        <v>0.85</v>
      </c>
      <c r="Q77" s="15" t="s">
        <v>80</v>
      </c>
      <c r="R77" s="18" t="s">
        <v>952</v>
      </c>
    </row>
    <row r="78" spans="1:18">
      <c r="A78" s="16" t="s">
        <v>82</v>
      </c>
      <c r="B78" s="2">
        <v>0.5</v>
      </c>
      <c r="C78" s="3">
        <v>750</v>
      </c>
      <c r="D78" s="4">
        <v>9.0299999999999994</v>
      </c>
      <c r="E78" s="4">
        <v>12</v>
      </c>
      <c r="F78" s="2">
        <v>11.8</v>
      </c>
      <c r="G78" s="2">
        <v>0.17499999999999999</v>
      </c>
      <c r="H78" s="2">
        <v>59</v>
      </c>
      <c r="I78" s="3">
        <v>601</v>
      </c>
      <c r="J78" s="3">
        <v>4.9000000000000004</v>
      </c>
      <c r="K78" s="3">
        <v>16.5</v>
      </c>
      <c r="L78" s="4">
        <v>1.1200000000000001</v>
      </c>
      <c r="M78" s="3">
        <v>24000</v>
      </c>
      <c r="N78" s="12">
        <v>77.8</v>
      </c>
      <c r="O78" s="12">
        <v>82</v>
      </c>
      <c r="P78" s="12">
        <v>0.91</v>
      </c>
      <c r="Q78" s="15" t="s">
        <v>80</v>
      </c>
      <c r="R78" s="18" t="s">
        <v>952</v>
      </c>
    </row>
    <row r="79" spans="1:18">
      <c r="A79" s="16" t="s">
        <v>83</v>
      </c>
      <c r="B79" s="2">
        <v>0.5</v>
      </c>
      <c r="C79" s="3">
        <v>750</v>
      </c>
      <c r="D79" s="4">
        <v>8.94</v>
      </c>
      <c r="E79" s="4">
        <v>12</v>
      </c>
      <c r="F79" s="2">
        <v>20.100000000000001</v>
      </c>
      <c r="G79" s="2">
        <v>0.247</v>
      </c>
      <c r="H79" s="2">
        <v>49</v>
      </c>
      <c r="I79" s="3">
        <v>608</v>
      </c>
      <c r="J79" s="3">
        <v>5.4</v>
      </c>
      <c r="K79" s="3">
        <v>13.6</v>
      </c>
      <c r="L79" s="4">
        <v>1.1200000000000001</v>
      </c>
      <c r="M79" s="3">
        <v>24000</v>
      </c>
      <c r="N79" s="12">
        <v>80.5</v>
      </c>
      <c r="O79" s="12">
        <v>82</v>
      </c>
      <c r="P79" s="12">
        <v>0.96</v>
      </c>
      <c r="Q79" s="15" t="s">
        <v>80</v>
      </c>
      <c r="R79" s="18" t="s">
        <v>952</v>
      </c>
    </row>
    <row r="80" spans="1:18">
      <c r="A80" s="16" t="s">
        <v>79</v>
      </c>
      <c r="B80" s="2">
        <v>0.5</v>
      </c>
      <c r="C80" s="3">
        <v>750</v>
      </c>
      <c r="D80" s="4">
        <v>10.6</v>
      </c>
      <c r="E80" s="4">
        <v>24</v>
      </c>
      <c r="F80" s="2">
        <v>10.1</v>
      </c>
      <c r="G80" s="2">
        <v>0.10100000000000001</v>
      </c>
      <c r="H80" s="2">
        <v>40</v>
      </c>
      <c r="I80" s="3">
        <v>658</v>
      </c>
      <c r="J80" s="3">
        <v>4.2</v>
      </c>
      <c r="K80" s="3">
        <v>17.8</v>
      </c>
      <c r="L80" s="4">
        <v>1.1200000000000001</v>
      </c>
      <c r="M80" s="3">
        <v>24000</v>
      </c>
      <c r="N80" s="12">
        <v>56.2</v>
      </c>
      <c r="O80" s="12">
        <v>63.3</v>
      </c>
      <c r="P80" s="12">
        <v>0.83</v>
      </c>
      <c r="Q80" s="15" t="s">
        <v>80</v>
      </c>
      <c r="R80" s="18" t="s">
        <v>952</v>
      </c>
    </row>
    <row r="81" spans="1:18">
      <c r="A81" s="16" t="s">
        <v>81</v>
      </c>
      <c r="B81" s="2">
        <v>0.5</v>
      </c>
      <c r="C81" s="3">
        <v>750</v>
      </c>
      <c r="D81" s="4">
        <v>9.76</v>
      </c>
      <c r="E81" s="4">
        <v>24</v>
      </c>
      <c r="F81" s="2">
        <v>12.2</v>
      </c>
      <c r="G81" s="2">
        <v>0.14399999999999999</v>
      </c>
      <c r="H81" s="2">
        <v>47</v>
      </c>
      <c r="I81" s="3">
        <v>625</v>
      </c>
      <c r="J81" s="3">
        <v>4.8</v>
      </c>
      <c r="K81" s="3">
        <v>13.6</v>
      </c>
      <c r="L81" s="4">
        <v>1.1200000000000001</v>
      </c>
      <c r="M81" s="3">
        <v>24000</v>
      </c>
      <c r="N81" s="12">
        <v>58.1</v>
      </c>
      <c r="O81" s="12">
        <v>65.3</v>
      </c>
      <c r="P81" s="12">
        <v>0.84</v>
      </c>
      <c r="Q81" s="15" t="s">
        <v>80</v>
      </c>
      <c r="R81" s="18" t="s">
        <v>952</v>
      </c>
    </row>
    <row r="82" spans="1:18">
      <c r="A82" s="16" t="s">
        <v>82</v>
      </c>
      <c r="B82" s="2">
        <v>0.5</v>
      </c>
      <c r="C82" s="3">
        <v>750</v>
      </c>
      <c r="D82" s="4">
        <v>9.0299999999999994</v>
      </c>
      <c r="E82" s="4">
        <v>24</v>
      </c>
      <c r="F82" s="2">
        <v>11.8</v>
      </c>
      <c r="G82" s="2">
        <v>0.17499999999999999</v>
      </c>
      <c r="H82" s="2">
        <v>59</v>
      </c>
      <c r="I82" s="3">
        <v>601</v>
      </c>
      <c r="J82" s="3">
        <v>4.9000000000000004</v>
      </c>
      <c r="K82" s="3">
        <v>16.5</v>
      </c>
      <c r="L82" s="4">
        <v>1.1200000000000001</v>
      </c>
      <c r="M82" s="3">
        <v>24000</v>
      </c>
      <c r="N82" s="12">
        <v>76.2</v>
      </c>
      <c r="O82" s="12">
        <v>80</v>
      </c>
      <c r="P82" s="12">
        <v>0.91</v>
      </c>
      <c r="Q82" s="15" t="s">
        <v>80</v>
      </c>
      <c r="R82" s="18" t="s">
        <v>952</v>
      </c>
    </row>
    <row r="83" spans="1:18">
      <c r="A83" s="16" t="s">
        <v>83</v>
      </c>
      <c r="B83" s="2">
        <v>0.5</v>
      </c>
      <c r="C83" s="3">
        <v>750</v>
      </c>
      <c r="D83" s="4">
        <v>8.94</v>
      </c>
      <c r="E83" s="4">
        <v>24</v>
      </c>
      <c r="F83" s="2">
        <v>20.100000000000001</v>
      </c>
      <c r="G83" s="2">
        <v>0.247</v>
      </c>
      <c r="H83" s="2">
        <v>49</v>
      </c>
      <c r="I83" s="3">
        <v>608</v>
      </c>
      <c r="J83" s="3">
        <v>5.4</v>
      </c>
      <c r="K83" s="3">
        <v>13.6</v>
      </c>
      <c r="L83" s="4">
        <v>1.1200000000000001</v>
      </c>
      <c r="M83" s="3">
        <v>24000</v>
      </c>
      <c r="N83" s="12">
        <v>78.5</v>
      </c>
      <c r="O83" s="12">
        <v>80.83</v>
      </c>
      <c r="P83" s="12">
        <v>0.96</v>
      </c>
      <c r="Q83" s="15" t="s">
        <v>80</v>
      </c>
      <c r="R83" s="18" t="s">
        <v>952</v>
      </c>
    </row>
    <row r="84" spans="1:18">
      <c r="A84" s="16" t="s">
        <v>84</v>
      </c>
      <c r="B84" s="2">
        <f t="shared" ref="B84:B90" si="2">3/(3+5+4)</f>
        <v>0.25</v>
      </c>
      <c r="C84" s="3">
        <v>620</v>
      </c>
      <c r="D84" s="4">
        <v>10</v>
      </c>
      <c r="E84" s="4">
        <v>10</v>
      </c>
      <c r="F84" s="2">
        <v>4.75</v>
      </c>
      <c r="G84" s="2">
        <v>0.2</v>
      </c>
      <c r="H84" s="2">
        <v>97</v>
      </c>
      <c r="I84" s="3">
        <v>350</v>
      </c>
      <c r="J84" s="3">
        <v>4.4000000000000004</v>
      </c>
      <c r="K84" s="3">
        <v>22.8</v>
      </c>
      <c r="L84" s="4">
        <v>0</v>
      </c>
      <c r="M84" s="3">
        <v>18000</v>
      </c>
      <c r="N84" s="12">
        <v>73.3</v>
      </c>
      <c r="O84" s="12">
        <v>45.2</v>
      </c>
      <c r="P84" s="12">
        <v>0.57999999999999996</v>
      </c>
      <c r="Q84" s="15" t="s">
        <v>85</v>
      </c>
      <c r="R84" s="18" t="s">
        <v>952</v>
      </c>
    </row>
    <row r="85" spans="1:18">
      <c r="A85" s="16" t="s">
        <v>84</v>
      </c>
      <c r="B85" s="2">
        <f t="shared" si="2"/>
        <v>0.25</v>
      </c>
      <c r="C85" s="3">
        <v>620</v>
      </c>
      <c r="D85" s="4">
        <v>10</v>
      </c>
      <c r="E85" s="4">
        <v>20</v>
      </c>
      <c r="F85" s="2">
        <v>4.75</v>
      </c>
      <c r="G85" s="2">
        <v>0.2</v>
      </c>
      <c r="H85" s="2">
        <v>97</v>
      </c>
      <c r="I85" s="3">
        <v>350</v>
      </c>
      <c r="J85" s="3">
        <v>4.4000000000000004</v>
      </c>
      <c r="K85" s="3">
        <v>22.8</v>
      </c>
      <c r="L85" s="4">
        <v>0</v>
      </c>
      <c r="M85" s="3">
        <v>18000</v>
      </c>
      <c r="N85" s="12">
        <v>70.459999999999994</v>
      </c>
      <c r="O85" s="12">
        <v>44.6</v>
      </c>
      <c r="P85" s="12">
        <v>0.57999999999999996</v>
      </c>
      <c r="Q85" s="15" t="s">
        <v>85</v>
      </c>
      <c r="R85" s="18" t="s">
        <v>952</v>
      </c>
    </row>
    <row r="86" spans="1:18">
      <c r="A86" s="16" t="s">
        <v>86</v>
      </c>
      <c r="B86" s="2">
        <f t="shared" si="2"/>
        <v>0.25</v>
      </c>
      <c r="C86" s="3">
        <v>620</v>
      </c>
      <c r="D86" s="4">
        <v>10</v>
      </c>
      <c r="E86" s="4">
        <v>10</v>
      </c>
      <c r="F86" s="2">
        <v>5.4</v>
      </c>
      <c r="G86" s="2">
        <v>0.4</v>
      </c>
      <c r="H86" s="2">
        <v>99</v>
      </c>
      <c r="I86" s="3">
        <v>505</v>
      </c>
      <c r="J86" s="3">
        <v>2.4</v>
      </c>
      <c r="K86" s="3">
        <v>42.2</v>
      </c>
      <c r="L86" s="4">
        <v>0</v>
      </c>
      <c r="M86" s="3">
        <v>18000</v>
      </c>
      <c r="N86" s="12">
        <v>68.92</v>
      </c>
      <c r="O86" s="12">
        <v>42.8</v>
      </c>
      <c r="P86" s="12">
        <v>0.96</v>
      </c>
      <c r="Q86" s="15" t="s">
        <v>85</v>
      </c>
      <c r="R86" s="18" t="s">
        <v>952</v>
      </c>
    </row>
    <row r="87" spans="1:18">
      <c r="A87" s="16" t="s">
        <v>86</v>
      </c>
      <c r="B87" s="2">
        <f t="shared" si="2"/>
        <v>0.25</v>
      </c>
      <c r="C87" s="3">
        <v>620</v>
      </c>
      <c r="D87" s="4">
        <v>10</v>
      </c>
      <c r="E87" s="4">
        <v>20</v>
      </c>
      <c r="F87" s="2">
        <v>5.4</v>
      </c>
      <c r="G87" s="2">
        <v>0.4</v>
      </c>
      <c r="H87" s="2">
        <v>99</v>
      </c>
      <c r="I87" s="3">
        <v>505</v>
      </c>
      <c r="J87" s="3">
        <v>2.4</v>
      </c>
      <c r="K87" s="3">
        <v>42.2</v>
      </c>
      <c r="L87" s="4">
        <v>0</v>
      </c>
      <c r="M87" s="3">
        <v>18000</v>
      </c>
      <c r="N87" s="12">
        <v>66.8</v>
      </c>
      <c r="O87" s="12">
        <v>38.799999999999997</v>
      </c>
      <c r="P87" s="12">
        <v>0.98</v>
      </c>
      <c r="Q87" s="15" t="s">
        <v>85</v>
      </c>
      <c r="R87" s="18" t="s">
        <v>952</v>
      </c>
    </row>
    <row r="88" spans="1:18">
      <c r="A88" s="16" t="s">
        <v>87</v>
      </c>
      <c r="B88" s="2">
        <f t="shared" si="2"/>
        <v>0.25</v>
      </c>
      <c r="C88" s="3">
        <v>620</v>
      </c>
      <c r="D88" s="4">
        <v>10</v>
      </c>
      <c r="E88" s="4">
        <v>6</v>
      </c>
      <c r="F88" s="2">
        <v>5.7</v>
      </c>
      <c r="G88" s="2">
        <v>0.4</v>
      </c>
      <c r="H88" s="2">
        <v>98</v>
      </c>
      <c r="I88" s="3">
        <v>420</v>
      </c>
      <c r="J88" s="3">
        <v>2.2000000000000002</v>
      </c>
      <c r="K88" s="3">
        <v>45.6</v>
      </c>
      <c r="L88" s="4">
        <v>0</v>
      </c>
      <c r="M88" s="3">
        <v>18000</v>
      </c>
      <c r="N88" s="12">
        <v>54.5</v>
      </c>
      <c r="O88" s="12">
        <v>37.6</v>
      </c>
      <c r="P88" s="12">
        <v>0.9</v>
      </c>
      <c r="Q88" s="15" t="s">
        <v>85</v>
      </c>
      <c r="R88" s="18" t="s">
        <v>952</v>
      </c>
    </row>
    <row r="89" spans="1:18">
      <c r="A89" s="16" t="s">
        <v>88</v>
      </c>
      <c r="B89" s="2">
        <f t="shared" si="2"/>
        <v>0.25</v>
      </c>
      <c r="C89" s="3">
        <v>620</v>
      </c>
      <c r="D89" s="4">
        <v>10</v>
      </c>
      <c r="E89" s="4">
        <v>6</v>
      </c>
      <c r="F89" s="2">
        <v>5.4</v>
      </c>
      <c r="G89" s="2">
        <v>0.4</v>
      </c>
      <c r="H89" s="2">
        <v>98</v>
      </c>
      <c r="I89" s="3">
        <v>495</v>
      </c>
      <c r="J89" s="3">
        <v>2.2000000000000002</v>
      </c>
      <c r="K89" s="3">
        <v>45.2</v>
      </c>
      <c r="L89" s="4">
        <v>0</v>
      </c>
      <c r="M89" s="3">
        <v>18000</v>
      </c>
      <c r="N89" s="12">
        <v>70.5</v>
      </c>
      <c r="O89" s="12">
        <v>41</v>
      </c>
      <c r="P89" s="12">
        <v>0.9</v>
      </c>
      <c r="Q89" s="15" t="s">
        <v>85</v>
      </c>
      <c r="R89" s="18" t="s">
        <v>952</v>
      </c>
    </row>
    <row r="90" spans="1:18">
      <c r="A90" s="16" t="s">
        <v>86</v>
      </c>
      <c r="B90" s="2">
        <f t="shared" si="2"/>
        <v>0.25</v>
      </c>
      <c r="C90" s="3">
        <v>620</v>
      </c>
      <c r="D90" s="4">
        <v>10</v>
      </c>
      <c r="E90" s="4">
        <v>6</v>
      </c>
      <c r="F90" s="2">
        <v>5.4</v>
      </c>
      <c r="G90" s="2">
        <v>0.4</v>
      </c>
      <c r="H90" s="2">
        <v>99</v>
      </c>
      <c r="I90" s="3">
        <v>505</v>
      </c>
      <c r="J90" s="3">
        <v>2.4</v>
      </c>
      <c r="K90" s="3">
        <v>42.2</v>
      </c>
      <c r="L90" s="4">
        <v>0</v>
      </c>
      <c r="M90" s="3">
        <v>18000</v>
      </c>
      <c r="N90" s="12">
        <v>69.5</v>
      </c>
      <c r="O90" s="12">
        <v>43.5</v>
      </c>
      <c r="P90" s="12">
        <v>0.89</v>
      </c>
      <c r="Q90" s="15" t="s">
        <v>85</v>
      </c>
      <c r="R90" s="18" t="s">
        <v>952</v>
      </c>
    </row>
    <row r="91" spans="1:18">
      <c r="A91" s="17" t="s">
        <v>89</v>
      </c>
      <c r="B91" s="2">
        <v>0.5</v>
      </c>
      <c r="C91" s="3">
        <v>750</v>
      </c>
      <c r="D91" s="4">
        <v>7.94</v>
      </c>
      <c r="E91" s="4">
        <v>5</v>
      </c>
      <c r="F91" s="2">
        <v>8.3000000000000007</v>
      </c>
      <c r="G91" s="2">
        <v>0.32</v>
      </c>
      <c r="H91" s="2">
        <v>138</v>
      </c>
      <c r="I91" s="3">
        <v>685</v>
      </c>
      <c r="J91" s="3">
        <v>4.5</v>
      </c>
      <c r="K91" s="3">
        <v>13.1</v>
      </c>
      <c r="L91" s="4">
        <v>1.1000000000000001</v>
      </c>
      <c r="M91" s="3">
        <v>48000</v>
      </c>
      <c r="N91" s="12">
        <v>62.9</v>
      </c>
      <c r="O91" s="12">
        <v>67.400000000000006</v>
      </c>
      <c r="P91" s="12">
        <v>0.8</v>
      </c>
      <c r="Q91" s="15" t="s">
        <v>90</v>
      </c>
      <c r="R91" s="18" t="s">
        <v>952</v>
      </c>
    </row>
    <row r="92" spans="1:18">
      <c r="A92" s="16" t="s">
        <v>91</v>
      </c>
      <c r="B92" s="2">
        <v>0.5</v>
      </c>
      <c r="C92" s="3">
        <v>750</v>
      </c>
      <c r="D92" s="4">
        <v>7.76</v>
      </c>
      <c r="E92" s="4">
        <v>5</v>
      </c>
      <c r="F92" s="2">
        <v>6.7</v>
      </c>
      <c r="G92" s="2">
        <v>0.19</v>
      </c>
      <c r="H92" s="2">
        <v>177</v>
      </c>
      <c r="I92" s="3">
        <v>693</v>
      </c>
      <c r="J92" s="3">
        <v>5</v>
      </c>
      <c r="K92" s="3">
        <v>12.3</v>
      </c>
      <c r="L92" s="4">
        <v>1.1200000000000001</v>
      </c>
      <c r="M92" s="3">
        <v>48000</v>
      </c>
      <c r="N92" s="12">
        <v>62</v>
      </c>
      <c r="O92" s="12">
        <v>66.400000000000006</v>
      </c>
      <c r="P92" s="12">
        <v>0.81</v>
      </c>
      <c r="Q92" s="15" t="s">
        <v>90</v>
      </c>
      <c r="R92" s="18" t="s">
        <v>952</v>
      </c>
    </row>
    <row r="93" spans="1:18">
      <c r="A93" s="16" t="s">
        <v>92</v>
      </c>
      <c r="B93" s="2">
        <v>0.5</v>
      </c>
      <c r="C93" s="3">
        <v>750</v>
      </c>
      <c r="D93" s="4">
        <v>7.73</v>
      </c>
      <c r="E93" s="4">
        <v>5</v>
      </c>
      <c r="F93" s="2">
        <v>6.7</v>
      </c>
      <c r="G93" s="2">
        <v>0.27</v>
      </c>
      <c r="H93" s="2">
        <v>141</v>
      </c>
      <c r="I93" s="3">
        <v>613</v>
      </c>
      <c r="J93" s="3">
        <v>8.1</v>
      </c>
      <c r="K93" s="3">
        <v>12.8</v>
      </c>
      <c r="L93" s="4">
        <v>1.17</v>
      </c>
      <c r="M93" s="3">
        <v>48000</v>
      </c>
      <c r="N93" s="12">
        <v>49.9</v>
      </c>
      <c r="O93" s="12">
        <v>48.6</v>
      </c>
      <c r="P93" s="12">
        <v>0.79</v>
      </c>
      <c r="Q93" s="15" t="s">
        <v>90</v>
      </c>
      <c r="R93" s="18" t="s">
        <v>952</v>
      </c>
    </row>
    <row r="94" spans="1:18">
      <c r="A94" s="16" t="s">
        <v>93</v>
      </c>
      <c r="B94" s="2">
        <v>0.5</v>
      </c>
      <c r="C94" s="3">
        <v>750</v>
      </c>
      <c r="D94" s="4">
        <v>7.23</v>
      </c>
      <c r="E94" s="4">
        <v>5</v>
      </c>
      <c r="F94" s="2">
        <v>6.6</v>
      </c>
      <c r="G94" s="2">
        <v>0.27</v>
      </c>
      <c r="H94" s="2">
        <v>140</v>
      </c>
      <c r="I94" s="3">
        <v>665</v>
      </c>
      <c r="J94" s="3">
        <v>7.5</v>
      </c>
      <c r="K94" s="3">
        <v>8.1999999999999993</v>
      </c>
      <c r="L94" s="4">
        <v>1.2</v>
      </c>
      <c r="M94" s="3">
        <v>48000</v>
      </c>
      <c r="N94" s="12">
        <v>52</v>
      </c>
      <c r="O94" s="12">
        <v>54</v>
      </c>
      <c r="P94" s="12">
        <v>0.79</v>
      </c>
      <c r="Q94" s="15" t="s">
        <v>90</v>
      </c>
      <c r="R94" s="18" t="s">
        <v>952</v>
      </c>
    </row>
    <row r="95" spans="1:18">
      <c r="A95" s="16" t="s">
        <v>79</v>
      </c>
      <c r="B95" s="2">
        <v>0.5</v>
      </c>
      <c r="C95" s="3">
        <v>750</v>
      </c>
      <c r="D95" s="4">
        <v>8.4700000000000006</v>
      </c>
      <c r="E95" s="4">
        <v>5</v>
      </c>
      <c r="F95" s="2">
        <v>6.8</v>
      </c>
      <c r="G95" s="2">
        <v>0.3</v>
      </c>
      <c r="H95" s="2">
        <v>178</v>
      </c>
      <c r="I95" s="3">
        <v>698</v>
      </c>
      <c r="J95" s="3">
        <v>4.4000000000000004</v>
      </c>
      <c r="K95" s="3">
        <v>12.6</v>
      </c>
      <c r="L95" s="4">
        <v>0</v>
      </c>
      <c r="M95" s="3">
        <v>48000</v>
      </c>
      <c r="N95" s="12">
        <v>56.4</v>
      </c>
      <c r="O95" s="12">
        <v>58.1</v>
      </c>
      <c r="P95" s="12">
        <v>0.8</v>
      </c>
      <c r="Q95" s="15" t="s">
        <v>90</v>
      </c>
      <c r="R95" s="18" t="s">
        <v>952</v>
      </c>
    </row>
    <row r="96" spans="1:18">
      <c r="A96" s="17" t="s">
        <v>89</v>
      </c>
      <c r="B96" s="2">
        <v>0.5</v>
      </c>
      <c r="C96" s="3">
        <v>750</v>
      </c>
      <c r="D96" s="4">
        <v>7.94</v>
      </c>
      <c r="E96" s="4">
        <v>10</v>
      </c>
      <c r="F96" s="2">
        <v>8.3000000000000007</v>
      </c>
      <c r="G96" s="2">
        <v>0.32</v>
      </c>
      <c r="H96" s="2">
        <v>138</v>
      </c>
      <c r="I96" s="3">
        <v>685</v>
      </c>
      <c r="J96" s="3">
        <v>4.5</v>
      </c>
      <c r="K96" s="3">
        <v>13.1</v>
      </c>
      <c r="L96" s="4">
        <v>1.1000000000000001</v>
      </c>
      <c r="M96" s="3">
        <v>48000</v>
      </c>
      <c r="N96" s="12">
        <v>58.2</v>
      </c>
      <c r="O96" s="12">
        <v>66</v>
      </c>
      <c r="P96" s="12">
        <v>0.79500000000000004</v>
      </c>
      <c r="Q96" s="15" t="s">
        <v>90</v>
      </c>
      <c r="R96" s="18" t="s">
        <v>952</v>
      </c>
    </row>
    <row r="97" spans="1:18">
      <c r="A97" s="16" t="s">
        <v>91</v>
      </c>
      <c r="B97" s="2">
        <v>0.5</v>
      </c>
      <c r="C97" s="3">
        <v>750</v>
      </c>
      <c r="D97" s="4">
        <v>7.76</v>
      </c>
      <c r="E97" s="4">
        <v>10</v>
      </c>
      <c r="F97" s="2">
        <v>6.7</v>
      </c>
      <c r="G97" s="2">
        <v>0.19</v>
      </c>
      <c r="H97" s="2">
        <v>177</v>
      </c>
      <c r="I97" s="3">
        <v>693</v>
      </c>
      <c r="J97" s="3">
        <v>5</v>
      </c>
      <c r="K97" s="3">
        <v>12.3</v>
      </c>
      <c r="L97" s="4">
        <v>1.1200000000000001</v>
      </c>
      <c r="M97" s="3">
        <v>48000</v>
      </c>
      <c r="N97" s="12">
        <v>61.1</v>
      </c>
      <c r="O97" s="12">
        <v>66.400000000000006</v>
      </c>
      <c r="P97" s="12">
        <v>0.81</v>
      </c>
      <c r="Q97" s="15" t="s">
        <v>90</v>
      </c>
      <c r="R97" s="18" t="s">
        <v>952</v>
      </c>
    </row>
    <row r="98" spans="1:18">
      <c r="A98" s="16" t="s">
        <v>92</v>
      </c>
      <c r="B98" s="2">
        <v>0.5</v>
      </c>
      <c r="C98" s="3">
        <v>750</v>
      </c>
      <c r="D98" s="4">
        <v>7.73</v>
      </c>
      <c r="E98" s="4">
        <v>10</v>
      </c>
      <c r="F98" s="2">
        <v>6.7</v>
      </c>
      <c r="G98" s="2">
        <v>0.27</v>
      </c>
      <c r="H98" s="2">
        <v>141</v>
      </c>
      <c r="I98" s="3">
        <v>613</v>
      </c>
      <c r="J98" s="3">
        <v>8.1</v>
      </c>
      <c r="K98" s="3">
        <v>12.8</v>
      </c>
      <c r="L98" s="4">
        <v>1.17</v>
      </c>
      <c r="M98" s="3">
        <v>48000</v>
      </c>
      <c r="N98" s="12">
        <v>35.4</v>
      </c>
      <c r="O98" s="12">
        <v>39.299999999999997</v>
      </c>
      <c r="P98" s="12">
        <v>0.78</v>
      </c>
      <c r="Q98" s="15" t="s">
        <v>90</v>
      </c>
      <c r="R98" s="18" t="s">
        <v>952</v>
      </c>
    </row>
    <row r="99" spans="1:18">
      <c r="A99" s="16" t="s">
        <v>93</v>
      </c>
      <c r="B99" s="2">
        <v>0.5</v>
      </c>
      <c r="C99" s="3">
        <v>750</v>
      </c>
      <c r="D99" s="4">
        <v>7.23</v>
      </c>
      <c r="E99" s="4">
        <v>10</v>
      </c>
      <c r="F99" s="2">
        <v>6.6</v>
      </c>
      <c r="G99" s="2">
        <v>0.27</v>
      </c>
      <c r="H99" s="2">
        <v>140</v>
      </c>
      <c r="I99" s="3">
        <v>665</v>
      </c>
      <c r="J99" s="3">
        <v>7.5</v>
      </c>
      <c r="K99" s="3">
        <v>8.1999999999999993</v>
      </c>
      <c r="L99" s="4">
        <v>1.2</v>
      </c>
      <c r="M99" s="3">
        <v>48000</v>
      </c>
      <c r="N99" s="12">
        <v>42.9</v>
      </c>
      <c r="O99" s="12">
        <v>33.5</v>
      </c>
      <c r="P99" s="12">
        <v>0.79</v>
      </c>
      <c r="Q99" s="15" t="s">
        <v>90</v>
      </c>
      <c r="R99" s="18" t="s">
        <v>952</v>
      </c>
    </row>
    <row r="100" spans="1:18">
      <c r="A100" s="16" t="s">
        <v>79</v>
      </c>
      <c r="B100" s="2">
        <v>0.5</v>
      </c>
      <c r="C100" s="3">
        <v>750</v>
      </c>
      <c r="D100" s="4">
        <v>8.4700000000000006</v>
      </c>
      <c r="E100" s="4">
        <v>10</v>
      </c>
      <c r="F100" s="2">
        <v>6.8</v>
      </c>
      <c r="G100" s="2">
        <v>0.3</v>
      </c>
      <c r="H100" s="2">
        <v>178</v>
      </c>
      <c r="I100" s="3">
        <v>698</v>
      </c>
      <c r="J100" s="3">
        <v>4.4000000000000004</v>
      </c>
      <c r="K100" s="3">
        <v>12.6</v>
      </c>
      <c r="L100" s="4">
        <v>0</v>
      </c>
      <c r="M100" s="3">
        <v>48000</v>
      </c>
      <c r="N100" s="12">
        <v>52.2</v>
      </c>
      <c r="O100" s="12">
        <v>58.1</v>
      </c>
      <c r="P100" s="12">
        <v>0.81</v>
      </c>
      <c r="Q100" s="15" t="s">
        <v>90</v>
      </c>
      <c r="R100" s="18" t="s">
        <v>952</v>
      </c>
    </row>
    <row r="101" spans="1:18">
      <c r="A101" s="16" t="s">
        <v>94</v>
      </c>
      <c r="B101" s="2">
        <v>0.4</v>
      </c>
      <c r="C101" s="3">
        <v>850</v>
      </c>
      <c r="D101" s="4">
        <v>10</v>
      </c>
      <c r="E101" s="4">
        <v>72</v>
      </c>
      <c r="F101" s="2">
        <v>15.8</v>
      </c>
      <c r="G101" s="2">
        <v>0.28999999999999998</v>
      </c>
      <c r="H101" s="2">
        <v>335</v>
      </c>
      <c r="I101" s="3">
        <v>633</v>
      </c>
      <c r="J101" s="3">
        <v>4.2300000000000004</v>
      </c>
      <c r="K101" s="3">
        <v>22.93</v>
      </c>
      <c r="L101" s="4">
        <v>0</v>
      </c>
      <c r="M101" s="3">
        <v>12000</v>
      </c>
      <c r="N101" s="12">
        <v>85.4</v>
      </c>
      <c r="O101" s="12">
        <v>91.5</v>
      </c>
      <c r="P101" s="12">
        <v>0.89</v>
      </c>
      <c r="Q101" s="15" t="s">
        <v>95</v>
      </c>
      <c r="R101" s="18" t="s">
        <v>952</v>
      </c>
    </row>
    <row r="102" spans="1:18">
      <c r="A102" s="16" t="s">
        <v>94</v>
      </c>
      <c r="B102" s="2">
        <v>0.4</v>
      </c>
      <c r="C102" s="3">
        <v>850</v>
      </c>
      <c r="D102" s="4">
        <v>10</v>
      </c>
      <c r="E102" s="4">
        <v>40</v>
      </c>
      <c r="F102" s="2">
        <v>15.8</v>
      </c>
      <c r="G102" s="2">
        <v>0.28999999999999998</v>
      </c>
      <c r="H102" s="2">
        <v>335</v>
      </c>
      <c r="I102" s="3">
        <v>633</v>
      </c>
      <c r="J102" s="3">
        <v>4.2300000000000004</v>
      </c>
      <c r="K102" s="3">
        <v>22.93</v>
      </c>
      <c r="L102" s="4">
        <v>0</v>
      </c>
      <c r="M102" s="3">
        <v>12000</v>
      </c>
      <c r="N102" s="12">
        <v>84.6</v>
      </c>
      <c r="O102" s="12">
        <v>92.8</v>
      </c>
      <c r="P102" s="12">
        <v>0.9</v>
      </c>
      <c r="Q102" s="15" t="s">
        <v>95</v>
      </c>
      <c r="R102" s="18" t="s">
        <v>952</v>
      </c>
    </row>
    <row r="103" spans="1:18">
      <c r="A103" s="16" t="s">
        <v>96</v>
      </c>
      <c r="B103" s="2">
        <v>0.3</v>
      </c>
      <c r="C103" s="3">
        <v>700</v>
      </c>
      <c r="D103" s="4">
        <v>5.7</v>
      </c>
      <c r="E103" s="4">
        <v>20</v>
      </c>
      <c r="F103" s="2">
        <v>5.91</v>
      </c>
      <c r="G103" s="2">
        <v>0.75</v>
      </c>
      <c r="H103" s="2">
        <v>540.20000000000005</v>
      </c>
      <c r="I103" s="3">
        <v>295</v>
      </c>
      <c r="J103" s="3">
        <v>11.8</v>
      </c>
      <c r="K103" s="3"/>
      <c r="L103" s="4">
        <v>1.1200000000000001</v>
      </c>
      <c r="M103" s="3">
        <v>20000</v>
      </c>
      <c r="N103" s="12">
        <v>74.3</v>
      </c>
      <c r="O103" s="12">
        <v>76.8</v>
      </c>
      <c r="P103" s="12">
        <v>0.9</v>
      </c>
      <c r="Q103" s="15" t="s">
        <v>97</v>
      </c>
      <c r="R103" s="18" t="s">
        <v>952</v>
      </c>
    </row>
    <row r="104" spans="1:18">
      <c r="A104" s="16" t="s">
        <v>98</v>
      </c>
      <c r="B104" s="2">
        <v>0.3</v>
      </c>
      <c r="C104" s="3">
        <v>700</v>
      </c>
      <c r="D104" s="4">
        <v>5.3</v>
      </c>
      <c r="E104" s="4">
        <v>20</v>
      </c>
      <c r="F104" s="2">
        <v>5.68</v>
      </c>
      <c r="G104" s="2">
        <v>0.67</v>
      </c>
      <c r="H104" s="2">
        <v>500.9</v>
      </c>
      <c r="I104" s="3">
        <v>464</v>
      </c>
      <c r="J104" s="3">
        <v>11.5</v>
      </c>
      <c r="K104" s="3"/>
      <c r="L104" s="4">
        <v>1.1200000000000001</v>
      </c>
      <c r="M104" s="3">
        <v>20000</v>
      </c>
      <c r="N104" s="12">
        <v>72.400000000000006</v>
      </c>
      <c r="O104" s="12">
        <v>77.5</v>
      </c>
      <c r="P104" s="12">
        <v>0.91</v>
      </c>
      <c r="Q104" s="15" t="s">
        <v>97</v>
      </c>
      <c r="R104" s="18" t="s">
        <v>952</v>
      </c>
    </row>
    <row r="105" spans="1:18">
      <c r="A105" s="16" t="s">
        <v>96</v>
      </c>
      <c r="B105" s="2">
        <v>0.3</v>
      </c>
      <c r="C105" s="3">
        <v>700</v>
      </c>
      <c r="D105" s="4">
        <v>5.7</v>
      </c>
      <c r="E105" s="4">
        <v>40</v>
      </c>
      <c r="F105" s="2">
        <v>5.91</v>
      </c>
      <c r="G105" s="2">
        <v>0.75</v>
      </c>
      <c r="H105" s="2">
        <v>540.20000000000005</v>
      </c>
      <c r="I105" s="3">
        <v>295</v>
      </c>
      <c r="J105" s="3">
        <v>11.8</v>
      </c>
      <c r="K105" s="3"/>
      <c r="L105" s="4">
        <v>1.1200000000000001</v>
      </c>
      <c r="M105" s="3">
        <v>20000</v>
      </c>
      <c r="N105" s="12">
        <v>71.099999999999994</v>
      </c>
      <c r="O105" s="12">
        <v>76.599999999999994</v>
      </c>
      <c r="P105" s="12">
        <v>0.9</v>
      </c>
      <c r="Q105" s="15" t="s">
        <v>97</v>
      </c>
      <c r="R105" s="18" t="s">
        <v>952</v>
      </c>
    </row>
    <row r="106" spans="1:18">
      <c r="A106" s="16" t="s">
        <v>98</v>
      </c>
      <c r="B106" s="2">
        <v>0.3</v>
      </c>
      <c r="C106" s="3">
        <v>700</v>
      </c>
      <c r="D106" s="4">
        <v>5.3</v>
      </c>
      <c r="E106" s="4">
        <v>40</v>
      </c>
      <c r="F106" s="2">
        <v>5.68</v>
      </c>
      <c r="G106" s="2">
        <v>0.67</v>
      </c>
      <c r="H106" s="2">
        <v>500.9</v>
      </c>
      <c r="I106" s="3">
        <v>464</v>
      </c>
      <c r="J106" s="3">
        <v>11.5</v>
      </c>
      <c r="K106" s="3"/>
      <c r="L106" s="4">
        <v>1.1200000000000001</v>
      </c>
      <c r="M106" s="3">
        <v>20000</v>
      </c>
      <c r="N106" s="12">
        <v>73</v>
      </c>
      <c r="O106" s="12">
        <v>77.2</v>
      </c>
      <c r="P106" s="12">
        <v>0.9</v>
      </c>
      <c r="Q106" s="15" t="s">
        <v>97</v>
      </c>
      <c r="R106" s="18" t="s">
        <v>952</v>
      </c>
    </row>
    <row r="107" spans="1:18">
      <c r="A107" s="16" t="s">
        <v>96</v>
      </c>
      <c r="B107" s="2">
        <v>0.3</v>
      </c>
      <c r="C107" s="3">
        <v>700</v>
      </c>
      <c r="D107" s="4">
        <v>5.7</v>
      </c>
      <c r="E107" s="4">
        <v>60</v>
      </c>
      <c r="F107" s="2">
        <v>5.91</v>
      </c>
      <c r="G107" s="2">
        <v>0.75</v>
      </c>
      <c r="H107" s="2">
        <v>540.20000000000005</v>
      </c>
      <c r="I107" s="3">
        <v>295</v>
      </c>
      <c r="J107" s="3">
        <v>11.8</v>
      </c>
      <c r="K107" s="3"/>
      <c r="L107" s="4">
        <v>1.1200000000000001</v>
      </c>
      <c r="M107" s="3">
        <v>20000</v>
      </c>
      <c r="N107" s="12">
        <v>68.400000000000006</v>
      </c>
      <c r="O107" s="12">
        <v>75.5</v>
      </c>
      <c r="P107" s="12">
        <v>0.89</v>
      </c>
      <c r="Q107" s="15" t="s">
        <v>97</v>
      </c>
      <c r="R107" s="18" t="s">
        <v>952</v>
      </c>
    </row>
    <row r="108" spans="1:18">
      <c r="A108" s="16" t="s">
        <v>98</v>
      </c>
      <c r="B108" s="2">
        <v>0.3</v>
      </c>
      <c r="C108" s="3">
        <v>700</v>
      </c>
      <c r="D108" s="4">
        <v>5.3</v>
      </c>
      <c r="E108" s="4">
        <v>60</v>
      </c>
      <c r="F108" s="2">
        <v>5.68</v>
      </c>
      <c r="G108" s="2">
        <v>0.67</v>
      </c>
      <c r="H108" s="2">
        <v>500.9</v>
      </c>
      <c r="I108" s="3">
        <v>464</v>
      </c>
      <c r="J108" s="3">
        <v>11.5</v>
      </c>
      <c r="K108" s="3"/>
      <c r="L108" s="4">
        <v>1.1200000000000001</v>
      </c>
      <c r="M108" s="3">
        <v>20000</v>
      </c>
      <c r="N108" s="12">
        <v>70.900000000000006</v>
      </c>
      <c r="O108" s="12">
        <v>76.900000000000006</v>
      </c>
      <c r="P108" s="12">
        <v>0.9</v>
      </c>
      <c r="Q108" s="15" t="s">
        <v>97</v>
      </c>
      <c r="R108" s="18" t="s">
        <v>952</v>
      </c>
    </row>
    <row r="109" spans="1:18">
      <c r="A109" s="16" t="s">
        <v>96</v>
      </c>
      <c r="B109" s="2">
        <v>0.3</v>
      </c>
      <c r="C109" s="3">
        <v>700</v>
      </c>
      <c r="D109" s="4">
        <v>5.7</v>
      </c>
      <c r="E109" s="4">
        <v>80</v>
      </c>
      <c r="F109" s="2">
        <v>5.91</v>
      </c>
      <c r="G109" s="2">
        <v>0.75</v>
      </c>
      <c r="H109" s="2">
        <v>540.20000000000005</v>
      </c>
      <c r="I109" s="3">
        <v>295</v>
      </c>
      <c r="J109" s="3">
        <v>11.8</v>
      </c>
      <c r="K109" s="3"/>
      <c r="L109" s="4">
        <v>1.1200000000000001</v>
      </c>
      <c r="M109" s="3">
        <v>20000</v>
      </c>
      <c r="N109" s="12">
        <v>66.8</v>
      </c>
      <c r="O109" s="12">
        <v>74.5</v>
      </c>
      <c r="P109" s="12">
        <v>0.89</v>
      </c>
      <c r="Q109" s="15" t="s">
        <v>97</v>
      </c>
      <c r="R109" s="18" t="s">
        <v>952</v>
      </c>
    </row>
    <row r="110" spans="1:18">
      <c r="A110" s="16" t="s">
        <v>98</v>
      </c>
      <c r="B110" s="2">
        <v>0.3</v>
      </c>
      <c r="C110" s="3">
        <v>700</v>
      </c>
      <c r="D110" s="4">
        <v>5.3</v>
      </c>
      <c r="E110" s="4">
        <v>80</v>
      </c>
      <c r="F110" s="2">
        <v>5.68</v>
      </c>
      <c r="G110" s="2">
        <v>0.67</v>
      </c>
      <c r="H110" s="2">
        <v>500.9</v>
      </c>
      <c r="I110" s="3">
        <v>464</v>
      </c>
      <c r="J110" s="3">
        <v>11.5</v>
      </c>
      <c r="K110" s="3"/>
      <c r="L110" s="4">
        <v>1.1200000000000001</v>
      </c>
      <c r="M110" s="3">
        <v>20000</v>
      </c>
      <c r="N110" s="12">
        <v>71.2</v>
      </c>
      <c r="O110" s="12">
        <v>77</v>
      </c>
      <c r="P110" s="12">
        <v>0.9</v>
      </c>
      <c r="Q110" s="15" t="s">
        <v>97</v>
      </c>
      <c r="R110" s="18" t="s">
        <v>952</v>
      </c>
    </row>
    <row r="111" spans="1:18">
      <c r="A111" s="16" t="s">
        <v>99</v>
      </c>
      <c r="B111" s="2">
        <v>0.25</v>
      </c>
      <c r="C111" s="3">
        <v>800</v>
      </c>
      <c r="D111" s="4">
        <v>0.61</v>
      </c>
      <c r="E111" s="4">
        <v>10</v>
      </c>
      <c r="F111" s="2">
        <v>5.3</v>
      </c>
      <c r="G111" s="2">
        <v>0.9</v>
      </c>
      <c r="H111" s="2">
        <v>672</v>
      </c>
      <c r="I111" s="3">
        <v>687</v>
      </c>
      <c r="J111" s="3">
        <v>9.6</v>
      </c>
      <c r="K111" s="3"/>
      <c r="L111" s="4">
        <v>0</v>
      </c>
      <c r="M111" s="3">
        <v>39000</v>
      </c>
      <c r="N111" s="12">
        <v>59.6</v>
      </c>
      <c r="O111" s="12">
        <v>69.3</v>
      </c>
      <c r="P111" s="12">
        <v>0.81</v>
      </c>
      <c r="Q111" s="15" t="s">
        <v>100</v>
      </c>
      <c r="R111" s="18" t="s">
        <v>952</v>
      </c>
    </row>
    <row r="112" spans="1:18">
      <c r="A112" s="16" t="s">
        <v>101</v>
      </c>
      <c r="B112" s="2">
        <v>0.25</v>
      </c>
      <c r="C112" s="3">
        <v>800</v>
      </c>
      <c r="D112" s="4">
        <v>1.2</v>
      </c>
      <c r="E112" s="4">
        <v>10</v>
      </c>
      <c r="F112" s="2">
        <v>5.3</v>
      </c>
      <c r="G112" s="2">
        <v>0.85</v>
      </c>
      <c r="H112" s="2">
        <v>643</v>
      </c>
      <c r="I112" s="3">
        <v>690</v>
      </c>
      <c r="J112" s="3">
        <v>9.1999999999999993</v>
      </c>
      <c r="K112" s="3"/>
      <c r="L112" s="4">
        <v>0</v>
      </c>
      <c r="M112" s="3">
        <v>39000</v>
      </c>
      <c r="N112" s="12">
        <v>59.6</v>
      </c>
      <c r="O112" s="12">
        <v>71.7</v>
      </c>
      <c r="P112" s="12">
        <v>0.8</v>
      </c>
      <c r="Q112" s="15" t="s">
        <v>100</v>
      </c>
      <c r="R112" s="18" t="s">
        <v>952</v>
      </c>
    </row>
    <row r="113" spans="1:18">
      <c r="A113" s="16" t="s">
        <v>102</v>
      </c>
      <c r="B113" s="2">
        <v>0.25</v>
      </c>
      <c r="C113" s="3">
        <v>800</v>
      </c>
      <c r="D113" s="4">
        <v>1.2</v>
      </c>
      <c r="E113" s="4">
        <v>10</v>
      </c>
      <c r="F113" s="2">
        <v>5.5</v>
      </c>
      <c r="G113" s="2">
        <v>0.83</v>
      </c>
      <c r="H113" s="2">
        <v>621</v>
      </c>
      <c r="I113" s="3">
        <v>695</v>
      </c>
      <c r="J113" s="3">
        <v>7.7</v>
      </c>
      <c r="K113" s="3"/>
      <c r="L113" s="4">
        <v>0</v>
      </c>
      <c r="M113" s="3">
        <v>39000</v>
      </c>
      <c r="N113" s="12">
        <v>91.1</v>
      </c>
      <c r="O113" s="12">
        <v>95.1</v>
      </c>
      <c r="P113" s="12">
        <v>0.93500000000000005</v>
      </c>
      <c r="Q113" s="15" t="s">
        <v>100</v>
      </c>
      <c r="R113" s="18" t="s">
        <v>952</v>
      </c>
    </row>
    <row r="114" spans="1:18">
      <c r="A114" s="16" t="s">
        <v>99</v>
      </c>
      <c r="B114" s="2">
        <v>0.25</v>
      </c>
      <c r="C114" s="3">
        <v>800</v>
      </c>
      <c r="D114" s="4">
        <v>0.61</v>
      </c>
      <c r="E114" s="4">
        <v>20</v>
      </c>
      <c r="F114" s="2">
        <v>5.3</v>
      </c>
      <c r="G114" s="2">
        <v>0.9</v>
      </c>
      <c r="H114" s="2">
        <v>672</v>
      </c>
      <c r="I114" s="3">
        <v>687</v>
      </c>
      <c r="J114" s="3">
        <v>9.6</v>
      </c>
      <c r="K114" s="3"/>
      <c r="L114" s="4">
        <v>0</v>
      </c>
      <c r="M114" s="3">
        <v>39000</v>
      </c>
      <c r="N114" s="12">
        <v>47.4</v>
      </c>
      <c r="O114" s="12">
        <v>60.5</v>
      </c>
      <c r="P114" s="12">
        <v>0.77</v>
      </c>
      <c r="Q114" s="15" t="s">
        <v>100</v>
      </c>
      <c r="R114" s="18" t="s">
        <v>952</v>
      </c>
    </row>
    <row r="115" spans="1:18">
      <c r="A115" s="16" t="s">
        <v>101</v>
      </c>
      <c r="B115" s="2">
        <v>0.25</v>
      </c>
      <c r="C115" s="3">
        <v>800</v>
      </c>
      <c r="D115" s="4">
        <v>1.2</v>
      </c>
      <c r="E115" s="4">
        <v>20</v>
      </c>
      <c r="F115" s="2">
        <v>5.3</v>
      </c>
      <c r="G115" s="2">
        <v>0.85</v>
      </c>
      <c r="H115" s="2">
        <v>643</v>
      </c>
      <c r="I115" s="3">
        <v>690</v>
      </c>
      <c r="J115" s="3">
        <v>9.1999999999999993</v>
      </c>
      <c r="K115" s="3"/>
      <c r="L115" s="4">
        <v>0</v>
      </c>
      <c r="M115" s="3">
        <v>39000</v>
      </c>
      <c r="N115" s="12">
        <v>47.7</v>
      </c>
      <c r="O115" s="12">
        <v>63.4</v>
      </c>
      <c r="P115" s="12">
        <v>0.72</v>
      </c>
      <c r="Q115" s="15" t="s">
        <v>100</v>
      </c>
      <c r="R115" s="18" t="s">
        <v>952</v>
      </c>
    </row>
    <row r="116" spans="1:18">
      <c r="A116" s="16" t="s">
        <v>102</v>
      </c>
      <c r="B116" s="2">
        <v>0.25</v>
      </c>
      <c r="C116" s="3">
        <v>800</v>
      </c>
      <c r="D116" s="4">
        <v>1.2</v>
      </c>
      <c r="E116" s="4">
        <v>20</v>
      </c>
      <c r="F116" s="2">
        <v>5.5</v>
      </c>
      <c r="G116" s="2">
        <v>0.83</v>
      </c>
      <c r="H116" s="2">
        <v>621</v>
      </c>
      <c r="I116" s="3">
        <v>695</v>
      </c>
      <c r="J116" s="3">
        <v>7.7</v>
      </c>
      <c r="K116" s="3"/>
      <c r="L116" s="4">
        <v>0</v>
      </c>
      <c r="M116" s="3">
        <v>39000</v>
      </c>
      <c r="N116" s="12">
        <v>88.6</v>
      </c>
      <c r="O116" s="12">
        <v>93.2</v>
      </c>
      <c r="P116" s="12">
        <v>0.93</v>
      </c>
      <c r="Q116" s="15" t="s">
        <v>100</v>
      </c>
      <c r="R116" s="18" t="s">
        <v>952</v>
      </c>
    </row>
    <row r="117" spans="1:18">
      <c r="A117" s="16" t="s">
        <v>103</v>
      </c>
      <c r="B117" s="2">
        <v>0.25</v>
      </c>
      <c r="C117" s="3">
        <v>800</v>
      </c>
      <c r="D117" s="4">
        <v>7.2</v>
      </c>
      <c r="E117" s="4">
        <v>20</v>
      </c>
      <c r="F117" s="2">
        <v>5.4</v>
      </c>
      <c r="G117" s="2">
        <v>0.8</v>
      </c>
      <c r="H117" s="2">
        <v>597</v>
      </c>
      <c r="I117" s="3">
        <v>705</v>
      </c>
      <c r="J117" s="3">
        <v>8.1</v>
      </c>
      <c r="K117" s="3"/>
      <c r="L117" s="4">
        <v>0</v>
      </c>
      <c r="M117" s="3">
        <v>200000</v>
      </c>
      <c r="N117" s="12">
        <v>73.2</v>
      </c>
      <c r="O117" s="12">
        <v>82.1</v>
      </c>
      <c r="P117" s="12">
        <v>0.87</v>
      </c>
      <c r="Q117" s="15" t="s">
        <v>100</v>
      </c>
      <c r="R117" s="18" t="s">
        <v>952</v>
      </c>
    </row>
    <row r="118" spans="1:18">
      <c r="A118" s="16" t="s">
        <v>104</v>
      </c>
      <c r="B118" s="2">
        <v>0.25</v>
      </c>
      <c r="C118" s="3">
        <v>800</v>
      </c>
      <c r="D118" s="4">
        <v>13.8</v>
      </c>
      <c r="E118" s="4">
        <v>20</v>
      </c>
      <c r="F118" s="2">
        <v>5.3</v>
      </c>
      <c r="G118" s="2">
        <v>0.72</v>
      </c>
      <c r="H118" s="2">
        <v>515</v>
      </c>
      <c r="I118" s="3">
        <v>732</v>
      </c>
      <c r="J118" s="3">
        <v>15.6</v>
      </c>
      <c r="K118" s="3"/>
      <c r="L118" s="4">
        <v>0</v>
      </c>
      <c r="M118" s="3">
        <v>200000</v>
      </c>
      <c r="N118" s="12">
        <v>41.5</v>
      </c>
      <c r="O118" s="12">
        <v>49.8</v>
      </c>
      <c r="P118" s="12">
        <v>0.79</v>
      </c>
      <c r="Q118" s="15" t="s">
        <v>100</v>
      </c>
      <c r="R118" s="18" t="s">
        <v>952</v>
      </c>
    </row>
    <row r="119" spans="1:18">
      <c r="A119" s="16" t="s">
        <v>103</v>
      </c>
      <c r="B119" s="2">
        <v>0.25</v>
      </c>
      <c r="C119" s="3">
        <v>800</v>
      </c>
      <c r="D119" s="4">
        <v>7.2</v>
      </c>
      <c r="E119" s="4">
        <v>40</v>
      </c>
      <c r="F119" s="2">
        <v>5.4</v>
      </c>
      <c r="G119" s="2">
        <v>0.8</v>
      </c>
      <c r="H119" s="2">
        <v>597</v>
      </c>
      <c r="I119" s="3">
        <v>705</v>
      </c>
      <c r="J119" s="3">
        <v>8.1</v>
      </c>
      <c r="K119" s="3"/>
      <c r="L119" s="4">
        <v>0</v>
      </c>
      <c r="M119" s="3">
        <v>200000</v>
      </c>
      <c r="N119" s="12">
        <v>70.7</v>
      </c>
      <c r="O119" s="12">
        <v>85.6</v>
      </c>
      <c r="P119" s="12">
        <v>0.87</v>
      </c>
      <c r="Q119" s="15" t="s">
        <v>100</v>
      </c>
      <c r="R119" s="18" t="s">
        <v>952</v>
      </c>
    </row>
    <row r="120" spans="1:18">
      <c r="A120" s="16" t="s">
        <v>104</v>
      </c>
      <c r="B120" s="2">
        <v>0.25</v>
      </c>
      <c r="C120" s="3">
        <v>800</v>
      </c>
      <c r="D120" s="4">
        <v>13.8</v>
      </c>
      <c r="E120" s="4">
        <v>40</v>
      </c>
      <c r="F120" s="2">
        <v>5.3</v>
      </c>
      <c r="G120" s="2">
        <v>0.72</v>
      </c>
      <c r="H120" s="2">
        <v>515</v>
      </c>
      <c r="I120" s="3">
        <v>732</v>
      </c>
      <c r="J120" s="3">
        <v>15.6</v>
      </c>
      <c r="K120" s="3"/>
      <c r="L120" s="4">
        <v>0</v>
      </c>
      <c r="M120" s="3">
        <v>200000</v>
      </c>
      <c r="N120" s="12">
        <v>27.8</v>
      </c>
      <c r="O120" s="12">
        <v>37.299999999999997</v>
      </c>
      <c r="P120" s="12">
        <v>0.73099999999999998</v>
      </c>
      <c r="Q120" s="15" t="s">
        <v>100</v>
      </c>
      <c r="R120" s="18" t="s">
        <v>952</v>
      </c>
    </row>
    <row r="121" spans="1:18">
      <c r="A121" s="16" t="s">
        <v>103</v>
      </c>
      <c r="B121" s="2">
        <v>0.25</v>
      </c>
      <c r="C121" s="3">
        <v>800</v>
      </c>
      <c r="D121" s="4">
        <v>7.2</v>
      </c>
      <c r="E121" s="4">
        <v>100</v>
      </c>
      <c r="F121" s="2">
        <v>5.4</v>
      </c>
      <c r="G121" s="2">
        <v>0.8</v>
      </c>
      <c r="H121" s="2">
        <v>597</v>
      </c>
      <c r="I121" s="3">
        <v>705</v>
      </c>
      <c r="J121" s="3">
        <v>8.1</v>
      </c>
      <c r="K121" s="3"/>
      <c r="L121" s="4">
        <v>0</v>
      </c>
      <c r="M121" s="3">
        <v>150000</v>
      </c>
      <c r="N121" s="12">
        <v>73.5</v>
      </c>
      <c r="O121" s="12">
        <v>83.1</v>
      </c>
      <c r="P121" s="12">
        <v>0.87</v>
      </c>
      <c r="Q121" s="15" t="s">
        <v>100</v>
      </c>
      <c r="R121" s="18" t="s">
        <v>952</v>
      </c>
    </row>
    <row r="122" spans="1:18">
      <c r="A122" s="16" t="s">
        <v>105</v>
      </c>
      <c r="B122" s="2">
        <v>0.25</v>
      </c>
      <c r="C122" s="3">
        <v>700</v>
      </c>
      <c r="D122" s="4">
        <v>5</v>
      </c>
      <c r="E122" s="4">
        <v>10</v>
      </c>
      <c r="F122" s="2">
        <v>6.5</v>
      </c>
      <c r="G122" s="2">
        <v>0.48</v>
      </c>
      <c r="H122" s="2">
        <v>136</v>
      </c>
      <c r="I122" s="3">
        <v>716</v>
      </c>
      <c r="J122" s="3">
        <v>5.5</v>
      </c>
      <c r="K122" s="3"/>
      <c r="L122" s="4">
        <v>0</v>
      </c>
      <c r="M122" s="3">
        <v>120000</v>
      </c>
      <c r="N122" s="12">
        <v>71.5</v>
      </c>
      <c r="O122" s="12">
        <v>80</v>
      </c>
      <c r="P122" s="12">
        <v>0.83</v>
      </c>
      <c r="Q122" s="15" t="s">
        <v>106</v>
      </c>
      <c r="R122" s="18" t="s">
        <v>952</v>
      </c>
    </row>
    <row r="123" spans="1:18">
      <c r="A123" s="16" t="s">
        <v>107</v>
      </c>
      <c r="B123" s="2">
        <v>0.25</v>
      </c>
      <c r="C123" s="3">
        <v>700</v>
      </c>
      <c r="D123" s="4">
        <v>5</v>
      </c>
      <c r="E123" s="4">
        <v>10</v>
      </c>
      <c r="F123" s="2">
        <v>7.8</v>
      </c>
      <c r="G123" s="2">
        <v>0.48</v>
      </c>
      <c r="H123" s="2">
        <v>128.69999999999999</v>
      </c>
      <c r="I123" s="3">
        <v>749</v>
      </c>
      <c r="J123" s="3">
        <v>4.8</v>
      </c>
      <c r="K123" s="3"/>
      <c r="L123" s="4">
        <v>0</v>
      </c>
      <c r="M123" s="3">
        <v>120000</v>
      </c>
      <c r="N123" s="12">
        <v>76.7</v>
      </c>
      <c r="O123" s="12">
        <v>86</v>
      </c>
      <c r="P123" s="12">
        <v>0.85</v>
      </c>
      <c r="Q123" s="15" t="s">
        <v>106</v>
      </c>
      <c r="R123" s="18" t="s">
        <v>952</v>
      </c>
    </row>
    <row r="124" spans="1:18">
      <c r="A124" s="16" t="s">
        <v>108</v>
      </c>
      <c r="B124" s="2">
        <v>0.25</v>
      </c>
      <c r="C124" s="3">
        <v>700</v>
      </c>
      <c r="D124" s="4">
        <v>5</v>
      </c>
      <c r="E124" s="4">
        <v>10</v>
      </c>
      <c r="F124" s="2">
        <v>7</v>
      </c>
      <c r="G124" s="2">
        <v>0.22</v>
      </c>
      <c r="H124" s="2">
        <v>75.400000000000006</v>
      </c>
      <c r="I124" s="3">
        <v>760</v>
      </c>
      <c r="J124" s="3">
        <v>16.2</v>
      </c>
      <c r="K124" s="3"/>
      <c r="L124" s="4">
        <v>0</v>
      </c>
      <c r="M124" s="3">
        <v>120000</v>
      </c>
      <c r="N124" s="12">
        <v>39.4</v>
      </c>
      <c r="O124" s="12">
        <v>50</v>
      </c>
      <c r="P124" s="12">
        <v>0.77</v>
      </c>
      <c r="Q124" s="15" t="s">
        <v>106</v>
      </c>
      <c r="R124" s="18" t="s">
        <v>952</v>
      </c>
    </row>
    <row r="125" spans="1:18">
      <c r="A125" s="16" t="s">
        <v>105</v>
      </c>
      <c r="B125" s="2">
        <v>0.25</v>
      </c>
      <c r="C125" s="3">
        <v>700</v>
      </c>
      <c r="D125" s="4">
        <v>5</v>
      </c>
      <c r="E125" s="4">
        <v>20</v>
      </c>
      <c r="F125" s="2">
        <v>6.5</v>
      </c>
      <c r="G125" s="2">
        <v>0.48</v>
      </c>
      <c r="H125" s="2">
        <v>136</v>
      </c>
      <c r="I125" s="3">
        <v>716</v>
      </c>
      <c r="J125" s="3">
        <v>5.5</v>
      </c>
      <c r="K125" s="3"/>
      <c r="L125" s="4">
        <v>0</v>
      </c>
      <c r="M125" s="3">
        <v>120000</v>
      </c>
      <c r="N125" s="12">
        <v>70.8</v>
      </c>
      <c r="O125" s="12">
        <v>80.7</v>
      </c>
      <c r="P125" s="12">
        <v>0.83</v>
      </c>
      <c r="Q125" s="15" t="s">
        <v>106</v>
      </c>
      <c r="R125" s="18" t="s">
        <v>952</v>
      </c>
    </row>
    <row r="126" spans="1:18">
      <c r="A126" s="16" t="s">
        <v>107</v>
      </c>
      <c r="B126" s="2">
        <v>0.25</v>
      </c>
      <c r="C126" s="3">
        <v>700</v>
      </c>
      <c r="D126" s="4">
        <v>5</v>
      </c>
      <c r="E126" s="4">
        <v>20</v>
      </c>
      <c r="F126" s="2">
        <v>7.8</v>
      </c>
      <c r="G126" s="2">
        <v>0.48</v>
      </c>
      <c r="H126" s="2">
        <v>128.69999999999999</v>
      </c>
      <c r="I126" s="3">
        <v>749</v>
      </c>
      <c r="J126" s="3">
        <v>4.8</v>
      </c>
      <c r="K126" s="3"/>
      <c r="L126" s="4">
        <v>0</v>
      </c>
      <c r="M126" s="3">
        <v>120000</v>
      </c>
      <c r="N126" s="12">
        <v>75.400000000000006</v>
      </c>
      <c r="O126" s="12">
        <v>83.8</v>
      </c>
      <c r="P126" s="12">
        <v>0.85</v>
      </c>
      <c r="Q126" s="15" t="s">
        <v>106</v>
      </c>
      <c r="R126" s="18" t="s">
        <v>952</v>
      </c>
    </row>
    <row r="127" spans="1:18">
      <c r="A127" s="16" t="s">
        <v>108</v>
      </c>
      <c r="B127" s="2">
        <v>0.25</v>
      </c>
      <c r="C127" s="3">
        <v>700</v>
      </c>
      <c r="D127" s="4">
        <v>5</v>
      </c>
      <c r="E127" s="4">
        <v>20</v>
      </c>
      <c r="F127" s="2">
        <v>7</v>
      </c>
      <c r="G127" s="2">
        <v>0.22</v>
      </c>
      <c r="H127" s="2">
        <v>75.400000000000006</v>
      </c>
      <c r="I127" s="3">
        <v>760</v>
      </c>
      <c r="J127" s="3">
        <v>16.2</v>
      </c>
      <c r="K127" s="3"/>
      <c r="L127" s="4">
        <v>0</v>
      </c>
      <c r="M127" s="3">
        <v>120000</v>
      </c>
      <c r="N127" s="12">
        <v>35.200000000000003</v>
      </c>
      <c r="O127" s="12">
        <v>44.7</v>
      </c>
      <c r="P127" s="12">
        <v>0.78</v>
      </c>
      <c r="Q127" s="15" t="s">
        <v>106</v>
      </c>
      <c r="R127" s="18" t="s">
        <v>952</v>
      </c>
    </row>
    <row r="128" spans="1:18">
      <c r="A128" s="16" t="s">
        <v>109</v>
      </c>
      <c r="B128" s="2">
        <v>0.5</v>
      </c>
      <c r="C128" s="3">
        <v>800</v>
      </c>
      <c r="D128" s="4">
        <v>5</v>
      </c>
      <c r="E128" s="4">
        <v>20</v>
      </c>
      <c r="F128" s="2">
        <v>7</v>
      </c>
      <c r="G128" s="2">
        <v>0.19</v>
      </c>
      <c r="H128" s="2">
        <v>120</v>
      </c>
      <c r="I128" s="3">
        <v>460</v>
      </c>
      <c r="J128" s="3">
        <v>7.5</v>
      </c>
      <c r="K128" s="3"/>
      <c r="L128" s="4">
        <v>0</v>
      </c>
      <c r="M128" s="3">
        <v>15000</v>
      </c>
      <c r="N128" s="12">
        <v>86</v>
      </c>
      <c r="O128" s="12">
        <v>84.4</v>
      </c>
      <c r="P128" s="12">
        <v>1.276</v>
      </c>
      <c r="Q128" s="15" t="s">
        <v>110</v>
      </c>
      <c r="R128" s="18" t="s">
        <v>952</v>
      </c>
    </row>
    <row r="129" spans="1:18">
      <c r="A129" s="16" t="s">
        <v>111</v>
      </c>
      <c r="B129" s="2">
        <v>0.5</v>
      </c>
      <c r="C129" s="3">
        <v>800</v>
      </c>
      <c r="D129" s="4">
        <v>5</v>
      </c>
      <c r="E129" s="4">
        <v>20</v>
      </c>
      <c r="F129" s="2">
        <v>5.42</v>
      </c>
      <c r="G129" s="2">
        <v>0.12</v>
      </c>
      <c r="H129" s="2">
        <v>86</v>
      </c>
      <c r="I129" s="3">
        <v>565</v>
      </c>
      <c r="J129" s="3">
        <v>6</v>
      </c>
      <c r="K129" s="3"/>
      <c r="L129" s="4">
        <v>0</v>
      </c>
      <c r="M129" s="3">
        <v>15000</v>
      </c>
      <c r="N129" s="12">
        <v>86.8</v>
      </c>
      <c r="O129" s="12">
        <v>84.37</v>
      </c>
      <c r="P129" s="12">
        <v>0.84</v>
      </c>
      <c r="Q129" s="15" t="s">
        <v>110</v>
      </c>
      <c r="R129" s="18" t="s">
        <v>952</v>
      </c>
    </row>
    <row r="130" spans="1:18">
      <c r="A130" s="16" t="s">
        <v>109</v>
      </c>
      <c r="B130" s="2">
        <v>0.5</v>
      </c>
      <c r="C130" s="3">
        <v>800</v>
      </c>
      <c r="D130" s="4">
        <v>5</v>
      </c>
      <c r="E130" s="4">
        <v>40</v>
      </c>
      <c r="F130" s="2">
        <v>7</v>
      </c>
      <c r="G130" s="2">
        <v>0.19</v>
      </c>
      <c r="H130" s="2">
        <v>120</v>
      </c>
      <c r="I130" s="3">
        <v>460</v>
      </c>
      <c r="J130" s="3">
        <v>7.5</v>
      </c>
      <c r="K130" s="3"/>
      <c r="L130" s="4">
        <v>0</v>
      </c>
      <c r="M130" s="3">
        <v>15000</v>
      </c>
      <c r="N130" s="12">
        <v>65.7</v>
      </c>
      <c r="O130" s="12">
        <v>62.4</v>
      </c>
      <c r="P130" s="12">
        <v>1.284</v>
      </c>
      <c r="Q130" s="15" t="s">
        <v>110</v>
      </c>
      <c r="R130" s="18" t="s">
        <v>952</v>
      </c>
    </row>
    <row r="131" spans="1:18">
      <c r="A131" s="16" t="s">
        <v>111</v>
      </c>
      <c r="B131" s="2">
        <v>0.5</v>
      </c>
      <c r="C131" s="3">
        <v>800</v>
      </c>
      <c r="D131" s="4">
        <v>5</v>
      </c>
      <c r="E131" s="4">
        <v>40</v>
      </c>
      <c r="F131" s="2">
        <v>5.42</v>
      </c>
      <c r="G131" s="2">
        <v>0.12</v>
      </c>
      <c r="H131" s="2">
        <v>86</v>
      </c>
      <c r="I131" s="3">
        <v>565</v>
      </c>
      <c r="J131" s="3">
        <v>6</v>
      </c>
      <c r="K131" s="3"/>
      <c r="L131" s="4">
        <v>0</v>
      </c>
      <c r="M131" s="3">
        <v>15000</v>
      </c>
      <c r="N131" s="12">
        <v>85.5</v>
      </c>
      <c r="O131" s="12">
        <v>83</v>
      </c>
      <c r="P131" s="12">
        <v>0.84</v>
      </c>
      <c r="Q131" s="15" t="s">
        <v>110</v>
      </c>
      <c r="R131" s="18" t="s">
        <v>952</v>
      </c>
    </row>
    <row r="132" spans="1:18">
      <c r="A132" s="16" t="s">
        <v>112</v>
      </c>
      <c r="B132" s="2">
        <v>0.1</v>
      </c>
      <c r="C132" s="3">
        <v>550</v>
      </c>
      <c r="D132" s="4">
        <v>5.6</v>
      </c>
      <c r="E132" s="4">
        <v>8</v>
      </c>
      <c r="F132" s="2">
        <v>3</v>
      </c>
      <c r="G132" s="2">
        <v>0.18</v>
      </c>
      <c r="H132" s="2">
        <v>113</v>
      </c>
      <c r="I132" s="3">
        <v>654.5</v>
      </c>
      <c r="J132" s="3">
        <v>7.5</v>
      </c>
      <c r="K132" s="3"/>
      <c r="L132" s="4">
        <v>0</v>
      </c>
      <c r="M132" s="3">
        <v>48000</v>
      </c>
      <c r="N132" s="12">
        <v>39.1</v>
      </c>
      <c r="O132" s="12">
        <v>36.700000000000003</v>
      </c>
      <c r="P132" s="12">
        <v>0.97799999999999998</v>
      </c>
      <c r="Q132" s="15" t="s">
        <v>113</v>
      </c>
      <c r="R132" s="18" t="s">
        <v>952</v>
      </c>
    </row>
    <row r="133" spans="1:18">
      <c r="A133" s="16" t="s">
        <v>114</v>
      </c>
      <c r="B133" s="2">
        <v>0.1</v>
      </c>
      <c r="C133" s="3">
        <v>550</v>
      </c>
      <c r="D133" s="4">
        <v>5.8</v>
      </c>
      <c r="E133" s="4">
        <v>8</v>
      </c>
      <c r="F133" s="2">
        <v>6</v>
      </c>
      <c r="G133" s="2">
        <v>0.25</v>
      </c>
      <c r="H133" s="2">
        <v>86</v>
      </c>
      <c r="I133" s="3">
        <v>682.5</v>
      </c>
      <c r="J133" s="3">
        <v>7.5</v>
      </c>
      <c r="K133" s="3"/>
      <c r="L133" s="4">
        <v>1.61</v>
      </c>
      <c r="M133" s="3">
        <v>48000</v>
      </c>
      <c r="N133" s="12">
        <v>60.9</v>
      </c>
      <c r="O133" s="12">
        <v>60</v>
      </c>
      <c r="P133" s="12">
        <v>0.876</v>
      </c>
      <c r="Q133" s="15" t="s">
        <v>113</v>
      </c>
      <c r="R133" s="18" t="s">
        <v>952</v>
      </c>
    </row>
    <row r="134" spans="1:18">
      <c r="A134" s="16" t="s">
        <v>112</v>
      </c>
      <c r="B134" s="2">
        <v>0.1</v>
      </c>
      <c r="C134" s="3">
        <v>700</v>
      </c>
      <c r="D134" s="4">
        <v>5.6</v>
      </c>
      <c r="E134" s="4">
        <v>8</v>
      </c>
      <c r="F134" s="2">
        <v>3</v>
      </c>
      <c r="G134" s="2">
        <v>0.18</v>
      </c>
      <c r="H134" s="2">
        <v>113</v>
      </c>
      <c r="I134" s="3">
        <v>654.5</v>
      </c>
      <c r="J134" s="3">
        <v>7.5</v>
      </c>
      <c r="K134" s="3"/>
      <c r="L134" s="4">
        <v>0</v>
      </c>
      <c r="M134" s="3">
        <v>48000</v>
      </c>
      <c r="N134" s="12">
        <v>87.8</v>
      </c>
      <c r="O134" s="12">
        <v>92.3</v>
      </c>
      <c r="P134" s="12">
        <v>0.95</v>
      </c>
      <c r="Q134" s="15" t="s">
        <v>113</v>
      </c>
      <c r="R134" s="18" t="s">
        <v>952</v>
      </c>
    </row>
    <row r="135" spans="1:18">
      <c r="A135" s="16" t="s">
        <v>114</v>
      </c>
      <c r="B135" s="2">
        <v>0.1</v>
      </c>
      <c r="C135" s="3">
        <v>700</v>
      </c>
      <c r="D135" s="4">
        <v>5.8</v>
      </c>
      <c r="E135" s="4">
        <v>8</v>
      </c>
      <c r="F135" s="2">
        <v>6</v>
      </c>
      <c r="G135" s="2">
        <v>0.25</v>
      </c>
      <c r="H135" s="2">
        <v>86</v>
      </c>
      <c r="I135" s="3">
        <v>682.5</v>
      </c>
      <c r="J135" s="3">
        <v>7.5</v>
      </c>
      <c r="K135" s="3"/>
      <c r="L135" s="4">
        <v>1.61</v>
      </c>
      <c r="M135" s="3">
        <v>48000</v>
      </c>
      <c r="N135" s="12">
        <v>92.3</v>
      </c>
      <c r="O135" s="12">
        <v>92.2</v>
      </c>
      <c r="P135" s="12">
        <v>0.95</v>
      </c>
      <c r="Q135" s="15" t="s">
        <v>113</v>
      </c>
      <c r="R135" s="18" t="s">
        <v>952</v>
      </c>
    </row>
    <row r="136" spans="1:18">
      <c r="A136" s="16" t="s">
        <v>115</v>
      </c>
      <c r="B136" s="2">
        <v>0.25</v>
      </c>
      <c r="C136" s="3">
        <v>800</v>
      </c>
      <c r="D136" s="4">
        <v>12.5</v>
      </c>
      <c r="E136" s="4">
        <v>96</v>
      </c>
      <c r="F136" s="2">
        <v>21.8</v>
      </c>
      <c r="G136" s="2">
        <v>0.35</v>
      </c>
      <c r="H136" s="2">
        <v>55.5</v>
      </c>
      <c r="I136" s="3">
        <v>650</v>
      </c>
      <c r="J136" s="3">
        <v>13.8</v>
      </c>
      <c r="K136" s="3"/>
      <c r="L136" s="4">
        <v>0</v>
      </c>
      <c r="M136" s="3">
        <v>36000</v>
      </c>
      <c r="N136" s="12">
        <v>85.6</v>
      </c>
      <c r="O136" s="12">
        <v>95.2</v>
      </c>
      <c r="P136" s="12">
        <v>0.88</v>
      </c>
      <c r="Q136" s="15" t="s">
        <v>116</v>
      </c>
      <c r="R136" s="18" t="s">
        <v>952</v>
      </c>
    </row>
    <row r="137" spans="1:18">
      <c r="A137" s="16" t="s">
        <v>117</v>
      </c>
      <c r="B137" s="2">
        <v>0.25</v>
      </c>
      <c r="C137" s="3">
        <v>800</v>
      </c>
      <c r="D137" s="4">
        <v>12.5</v>
      </c>
      <c r="E137" s="4">
        <v>96</v>
      </c>
      <c r="F137" s="2">
        <v>22.6</v>
      </c>
      <c r="G137" s="2">
        <v>0.35</v>
      </c>
      <c r="H137" s="2">
        <v>56.1</v>
      </c>
      <c r="I137" s="3">
        <v>650</v>
      </c>
      <c r="J137" s="3">
        <v>12.6</v>
      </c>
      <c r="K137" s="3"/>
      <c r="L137" s="4">
        <v>0.82</v>
      </c>
      <c r="M137" s="3">
        <v>36000</v>
      </c>
      <c r="N137" s="12">
        <v>87.2</v>
      </c>
      <c r="O137" s="12">
        <v>96.7</v>
      </c>
      <c r="P137" s="12">
        <v>0.96</v>
      </c>
      <c r="Q137" s="15" t="s">
        <v>116</v>
      </c>
      <c r="R137" s="18" t="s">
        <v>952</v>
      </c>
    </row>
    <row r="138" spans="1:18">
      <c r="A138" s="16" t="s">
        <v>118</v>
      </c>
      <c r="B138" s="2">
        <v>0.15</v>
      </c>
      <c r="C138" s="3">
        <v>800</v>
      </c>
      <c r="D138" s="4">
        <v>1.1000000000000001</v>
      </c>
      <c r="E138" s="4">
        <v>40</v>
      </c>
      <c r="F138" s="2">
        <v>3.3</v>
      </c>
      <c r="G138" s="2">
        <v>0.12</v>
      </c>
      <c r="H138" s="2">
        <v>109.6</v>
      </c>
      <c r="I138" s="3">
        <v>796.2</v>
      </c>
      <c r="J138" s="3">
        <v>2.5</v>
      </c>
      <c r="K138" s="3">
        <v>13</v>
      </c>
      <c r="L138" s="4">
        <v>0</v>
      </c>
      <c r="M138" s="3">
        <v>108000</v>
      </c>
      <c r="N138" s="12">
        <v>88.6</v>
      </c>
      <c r="O138" s="12">
        <v>91.8</v>
      </c>
      <c r="P138" s="12">
        <v>0.95</v>
      </c>
      <c r="Q138" s="15" t="s">
        <v>119</v>
      </c>
      <c r="R138" s="18" t="s">
        <v>952</v>
      </c>
    </row>
    <row r="139" spans="1:18">
      <c r="A139" s="16" t="s">
        <v>120</v>
      </c>
      <c r="B139" s="2">
        <v>0.15</v>
      </c>
      <c r="C139" s="3">
        <v>800</v>
      </c>
      <c r="D139" s="4">
        <v>2.2999999999999998</v>
      </c>
      <c r="E139" s="4">
        <v>20</v>
      </c>
      <c r="F139" s="2">
        <v>3.6</v>
      </c>
      <c r="G139" s="2">
        <v>0.11</v>
      </c>
      <c r="H139" s="2">
        <v>105.2</v>
      </c>
      <c r="I139" s="3">
        <v>795.7</v>
      </c>
      <c r="J139" s="3">
        <v>6.5</v>
      </c>
      <c r="K139" s="3">
        <v>12.2</v>
      </c>
      <c r="L139" s="4">
        <v>0</v>
      </c>
      <c r="M139" s="3">
        <v>108000</v>
      </c>
      <c r="N139" s="12">
        <v>91.4</v>
      </c>
      <c r="O139" s="12">
        <v>97.1</v>
      </c>
      <c r="P139" s="12">
        <v>0.874</v>
      </c>
      <c r="Q139" s="15" t="s">
        <v>119</v>
      </c>
      <c r="R139" s="18" t="s">
        <v>952</v>
      </c>
    </row>
    <row r="140" spans="1:18">
      <c r="A140" s="16" t="s">
        <v>120</v>
      </c>
      <c r="B140" s="2">
        <v>0.15</v>
      </c>
      <c r="C140" s="3">
        <v>800</v>
      </c>
      <c r="D140" s="4">
        <v>2.2999999999999998</v>
      </c>
      <c r="E140" s="4">
        <v>40</v>
      </c>
      <c r="F140" s="2">
        <v>3.6</v>
      </c>
      <c r="G140" s="2">
        <v>0.11</v>
      </c>
      <c r="H140" s="2">
        <v>105.2</v>
      </c>
      <c r="I140" s="3">
        <v>795.7</v>
      </c>
      <c r="J140" s="3">
        <v>6.5</v>
      </c>
      <c r="K140" s="3">
        <v>12.2</v>
      </c>
      <c r="L140" s="4">
        <v>0</v>
      </c>
      <c r="M140" s="3">
        <v>108000</v>
      </c>
      <c r="N140" s="12">
        <v>90.9</v>
      </c>
      <c r="O140" s="12">
        <v>98.2</v>
      </c>
      <c r="P140" s="12">
        <v>0.88</v>
      </c>
      <c r="Q140" s="15" t="s">
        <v>119</v>
      </c>
      <c r="R140" s="18" t="s">
        <v>952</v>
      </c>
    </row>
    <row r="141" spans="1:18">
      <c r="A141" s="16" t="s">
        <v>121</v>
      </c>
      <c r="B141" s="2">
        <v>0.15</v>
      </c>
      <c r="C141" s="3">
        <v>800</v>
      </c>
      <c r="D141" s="4">
        <v>4.5</v>
      </c>
      <c r="E141" s="4">
        <v>20</v>
      </c>
      <c r="F141" s="2">
        <v>3.3</v>
      </c>
      <c r="G141" s="2">
        <v>0.13</v>
      </c>
      <c r="H141" s="2">
        <v>111.6</v>
      </c>
      <c r="I141" s="3">
        <v>796.4</v>
      </c>
      <c r="J141" s="3">
        <v>11.5</v>
      </c>
      <c r="K141" s="3">
        <v>10.1</v>
      </c>
      <c r="L141" s="4">
        <v>0</v>
      </c>
      <c r="M141" s="3">
        <v>108000</v>
      </c>
      <c r="N141" s="12">
        <v>92.5</v>
      </c>
      <c r="O141" s="12">
        <v>97.9</v>
      </c>
      <c r="P141" s="12">
        <v>0.91</v>
      </c>
      <c r="Q141" s="15" t="s">
        <v>119</v>
      </c>
      <c r="R141" s="18" t="s">
        <v>952</v>
      </c>
    </row>
    <row r="142" spans="1:18">
      <c r="A142" s="16" t="s">
        <v>121</v>
      </c>
      <c r="B142" s="2">
        <v>0.15</v>
      </c>
      <c r="C142" s="3">
        <v>800</v>
      </c>
      <c r="D142" s="4">
        <v>4.5</v>
      </c>
      <c r="E142" s="4">
        <v>40</v>
      </c>
      <c r="F142" s="2">
        <v>3.3</v>
      </c>
      <c r="G142" s="2">
        <v>0.13</v>
      </c>
      <c r="H142" s="2">
        <v>111.6</v>
      </c>
      <c r="I142" s="3">
        <v>796.4</v>
      </c>
      <c r="J142" s="3">
        <v>11.5</v>
      </c>
      <c r="K142" s="3">
        <v>10.1</v>
      </c>
      <c r="L142" s="4">
        <v>0</v>
      </c>
      <c r="M142" s="3">
        <v>108000</v>
      </c>
      <c r="N142" s="12">
        <v>92.5</v>
      </c>
      <c r="O142" s="12">
        <v>97.9</v>
      </c>
      <c r="P142" s="12">
        <v>0.92800000000000005</v>
      </c>
      <c r="Q142" s="15" t="s">
        <v>119</v>
      </c>
      <c r="R142" s="18" t="s">
        <v>952</v>
      </c>
    </row>
    <row r="143" spans="1:18">
      <c r="A143" s="16" t="s">
        <v>122</v>
      </c>
      <c r="B143" s="2">
        <v>0.15</v>
      </c>
      <c r="C143" s="3">
        <v>800</v>
      </c>
      <c r="D143" s="4">
        <v>8.8000000000000007</v>
      </c>
      <c r="E143" s="4">
        <v>20</v>
      </c>
      <c r="F143" s="2">
        <v>3.8</v>
      </c>
      <c r="G143" s="2">
        <v>0.12</v>
      </c>
      <c r="H143" s="2">
        <v>92.9</v>
      </c>
      <c r="I143" s="3">
        <v>793.9</v>
      </c>
      <c r="J143" s="3">
        <v>14.6</v>
      </c>
      <c r="K143" s="3">
        <v>9.4</v>
      </c>
      <c r="L143" s="4">
        <v>0</v>
      </c>
      <c r="M143" s="3">
        <v>108000</v>
      </c>
      <c r="N143" s="12">
        <v>92.3</v>
      </c>
      <c r="O143" s="12">
        <v>97.6</v>
      </c>
      <c r="P143" s="12">
        <v>0.90700000000000003</v>
      </c>
      <c r="Q143" s="15" t="s">
        <v>119</v>
      </c>
      <c r="R143" s="18" t="s">
        <v>952</v>
      </c>
    </row>
    <row r="144" spans="1:18">
      <c r="A144" s="16" t="s">
        <v>122</v>
      </c>
      <c r="B144" s="2">
        <v>0.15</v>
      </c>
      <c r="C144" s="3">
        <v>800</v>
      </c>
      <c r="D144" s="4">
        <v>8.8000000000000007</v>
      </c>
      <c r="E144" s="4">
        <v>40</v>
      </c>
      <c r="F144" s="2">
        <v>3.8</v>
      </c>
      <c r="G144" s="2">
        <v>0.12</v>
      </c>
      <c r="H144" s="2">
        <v>92.9</v>
      </c>
      <c r="I144" s="3">
        <v>793.9</v>
      </c>
      <c r="J144" s="3">
        <v>14.6</v>
      </c>
      <c r="K144" s="3">
        <v>9.4</v>
      </c>
      <c r="L144" s="4">
        <v>0</v>
      </c>
      <c r="M144" s="3">
        <v>108000</v>
      </c>
      <c r="N144" s="12">
        <v>91.4</v>
      </c>
      <c r="O144" s="12">
        <v>97.6</v>
      </c>
      <c r="P144" s="12">
        <v>0.90700000000000003</v>
      </c>
      <c r="Q144" s="15" t="s">
        <v>119</v>
      </c>
      <c r="R144" s="18" t="s">
        <v>952</v>
      </c>
    </row>
    <row r="145" spans="1:18">
      <c r="A145" s="16" t="s">
        <v>123</v>
      </c>
      <c r="B145" s="2">
        <v>0.15</v>
      </c>
      <c r="C145" s="3">
        <v>800</v>
      </c>
      <c r="D145" s="4">
        <v>16.2</v>
      </c>
      <c r="E145" s="4">
        <v>20</v>
      </c>
      <c r="F145" s="2">
        <v>4.8</v>
      </c>
      <c r="G145" s="2">
        <v>0.11</v>
      </c>
      <c r="H145" s="2">
        <v>65.2</v>
      </c>
      <c r="I145" s="3">
        <v>794.4</v>
      </c>
      <c r="J145" s="3">
        <v>19.5</v>
      </c>
      <c r="K145" s="3">
        <v>7.3</v>
      </c>
      <c r="L145" s="4">
        <v>0</v>
      </c>
      <c r="M145" s="3">
        <v>108000</v>
      </c>
      <c r="N145" s="12">
        <v>94.2</v>
      </c>
      <c r="O145" s="12">
        <v>97</v>
      </c>
      <c r="P145" s="12">
        <v>0.95099999999999996</v>
      </c>
      <c r="Q145" s="15" t="s">
        <v>119</v>
      </c>
      <c r="R145" s="18" t="s">
        <v>952</v>
      </c>
    </row>
    <row r="146" spans="1:18">
      <c r="A146" s="16" t="s">
        <v>123</v>
      </c>
      <c r="B146" s="2">
        <v>0.15</v>
      </c>
      <c r="C146" s="3">
        <v>800</v>
      </c>
      <c r="D146" s="4">
        <v>16.2</v>
      </c>
      <c r="E146" s="4">
        <v>40</v>
      </c>
      <c r="F146" s="2">
        <v>4.8</v>
      </c>
      <c r="G146" s="2">
        <v>0.11</v>
      </c>
      <c r="H146" s="2">
        <v>65.2</v>
      </c>
      <c r="I146" s="3">
        <v>794.4</v>
      </c>
      <c r="J146" s="3">
        <v>19.5</v>
      </c>
      <c r="K146" s="3">
        <v>7.3</v>
      </c>
      <c r="L146" s="4">
        <v>0</v>
      </c>
      <c r="M146" s="3">
        <v>108000</v>
      </c>
      <c r="N146" s="12">
        <v>92.6</v>
      </c>
      <c r="O146" s="12">
        <v>96.3</v>
      </c>
      <c r="P146" s="12">
        <v>0.96</v>
      </c>
      <c r="Q146" s="15" t="s">
        <v>119</v>
      </c>
      <c r="R146" s="18" t="s">
        <v>952</v>
      </c>
    </row>
    <row r="147" spans="1:18">
      <c r="A147" s="16" t="s">
        <v>120</v>
      </c>
      <c r="B147" s="2">
        <v>0.15</v>
      </c>
      <c r="C147" s="3">
        <v>650</v>
      </c>
      <c r="D147" s="4">
        <v>2.2999999999999998</v>
      </c>
      <c r="E147" s="4">
        <v>50</v>
      </c>
      <c r="F147" s="2">
        <v>3.6</v>
      </c>
      <c r="G147" s="2">
        <v>0.11</v>
      </c>
      <c r="H147" s="2">
        <v>105.2</v>
      </c>
      <c r="I147" s="3">
        <v>795.7</v>
      </c>
      <c r="J147" s="3">
        <v>6.5</v>
      </c>
      <c r="K147" s="3">
        <v>12.2</v>
      </c>
      <c r="L147" s="4">
        <v>0</v>
      </c>
      <c r="M147" s="3">
        <v>36000</v>
      </c>
      <c r="N147" s="12">
        <v>68.900000000000006</v>
      </c>
      <c r="O147" s="12">
        <v>81.97</v>
      </c>
      <c r="P147" s="12">
        <v>0.88200000000000001</v>
      </c>
      <c r="Q147" s="15" t="s">
        <v>119</v>
      </c>
      <c r="R147" s="18" t="s">
        <v>952</v>
      </c>
    </row>
    <row r="148" spans="1:18">
      <c r="A148" s="16" t="s">
        <v>120</v>
      </c>
      <c r="B148" s="2">
        <v>0.15</v>
      </c>
      <c r="C148" s="3">
        <v>650</v>
      </c>
      <c r="D148" s="4">
        <v>2.2999999999999998</v>
      </c>
      <c r="E148" s="4">
        <v>100</v>
      </c>
      <c r="F148" s="2">
        <v>3.6</v>
      </c>
      <c r="G148" s="2">
        <v>0.11</v>
      </c>
      <c r="H148" s="2">
        <v>105.2</v>
      </c>
      <c r="I148" s="3">
        <v>795.7</v>
      </c>
      <c r="J148" s="3">
        <v>6.5</v>
      </c>
      <c r="K148" s="3">
        <v>12.2</v>
      </c>
      <c r="L148" s="4">
        <v>0</v>
      </c>
      <c r="M148" s="3">
        <v>36000</v>
      </c>
      <c r="N148" s="12">
        <v>69.260000000000005</v>
      </c>
      <c r="O148" s="12">
        <v>82.4</v>
      </c>
      <c r="P148" s="12">
        <v>0.88100000000000001</v>
      </c>
      <c r="Q148" s="15" t="s">
        <v>119</v>
      </c>
      <c r="R148" s="18" t="s">
        <v>952</v>
      </c>
    </row>
    <row r="149" spans="1:18">
      <c r="A149" s="16" t="s">
        <v>121</v>
      </c>
      <c r="B149" s="2">
        <v>0.15</v>
      </c>
      <c r="C149" s="3">
        <v>650</v>
      </c>
      <c r="D149" s="4">
        <v>4.5</v>
      </c>
      <c r="E149" s="4">
        <v>50</v>
      </c>
      <c r="F149" s="2">
        <v>3.3</v>
      </c>
      <c r="G149" s="2">
        <v>0.13</v>
      </c>
      <c r="H149" s="2">
        <v>111.6</v>
      </c>
      <c r="I149" s="3">
        <v>796.4</v>
      </c>
      <c r="J149" s="3">
        <v>11.5</v>
      </c>
      <c r="K149" s="3">
        <v>10.1</v>
      </c>
      <c r="L149" s="4">
        <v>0</v>
      </c>
      <c r="M149" s="3">
        <v>36000</v>
      </c>
      <c r="N149" s="12">
        <v>64.3</v>
      </c>
      <c r="O149" s="12">
        <v>76.599999999999994</v>
      </c>
      <c r="P149" s="12">
        <v>0.84399999999999997</v>
      </c>
      <c r="Q149" s="15" t="s">
        <v>119</v>
      </c>
      <c r="R149" s="18" t="s">
        <v>952</v>
      </c>
    </row>
    <row r="150" spans="1:18">
      <c r="A150" s="16" t="s">
        <v>121</v>
      </c>
      <c r="B150" s="2">
        <v>0.15</v>
      </c>
      <c r="C150" s="3">
        <v>650</v>
      </c>
      <c r="D150" s="4">
        <v>4.5</v>
      </c>
      <c r="E150" s="4">
        <v>100</v>
      </c>
      <c r="F150" s="2">
        <v>3.3</v>
      </c>
      <c r="G150" s="2">
        <v>0.13</v>
      </c>
      <c r="H150" s="2">
        <v>111.6</v>
      </c>
      <c r="I150" s="3">
        <v>796.4</v>
      </c>
      <c r="J150" s="3">
        <v>11.5</v>
      </c>
      <c r="K150" s="3">
        <v>10.1</v>
      </c>
      <c r="L150" s="4">
        <v>0</v>
      </c>
      <c r="M150" s="3">
        <v>36000</v>
      </c>
      <c r="N150" s="12">
        <v>62.7</v>
      </c>
      <c r="O150" s="12">
        <v>74.2</v>
      </c>
      <c r="P150" s="12">
        <v>0.83199999999999996</v>
      </c>
      <c r="Q150" s="15" t="s">
        <v>119</v>
      </c>
      <c r="R150" s="18" t="s">
        <v>952</v>
      </c>
    </row>
    <row r="151" spans="1:18">
      <c r="A151" s="16" t="s">
        <v>124</v>
      </c>
      <c r="B151" s="2">
        <v>0.25</v>
      </c>
      <c r="C151" s="3">
        <v>800</v>
      </c>
      <c r="D151" s="4">
        <v>3.7</v>
      </c>
      <c r="E151" s="4">
        <v>24</v>
      </c>
      <c r="F151" s="2">
        <v>5.4247191011235953</v>
      </c>
      <c r="G151" s="2">
        <v>0.30314606741573036</v>
      </c>
      <c r="H151" s="2">
        <v>142</v>
      </c>
      <c r="I151" s="3">
        <v>430</v>
      </c>
      <c r="J151" s="3">
        <v>23</v>
      </c>
      <c r="K151" s="3"/>
      <c r="L151" s="4">
        <v>0</v>
      </c>
      <c r="M151" s="3">
        <v>240000</v>
      </c>
      <c r="N151" s="12">
        <v>82.5</v>
      </c>
      <c r="O151" s="12">
        <v>86.3</v>
      </c>
      <c r="P151" s="12">
        <v>0.9</v>
      </c>
      <c r="Q151" s="15" t="s">
        <v>125</v>
      </c>
      <c r="R151" s="18" t="s">
        <v>952</v>
      </c>
    </row>
    <row r="152" spans="1:18">
      <c r="A152" s="16" t="s">
        <v>124</v>
      </c>
      <c r="B152" s="2">
        <v>0.25</v>
      </c>
      <c r="C152" s="3">
        <v>800</v>
      </c>
      <c r="D152" s="4">
        <v>3.7</v>
      </c>
      <c r="E152" s="4">
        <v>48</v>
      </c>
      <c r="F152" s="2">
        <v>5.4247191011235953</v>
      </c>
      <c r="G152" s="2">
        <v>0.30314606741573036</v>
      </c>
      <c r="H152" s="2">
        <v>142</v>
      </c>
      <c r="I152" s="3">
        <v>430</v>
      </c>
      <c r="J152" s="3">
        <v>23</v>
      </c>
      <c r="K152" s="3"/>
      <c r="L152" s="4">
        <v>0</v>
      </c>
      <c r="M152" s="3">
        <v>240000</v>
      </c>
      <c r="N152" s="12">
        <v>78</v>
      </c>
      <c r="O152" s="12">
        <v>85</v>
      </c>
      <c r="P152" s="12">
        <v>0.9</v>
      </c>
      <c r="Q152" s="15" t="s">
        <v>125</v>
      </c>
      <c r="R152" s="18" t="s">
        <v>952</v>
      </c>
    </row>
    <row r="153" spans="1:18">
      <c r="A153" s="16" t="s">
        <v>124</v>
      </c>
      <c r="B153" s="2">
        <v>0.25</v>
      </c>
      <c r="C153" s="3">
        <v>800</v>
      </c>
      <c r="D153" s="4">
        <v>3.7</v>
      </c>
      <c r="E153" s="4">
        <v>72</v>
      </c>
      <c r="F153" s="2">
        <v>5.4247191011235953</v>
      </c>
      <c r="G153" s="2">
        <v>0.30314606741573036</v>
      </c>
      <c r="H153" s="2">
        <v>142</v>
      </c>
      <c r="I153" s="3">
        <v>430</v>
      </c>
      <c r="J153" s="3">
        <v>23</v>
      </c>
      <c r="K153" s="3"/>
      <c r="L153" s="4">
        <v>0</v>
      </c>
      <c r="M153" s="3">
        <v>240000</v>
      </c>
      <c r="N153" s="12">
        <v>74.400000000000006</v>
      </c>
      <c r="O153" s="12">
        <v>82.5</v>
      </c>
      <c r="P153" s="12">
        <v>0.89</v>
      </c>
      <c r="Q153" s="15" t="s">
        <v>125</v>
      </c>
      <c r="R153" s="18" t="s">
        <v>952</v>
      </c>
    </row>
    <row r="154" spans="1:18">
      <c r="A154" s="16" t="s">
        <v>126</v>
      </c>
      <c r="B154" s="2">
        <v>0.25</v>
      </c>
      <c r="C154" s="3">
        <v>800</v>
      </c>
      <c r="D154" s="4">
        <v>2.5</v>
      </c>
      <c r="E154" s="4">
        <v>24</v>
      </c>
      <c r="F154" s="2">
        <v>12.5</v>
      </c>
      <c r="G154" s="2">
        <v>0.44</v>
      </c>
      <c r="H154" s="2">
        <v>141</v>
      </c>
      <c r="I154" s="3">
        <v>491</v>
      </c>
      <c r="J154" s="3">
        <v>16</v>
      </c>
      <c r="K154" s="3"/>
      <c r="L154" s="4">
        <v>2.16</v>
      </c>
      <c r="M154" s="3">
        <v>240000</v>
      </c>
      <c r="N154" s="12">
        <v>93</v>
      </c>
      <c r="O154" s="12">
        <v>92.5</v>
      </c>
      <c r="P154" s="12">
        <v>0.78</v>
      </c>
      <c r="Q154" s="15" t="s">
        <v>125</v>
      </c>
      <c r="R154" s="18" t="s">
        <v>952</v>
      </c>
    </row>
    <row r="155" spans="1:18">
      <c r="A155" s="16" t="s">
        <v>126</v>
      </c>
      <c r="B155" s="2">
        <v>0.25</v>
      </c>
      <c r="C155" s="3">
        <v>800</v>
      </c>
      <c r="D155" s="4">
        <v>2.5</v>
      </c>
      <c r="E155" s="4">
        <v>48</v>
      </c>
      <c r="F155" s="2">
        <v>12.5</v>
      </c>
      <c r="G155" s="2">
        <v>0.44</v>
      </c>
      <c r="H155" s="2">
        <v>141</v>
      </c>
      <c r="I155" s="3">
        <v>491</v>
      </c>
      <c r="J155" s="3">
        <v>16</v>
      </c>
      <c r="K155" s="3"/>
      <c r="L155" s="4">
        <v>2.16</v>
      </c>
      <c r="M155" s="3">
        <v>240000</v>
      </c>
      <c r="N155" s="12">
        <v>92.5</v>
      </c>
      <c r="O155" s="12">
        <v>92.2</v>
      </c>
      <c r="P155" s="12">
        <v>0.64</v>
      </c>
      <c r="Q155" s="15" t="s">
        <v>125</v>
      </c>
      <c r="R155" s="18" t="s">
        <v>952</v>
      </c>
    </row>
    <row r="156" spans="1:18">
      <c r="A156" s="16" t="s">
        <v>126</v>
      </c>
      <c r="B156" s="2">
        <v>0.25</v>
      </c>
      <c r="C156" s="3">
        <v>800</v>
      </c>
      <c r="D156" s="4">
        <v>2.5</v>
      </c>
      <c r="E156" s="4">
        <v>72</v>
      </c>
      <c r="F156" s="2">
        <v>12.5</v>
      </c>
      <c r="G156" s="2">
        <v>0.44</v>
      </c>
      <c r="H156" s="2">
        <v>141</v>
      </c>
      <c r="I156" s="3">
        <v>491</v>
      </c>
      <c r="J156" s="3">
        <v>16</v>
      </c>
      <c r="K156" s="3"/>
      <c r="L156" s="4">
        <v>2.16</v>
      </c>
      <c r="M156" s="3">
        <v>240000</v>
      </c>
      <c r="N156" s="12">
        <v>91.9</v>
      </c>
      <c r="O156" s="12">
        <v>92.2</v>
      </c>
      <c r="P156" s="12">
        <v>0.49</v>
      </c>
      <c r="Q156" s="15" t="s">
        <v>125</v>
      </c>
      <c r="R156" s="18" t="s">
        <v>952</v>
      </c>
    </row>
    <row r="157" spans="1:18">
      <c r="A157" s="16" t="s">
        <v>127</v>
      </c>
      <c r="B157" s="2">
        <v>0.5</v>
      </c>
      <c r="C157" s="3">
        <v>600</v>
      </c>
      <c r="D157" s="4">
        <v>3.81</v>
      </c>
      <c r="E157" s="4">
        <v>10</v>
      </c>
      <c r="F157" s="2">
        <v>15.2</v>
      </c>
      <c r="G157" s="2">
        <v>0.12</v>
      </c>
      <c r="H157" s="2">
        <v>31.52</v>
      </c>
      <c r="I157" s="3">
        <v>400</v>
      </c>
      <c r="J157" s="3">
        <v>4</v>
      </c>
      <c r="K157" s="3">
        <v>1.2</v>
      </c>
      <c r="L157" s="4">
        <v>1.1200000000000001</v>
      </c>
      <c r="M157" s="3">
        <v>200000</v>
      </c>
      <c r="N157" s="12">
        <v>9.4731839999999998</v>
      </c>
      <c r="O157" s="12">
        <v>14.696236799999999</v>
      </c>
      <c r="P157" s="12">
        <v>0.48</v>
      </c>
      <c r="Q157" s="15" t="s">
        <v>128</v>
      </c>
      <c r="R157" s="18" t="s">
        <v>952</v>
      </c>
    </row>
    <row r="158" spans="1:18">
      <c r="A158" s="16" t="s">
        <v>129</v>
      </c>
      <c r="B158" s="2">
        <v>0.5</v>
      </c>
      <c r="C158" s="3">
        <v>600</v>
      </c>
      <c r="D158" s="4">
        <v>3.32</v>
      </c>
      <c r="E158" s="4">
        <v>10</v>
      </c>
      <c r="F158" s="2">
        <v>14.7</v>
      </c>
      <c r="G158" s="2">
        <v>9.1999999999999998E-2</v>
      </c>
      <c r="H158" s="2">
        <v>26.43</v>
      </c>
      <c r="I158" s="3">
        <v>385</v>
      </c>
      <c r="J158" s="3">
        <v>3.8</v>
      </c>
      <c r="K158" s="3">
        <v>0.7</v>
      </c>
      <c r="L158" s="4">
        <f>0.95*1.12+0.05*1.33</f>
        <v>1.1305000000000001</v>
      </c>
      <c r="M158" s="3">
        <v>200000</v>
      </c>
      <c r="N158" s="12">
        <v>16.152729600000001</v>
      </c>
      <c r="O158" s="12">
        <v>20.391705600000002</v>
      </c>
      <c r="P158" s="12">
        <v>0.59</v>
      </c>
      <c r="Q158" s="15" t="s">
        <v>128</v>
      </c>
      <c r="R158" s="18" t="s">
        <v>952</v>
      </c>
    </row>
    <row r="159" spans="1:18">
      <c r="A159" s="16" t="s">
        <v>130</v>
      </c>
      <c r="B159" s="2">
        <v>0.5</v>
      </c>
      <c r="C159" s="3">
        <v>600</v>
      </c>
      <c r="D159" s="4">
        <v>3.47</v>
      </c>
      <c r="E159" s="4">
        <v>10</v>
      </c>
      <c r="F159" s="2">
        <v>16.8</v>
      </c>
      <c r="G159" s="2">
        <v>9.8000000000000004E-2</v>
      </c>
      <c r="H159" s="2">
        <v>29.67</v>
      </c>
      <c r="I159" s="3">
        <v>382</v>
      </c>
      <c r="J159" s="3">
        <v>3.7</v>
      </c>
      <c r="K159" s="3">
        <v>0.7</v>
      </c>
      <c r="L159" s="4">
        <f>0.9*1.12+0.1*1.33</f>
        <v>1.1410000000000002</v>
      </c>
      <c r="M159" s="3">
        <v>200000</v>
      </c>
      <c r="N159" s="12">
        <v>15.903148800000002</v>
      </c>
      <c r="O159" s="12">
        <v>19.121087999999997</v>
      </c>
      <c r="P159" s="12">
        <v>0.57999999999999996</v>
      </c>
      <c r="Q159" s="15" t="s">
        <v>128</v>
      </c>
      <c r="R159" s="18" t="s">
        <v>952</v>
      </c>
    </row>
    <row r="160" spans="1:18">
      <c r="A160" s="16" t="s">
        <v>131</v>
      </c>
      <c r="B160" s="2">
        <v>0.5</v>
      </c>
      <c r="C160" s="3">
        <v>600</v>
      </c>
      <c r="D160" s="4">
        <v>3.47</v>
      </c>
      <c r="E160" s="4">
        <v>10</v>
      </c>
      <c r="F160" s="2">
        <v>12.7</v>
      </c>
      <c r="G160" s="2">
        <v>8.2000000000000003E-2</v>
      </c>
      <c r="H160" s="2">
        <v>34.770000000000003</v>
      </c>
      <c r="I160" s="3">
        <v>385</v>
      </c>
      <c r="J160" s="3">
        <v>3.9</v>
      </c>
      <c r="K160" s="3">
        <v>1.1000000000000001</v>
      </c>
      <c r="L160" s="4">
        <f>0.8*1.12+0.2*1.33</f>
        <v>1.1620000000000001</v>
      </c>
      <c r="M160" s="3">
        <v>200000</v>
      </c>
      <c r="N160" s="12">
        <v>11.099558399999999</v>
      </c>
      <c r="O160" s="12">
        <v>14.970412800000002</v>
      </c>
      <c r="P160" s="12">
        <v>0.53</v>
      </c>
      <c r="Q160" s="15" t="s">
        <v>128</v>
      </c>
      <c r="R160" s="18" t="s">
        <v>952</v>
      </c>
    </row>
    <row r="161" spans="1:18">
      <c r="A161" s="16" t="s">
        <v>127</v>
      </c>
      <c r="B161" s="2">
        <v>0.5</v>
      </c>
      <c r="C161" s="3">
        <v>600</v>
      </c>
      <c r="D161" s="4">
        <v>3.81</v>
      </c>
      <c r="E161" s="4">
        <v>20</v>
      </c>
      <c r="F161" s="2">
        <v>15.2</v>
      </c>
      <c r="G161" s="2">
        <v>0.12</v>
      </c>
      <c r="H161" s="2">
        <v>31.52</v>
      </c>
      <c r="I161" s="3">
        <v>400</v>
      </c>
      <c r="J161" s="3">
        <v>4</v>
      </c>
      <c r="K161" s="3">
        <v>1.2</v>
      </c>
      <c r="L161" s="4">
        <v>1.1200000000000001</v>
      </c>
      <c r="M161" s="3">
        <v>200000</v>
      </c>
      <c r="N161" s="12">
        <v>9.5755968000000014</v>
      </c>
      <c r="O161" s="12">
        <v>15.1570944</v>
      </c>
      <c r="P161" s="12">
        <v>0.48</v>
      </c>
      <c r="Q161" s="15" t="s">
        <v>128</v>
      </c>
      <c r="R161" s="18" t="s">
        <v>952</v>
      </c>
    </row>
    <row r="162" spans="1:18">
      <c r="A162" s="16" t="s">
        <v>129</v>
      </c>
      <c r="B162" s="2">
        <v>0.5</v>
      </c>
      <c r="C162" s="3">
        <v>600</v>
      </c>
      <c r="D162" s="4">
        <v>3.32</v>
      </c>
      <c r="E162" s="4">
        <v>20</v>
      </c>
      <c r="F162" s="2">
        <v>14.7</v>
      </c>
      <c r="G162" s="2">
        <v>9.1999999999999998E-2</v>
      </c>
      <c r="H162" s="2">
        <v>26.43</v>
      </c>
      <c r="I162" s="3">
        <v>385</v>
      </c>
      <c r="J162" s="3">
        <v>3.8</v>
      </c>
      <c r="K162" s="3">
        <v>0.7</v>
      </c>
      <c r="L162" s="4">
        <f>0.95*1.12+0.05*1.33</f>
        <v>1.1305000000000001</v>
      </c>
      <c r="M162" s="3">
        <v>200000</v>
      </c>
      <c r="N162" s="12">
        <v>15.438796799999999</v>
      </c>
      <c r="O162" s="12">
        <v>19.990118399999997</v>
      </c>
      <c r="P162" s="12">
        <v>0.59</v>
      </c>
      <c r="Q162" s="15" t="s">
        <v>128</v>
      </c>
      <c r="R162" s="18" t="s">
        <v>952</v>
      </c>
    </row>
    <row r="163" spans="1:18">
      <c r="A163" s="16" t="s">
        <v>130</v>
      </c>
      <c r="B163" s="2">
        <v>0.5</v>
      </c>
      <c r="C163" s="3">
        <v>600</v>
      </c>
      <c r="D163" s="4">
        <v>3.47</v>
      </c>
      <c r="E163" s="4">
        <v>20</v>
      </c>
      <c r="F163" s="2">
        <v>16.8</v>
      </c>
      <c r="G163" s="2">
        <v>9.8000000000000004E-2</v>
      </c>
      <c r="H163" s="2">
        <v>29.67</v>
      </c>
      <c r="I163" s="3">
        <v>382</v>
      </c>
      <c r="J163" s="3">
        <v>3.7</v>
      </c>
      <c r="K163" s="3">
        <v>0.7</v>
      </c>
      <c r="L163" s="4">
        <f>0.9*1.12+0.1*1.33</f>
        <v>1.1410000000000002</v>
      </c>
      <c r="M163" s="3">
        <v>200000</v>
      </c>
      <c r="N163" s="12">
        <v>15.530054400000003</v>
      </c>
      <c r="O163" s="12">
        <v>19.587456000000003</v>
      </c>
      <c r="P163" s="12">
        <v>0.57999999999999996</v>
      </c>
      <c r="Q163" s="15" t="s">
        <v>128</v>
      </c>
      <c r="R163" s="18" t="s">
        <v>952</v>
      </c>
    </row>
    <row r="164" spans="1:18">
      <c r="A164" s="16" t="s">
        <v>131</v>
      </c>
      <c r="B164" s="2">
        <v>0.5</v>
      </c>
      <c r="C164" s="3">
        <v>600</v>
      </c>
      <c r="D164" s="4">
        <v>3.47</v>
      </c>
      <c r="E164" s="4">
        <v>20</v>
      </c>
      <c r="F164" s="2">
        <v>12.7</v>
      </c>
      <c r="G164" s="2">
        <v>8.2000000000000003E-2</v>
      </c>
      <c r="H164" s="2">
        <v>34.770000000000003</v>
      </c>
      <c r="I164" s="3">
        <v>385</v>
      </c>
      <c r="J164" s="3">
        <v>3.9</v>
      </c>
      <c r="K164" s="3">
        <v>1.1000000000000001</v>
      </c>
      <c r="L164" s="4">
        <f>0.8*1.12+0.2*1.33</f>
        <v>1.1620000000000001</v>
      </c>
      <c r="M164" s="3">
        <v>200000</v>
      </c>
      <c r="N164" s="12">
        <v>11.099558399999999</v>
      </c>
      <c r="O164" s="12">
        <v>14.970412800000002</v>
      </c>
      <c r="P164" s="12">
        <v>0.53</v>
      </c>
      <c r="Q164" s="15" t="s">
        <v>128</v>
      </c>
      <c r="R164" s="18" t="s">
        <v>952</v>
      </c>
    </row>
    <row r="165" spans="1:18">
      <c r="A165" s="16" t="s">
        <v>130</v>
      </c>
      <c r="B165" s="2">
        <v>0.5</v>
      </c>
      <c r="C165" s="3">
        <v>600</v>
      </c>
      <c r="D165" s="4">
        <v>3.47</v>
      </c>
      <c r="E165" s="4">
        <v>20</v>
      </c>
      <c r="F165" s="2">
        <v>16.8</v>
      </c>
      <c r="G165" s="2">
        <v>9.8000000000000004E-2</v>
      </c>
      <c r="H165" s="2">
        <v>29.67</v>
      </c>
      <c r="I165" s="3">
        <v>382</v>
      </c>
      <c r="J165" s="3">
        <v>3.7</v>
      </c>
      <c r="K165" s="3">
        <v>0.7</v>
      </c>
      <c r="L165" s="4">
        <f>0.9*1.12+0.1*1.33</f>
        <v>1.1410000000000002</v>
      </c>
      <c r="M165" s="3">
        <v>200000</v>
      </c>
      <c r="N165" s="12">
        <v>15.530054400000003</v>
      </c>
      <c r="O165" s="12">
        <v>19.587456000000003</v>
      </c>
      <c r="P165" s="12">
        <v>0.57999999999999996</v>
      </c>
      <c r="Q165" s="15" t="s">
        <v>128</v>
      </c>
      <c r="R165" s="18" t="s">
        <v>952</v>
      </c>
    </row>
    <row r="166" spans="1:18">
      <c r="A166" s="16" t="s">
        <v>132</v>
      </c>
      <c r="B166" s="2">
        <v>0.5</v>
      </c>
      <c r="C166" s="3">
        <v>500</v>
      </c>
      <c r="D166" s="4">
        <v>10</v>
      </c>
      <c r="E166" s="4">
        <v>1</v>
      </c>
      <c r="F166" s="2">
        <v>3.1</v>
      </c>
      <c r="G166" s="2">
        <v>0.17</v>
      </c>
      <c r="H166" s="2">
        <v>230.5</v>
      </c>
      <c r="I166" s="3">
        <v>388.6</v>
      </c>
      <c r="J166" s="3">
        <v>19.7</v>
      </c>
      <c r="K166" s="3">
        <v>4.9000000000000004</v>
      </c>
      <c r="L166" s="4">
        <v>0</v>
      </c>
      <c r="M166" s="3">
        <v>12000</v>
      </c>
      <c r="N166" s="12">
        <v>9.93</v>
      </c>
      <c r="O166" s="12">
        <v>17.2</v>
      </c>
      <c r="P166" s="12">
        <v>0.5</v>
      </c>
      <c r="Q166" s="15" t="s">
        <v>133</v>
      </c>
      <c r="R166" s="18" t="s">
        <v>952</v>
      </c>
    </row>
    <row r="167" spans="1:18">
      <c r="A167" s="16" t="s">
        <v>134</v>
      </c>
      <c r="B167" s="2">
        <v>0.5</v>
      </c>
      <c r="C167" s="3">
        <v>500</v>
      </c>
      <c r="D167" s="4">
        <v>10</v>
      </c>
      <c r="E167" s="4">
        <v>1</v>
      </c>
      <c r="F167" s="2">
        <v>2.8</v>
      </c>
      <c r="G167" s="2">
        <v>0.11</v>
      </c>
      <c r="H167" s="2">
        <v>169.11</v>
      </c>
      <c r="I167" s="3">
        <v>395.4</v>
      </c>
      <c r="J167" s="3">
        <v>11.5</v>
      </c>
      <c r="K167" s="3">
        <v>8.4</v>
      </c>
      <c r="L167" s="4">
        <v>1.22</v>
      </c>
      <c r="M167" s="3">
        <v>12000</v>
      </c>
      <c r="N167" s="12">
        <v>14.9</v>
      </c>
      <c r="O167" s="12">
        <v>25.478000000000002</v>
      </c>
      <c r="P167" s="12">
        <v>0.6</v>
      </c>
      <c r="Q167" s="15" t="s">
        <v>133</v>
      </c>
      <c r="R167" s="18" t="s">
        <v>952</v>
      </c>
    </row>
    <row r="168" spans="1:18">
      <c r="A168" s="16" t="s">
        <v>135</v>
      </c>
      <c r="B168" s="2">
        <v>0.5</v>
      </c>
      <c r="C168" s="3">
        <v>500</v>
      </c>
      <c r="D168" s="4">
        <v>10</v>
      </c>
      <c r="E168" s="4">
        <v>1</v>
      </c>
      <c r="F168" s="2">
        <v>2.5</v>
      </c>
      <c r="G168" s="2">
        <v>0.09</v>
      </c>
      <c r="H168" s="2">
        <v>148.11000000000001</v>
      </c>
      <c r="I168" s="3">
        <v>390</v>
      </c>
      <c r="J168" s="3">
        <v>13.8</v>
      </c>
      <c r="K168" s="3">
        <v>7</v>
      </c>
      <c r="L168" s="4">
        <v>1.1200000000000001</v>
      </c>
      <c r="M168" s="3">
        <v>12000</v>
      </c>
      <c r="N168" s="12">
        <v>13.2</v>
      </c>
      <c r="O168" s="12">
        <v>22.292999999999999</v>
      </c>
      <c r="P168" s="12">
        <v>0.6</v>
      </c>
      <c r="Q168" s="15" t="s">
        <v>133</v>
      </c>
      <c r="R168" s="18" t="s">
        <v>952</v>
      </c>
    </row>
    <row r="169" spans="1:18">
      <c r="A169" s="16" t="s">
        <v>136</v>
      </c>
      <c r="B169" s="2">
        <v>0.5</v>
      </c>
      <c r="C169" s="3">
        <v>550</v>
      </c>
      <c r="D169" s="4">
        <v>10</v>
      </c>
      <c r="E169" s="4">
        <v>1</v>
      </c>
      <c r="F169" s="2">
        <v>2.8</v>
      </c>
      <c r="G169" s="2">
        <v>7.0000000000000007E-2</v>
      </c>
      <c r="H169" s="2">
        <v>118.2</v>
      </c>
      <c r="I169" s="3">
        <v>390</v>
      </c>
      <c r="J169" s="3">
        <v>23</v>
      </c>
      <c r="K169" s="3">
        <v>4.2</v>
      </c>
      <c r="L169" s="4">
        <v>1.1000000000000001</v>
      </c>
      <c r="M169" s="3">
        <v>12000</v>
      </c>
      <c r="N169" s="12">
        <v>11.6</v>
      </c>
      <c r="O169" s="12">
        <v>3.1850000000000001</v>
      </c>
      <c r="P169" s="12">
        <v>0.25</v>
      </c>
      <c r="Q169" s="15" t="s">
        <v>133</v>
      </c>
      <c r="R169" s="18" t="s">
        <v>952</v>
      </c>
    </row>
    <row r="170" spans="1:18">
      <c r="A170" s="16" t="s">
        <v>132</v>
      </c>
      <c r="B170" s="2">
        <v>0.5</v>
      </c>
      <c r="C170" s="3">
        <v>550</v>
      </c>
      <c r="D170" s="4">
        <v>10</v>
      </c>
      <c r="E170" s="4">
        <v>1</v>
      </c>
      <c r="F170" s="2">
        <v>3.1</v>
      </c>
      <c r="G170" s="2">
        <v>0.17</v>
      </c>
      <c r="H170" s="2">
        <v>230.5</v>
      </c>
      <c r="I170" s="3">
        <v>388.6</v>
      </c>
      <c r="J170" s="3">
        <v>19.7</v>
      </c>
      <c r="K170" s="3">
        <v>4.9000000000000004</v>
      </c>
      <c r="L170" s="4">
        <v>0</v>
      </c>
      <c r="M170" s="3">
        <v>12000</v>
      </c>
      <c r="N170" s="12">
        <v>17.7</v>
      </c>
      <c r="O170" s="12">
        <v>26.114999999999998</v>
      </c>
      <c r="P170" s="12">
        <v>0.55000000000000004</v>
      </c>
      <c r="Q170" s="15" t="s">
        <v>133</v>
      </c>
      <c r="R170" s="18" t="s">
        <v>952</v>
      </c>
    </row>
    <row r="171" spans="1:18">
      <c r="A171" s="16" t="s">
        <v>134</v>
      </c>
      <c r="B171" s="2">
        <v>0.5</v>
      </c>
      <c r="C171" s="3">
        <v>550</v>
      </c>
      <c r="D171" s="4">
        <v>10</v>
      </c>
      <c r="E171" s="4">
        <v>1</v>
      </c>
      <c r="F171" s="2">
        <v>2.8</v>
      </c>
      <c r="G171" s="2">
        <v>0.11</v>
      </c>
      <c r="H171" s="2">
        <v>169.11</v>
      </c>
      <c r="I171" s="3">
        <v>395.4</v>
      </c>
      <c r="J171" s="3">
        <v>11.5</v>
      </c>
      <c r="K171" s="3">
        <v>8.4</v>
      </c>
      <c r="L171" s="4">
        <v>1.22</v>
      </c>
      <c r="M171" s="3">
        <v>12000</v>
      </c>
      <c r="N171" s="12">
        <v>25.4</v>
      </c>
      <c r="O171" s="12">
        <v>38.216999999999999</v>
      </c>
      <c r="P171" s="12">
        <v>0.67</v>
      </c>
      <c r="Q171" s="15" t="s">
        <v>133</v>
      </c>
      <c r="R171" s="18" t="s">
        <v>952</v>
      </c>
    </row>
    <row r="172" spans="1:18">
      <c r="A172" s="16" t="s">
        <v>135</v>
      </c>
      <c r="B172" s="2">
        <v>0.5</v>
      </c>
      <c r="C172" s="3">
        <v>550</v>
      </c>
      <c r="D172" s="4">
        <v>10</v>
      </c>
      <c r="E172" s="4">
        <v>1</v>
      </c>
      <c r="F172" s="2">
        <v>2.5</v>
      </c>
      <c r="G172" s="2">
        <v>0.09</v>
      </c>
      <c r="H172" s="2">
        <v>148.11000000000001</v>
      </c>
      <c r="I172" s="3">
        <v>390</v>
      </c>
      <c r="J172" s="3">
        <v>13.8</v>
      </c>
      <c r="K172" s="3">
        <v>7</v>
      </c>
      <c r="L172" s="4">
        <v>1.1200000000000001</v>
      </c>
      <c r="M172" s="3">
        <v>12000</v>
      </c>
      <c r="N172" s="12">
        <v>19.86</v>
      </c>
      <c r="O172" s="12">
        <v>31.21</v>
      </c>
      <c r="P172" s="12">
        <v>0.62</v>
      </c>
      <c r="Q172" s="15" t="s">
        <v>133</v>
      </c>
      <c r="R172" s="18" t="s">
        <v>952</v>
      </c>
    </row>
    <row r="173" spans="1:18">
      <c r="A173" s="16" t="s">
        <v>136</v>
      </c>
      <c r="B173" s="2">
        <v>0.5</v>
      </c>
      <c r="C173" s="3">
        <v>600</v>
      </c>
      <c r="D173" s="4">
        <v>10</v>
      </c>
      <c r="E173" s="4">
        <v>1</v>
      </c>
      <c r="F173" s="2">
        <v>2.8</v>
      </c>
      <c r="G173" s="2">
        <v>7.0000000000000007E-2</v>
      </c>
      <c r="H173" s="2">
        <v>118.2</v>
      </c>
      <c r="I173" s="3">
        <v>390</v>
      </c>
      <c r="J173" s="3">
        <v>23</v>
      </c>
      <c r="K173" s="3">
        <v>4.2</v>
      </c>
      <c r="L173" s="4">
        <v>1.1000000000000001</v>
      </c>
      <c r="M173" s="3">
        <v>12000</v>
      </c>
      <c r="N173" s="12">
        <v>13.24</v>
      </c>
      <c r="O173" s="12">
        <v>24.841000000000001</v>
      </c>
      <c r="P173" s="12">
        <v>0.41</v>
      </c>
      <c r="Q173" s="15" t="s">
        <v>133</v>
      </c>
      <c r="R173" s="18" t="s">
        <v>952</v>
      </c>
    </row>
    <row r="174" spans="1:18">
      <c r="A174" s="16" t="s">
        <v>132</v>
      </c>
      <c r="B174" s="2">
        <v>0.5</v>
      </c>
      <c r="C174" s="3">
        <v>600</v>
      </c>
      <c r="D174" s="4">
        <v>10</v>
      </c>
      <c r="E174" s="4">
        <v>1</v>
      </c>
      <c r="F174" s="2">
        <v>3.1</v>
      </c>
      <c r="G174" s="2">
        <v>0.17</v>
      </c>
      <c r="H174" s="2">
        <v>230.5</v>
      </c>
      <c r="I174" s="3">
        <v>388.6</v>
      </c>
      <c r="J174" s="3">
        <v>19.7</v>
      </c>
      <c r="K174" s="3">
        <v>4.9000000000000004</v>
      </c>
      <c r="L174" s="4">
        <v>0</v>
      </c>
      <c r="M174" s="3">
        <v>12000</v>
      </c>
      <c r="N174" s="12">
        <v>27.03</v>
      </c>
      <c r="O174" s="12">
        <v>38.853999999999999</v>
      </c>
      <c r="P174" s="12">
        <v>0.67300000000000004</v>
      </c>
      <c r="Q174" s="15" t="s">
        <v>133</v>
      </c>
      <c r="R174" s="18" t="s">
        <v>952</v>
      </c>
    </row>
    <row r="175" spans="1:18">
      <c r="A175" s="16" t="s">
        <v>134</v>
      </c>
      <c r="B175" s="2">
        <v>0.5</v>
      </c>
      <c r="C175" s="3">
        <v>600</v>
      </c>
      <c r="D175" s="4">
        <v>10</v>
      </c>
      <c r="E175" s="4">
        <v>1</v>
      </c>
      <c r="F175" s="2">
        <v>2.8</v>
      </c>
      <c r="G175" s="2">
        <v>0.11</v>
      </c>
      <c r="H175" s="2">
        <v>169.11</v>
      </c>
      <c r="I175" s="3">
        <v>395.4</v>
      </c>
      <c r="J175" s="3">
        <v>11.5</v>
      </c>
      <c r="K175" s="3">
        <v>8.4</v>
      </c>
      <c r="L175" s="4">
        <v>1.22</v>
      </c>
      <c r="M175" s="3">
        <v>12000</v>
      </c>
      <c r="N175" s="12">
        <v>40.799999999999997</v>
      </c>
      <c r="O175" s="12">
        <v>53.5</v>
      </c>
      <c r="P175" s="12">
        <v>0.752</v>
      </c>
      <c r="Q175" s="15" t="s">
        <v>133</v>
      </c>
      <c r="R175" s="18" t="s">
        <v>952</v>
      </c>
    </row>
    <row r="176" spans="1:18">
      <c r="A176" s="16" t="s">
        <v>135</v>
      </c>
      <c r="B176" s="2">
        <v>0.5</v>
      </c>
      <c r="C176" s="3">
        <v>600</v>
      </c>
      <c r="D176" s="4">
        <v>10</v>
      </c>
      <c r="E176" s="4">
        <v>1</v>
      </c>
      <c r="F176" s="2">
        <v>2.5</v>
      </c>
      <c r="G176" s="2">
        <v>0.09</v>
      </c>
      <c r="H176" s="2">
        <v>148.11000000000001</v>
      </c>
      <c r="I176" s="3">
        <v>390</v>
      </c>
      <c r="J176" s="3">
        <v>13.8</v>
      </c>
      <c r="K176" s="3">
        <v>7</v>
      </c>
      <c r="L176" s="4">
        <v>1.1200000000000001</v>
      </c>
      <c r="M176" s="3">
        <v>12000</v>
      </c>
      <c r="N176" s="12">
        <v>32</v>
      </c>
      <c r="O176" s="12">
        <v>45.222999999999999</v>
      </c>
      <c r="P176" s="12">
        <v>0.7</v>
      </c>
      <c r="Q176" s="15" t="s">
        <v>133</v>
      </c>
      <c r="R176" s="18" t="s">
        <v>952</v>
      </c>
    </row>
    <row r="177" spans="1:18">
      <c r="A177" s="16" t="s">
        <v>136</v>
      </c>
      <c r="B177" s="2">
        <v>0.5</v>
      </c>
      <c r="C177" s="3">
        <v>650</v>
      </c>
      <c r="D177" s="4">
        <v>10</v>
      </c>
      <c r="E177" s="4">
        <v>1</v>
      </c>
      <c r="F177" s="2">
        <v>2.8</v>
      </c>
      <c r="G177" s="2">
        <v>7.0000000000000007E-2</v>
      </c>
      <c r="H177" s="2">
        <v>118.2</v>
      </c>
      <c r="I177" s="3">
        <v>390</v>
      </c>
      <c r="J177" s="3">
        <v>23</v>
      </c>
      <c r="K177" s="3">
        <v>4.2</v>
      </c>
      <c r="L177" s="4">
        <v>1.1000000000000001</v>
      </c>
      <c r="M177" s="3">
        <v>12000</v>
      </c>
      <c r="N177" s="12">
        <v>14.345000000000001</v>
      </c>
      <c r="O177" s="12">
        <v>30.573</v>
      </c>
      <c r="P177" s="12">
        <v>0.438</v>
      </c>
      <c r="Q177" s="15" t="s">
        <v>133</v>
      </c>
      <c r="R177" s="18" t="s">
        <v>952</v>
      </c>
    </row>
    <row r="178" spans="1:18">
      <c r="A178" s="16" t="s">
        <v>132</v>
      </c>
      <c r="B178" s="2">
        <v>0.5</v>
      </c>
      <c r="C178" s="3">
        <v>650</v>
      </c>
      <c r="D178" s="4">
        <v>10</v>
      </c>
      <c r="E178" s="4">
        <v>1</v>
      </c>
      <c r="F178" s="2">
        <v>3.1</v>
      </c>
      <c r="G178" s="2">
        <v>0.17</v>
      </c>
      <c r="H178" s="2">
        <v>230.5</v>
      </c>
      <c r="I178" s="3">
        <v>388.6</v>
      </c>
      <c r="J178" s="3">
        <v>19.7</v>
      </c>
      <c r="K178" s="3">
        <v>4.9000000000000004</v>
      </c>
      <c r="L178" s="4">
        <v>0</v>
      </c>
      <c r="M178" s="3">
        <v>12000</v>
      </c>
      <c r="N178" s="12">
        <v>43.03</v>
      </c>
      <c r="O178" s="12">
        <v>54.14</v>
      </c>
      <c r="P178" s="12">
        <v>0.752</v>
      </c>
      <c r="Q178" s="15" t="s">
        <v>133</v>
      </c>
      <c r="R178" s="18" t="s">
        <v>952</v>
      </c>
    </row>
    <row r="179" spans="1:18">
      <c r="A179" s="16" t="s">
        <v>134</v>
      </c>
      <c r="B179" s="2">
        <v>0.5</v>
      </c>
      <c r="C179" s="3">
        <v>650</v>
      </c>
      <c r="D179" s="4">
        <v>10</v>
      </c>
      <c r="E179" s="4">
        <v>1</v>
      </c>
      <c r="F179" s="2">
        <v>2.8</v>
      </c>
      <c r="G179" s="2">
        <v>0.11</v>
      </c>
      <c r="H179" s="2">
        <v>169.11</v>
      </c>
      <c r="I179" s="3">
        <v>395.4</v>
      </c>
      <c r="J179" s="3">
        <v>11.5</v>
      </c>
      <c r="K179" s="3">
        <v>8.4</v>
      </c>
      <c r="L179" s="4">
        <v>1.22</v>
      </c>
      <c r="M179" s="3">
        <v>12000</v>
      </c>
      <c r="N179" s="12">
        <v>56.828000000000003</v>
      </c>
      <c r="O179" s="12">
        <v>68.790000000000006</v>
      </c>
      <c r="P179" s="12">
        <v>0.83699999999999997</v>
      </c>
      <c r="Q179" s="15" t="s">
        <v>133</v>
      </c>
      <c r="R179" s="18" t="s">
        <v>952</v>
      </c>
    </row>
    <row r="180" spans="1:18">
      <c r="A180" s="16" t="s">
        <v>135</v>
      </c>
      <c r="B180" s="2">
        <v>0.5</v>
      </c>
      <c r="C180" s="3">
        <v>650</v>
      </c>
      <c r="D180" s="4">
        <v>10</v>
      </c>
      <c r="E180" s="4">
        <v>1</v>
      </c>
      <c r="F180" s="2">
        <v>2.5</v>
      </c>
      <c r="G180" s="2">
        <v>0.09</v>
      </c>
      <c r="H180" s="2">
        <v>148.11000000000001</v>
      </c>
      <c r="I180" s="3">
        <v>390</v>
      </c>
      <c r="J180" s="3">
        <v>13.8</v>
      </c>
      <c r="K180" s="3">
        <v>7</v>
      </c>
      <c r="L180" s="4">
        <v>1.1200000000000001</v>
      </c>
      <c r="M180" s="3">
        <v>12000</v>
      </c>
      <c r="N180" s="12">
        <v>46.896999999999998</v>
      </c>
      <c r="O180" s="12">
        <v>59.872999999999998</v>
      </c>
      <c r="P180" s="12">
        <v>0.8</v>
      </c>
      <c r="Q180" s="15" t="s">
        <v>133</v>
      </c>
      <c r="R180" s="18" t="s">
        <v>952</v>
      </c>
    </row>
    <row r="181" spans="1:18">
      <c r="A181" s="16" t="s">
        <v>136</v>
      </c>
      <c r="B181" s="2">
        <v>0.5</v>
      </c>
      <c r="C181" s="3">
        <v>700</v>
      </c>
      <c r="D181" s="4">
        <v>10</v>
      </c>
      <c r="E181" s="4">
        <v>1</v>
      </c>
      <c r="F181" s="2">
        <v>2.8</v>
      </c>
      <c r="G181" s="2">
        <v>7.0000000000000007E-2</v>
      </c>
      <c r="H181" s="2">
        <v>118.2</v>
      </c>
      <c r="I181" s="3">
        <v>390</v>
      </c>
      <c r="J181" s="3">
        <v>23</v>
      </c>
      <c r="K181" s="3">
        <v>4.2</v>
      </c>
      <c r="L181" s="4">
        <v>1.1000000000000001</v>
      </c>
      <c r="M181" s="3">
        <v>12000</v>
      </c>
      <c r="N181" s="12">
        <v>29.792999999999999</v>
      </c>
      <c r="O181" s="12">
        <v>47.77</v>
      </c>
      <c r="P181" s="12">
        <v>0.64</v>
      </c>
      <c r="Q181" s="15" t="s">
        <v>133</v>
      </c>
      <c r="R181" s="18" t="s">
        <v>952</v>
      </c>
    </row>
    <row r="182" spans="1:18">
      <c r="A182" s="16" t="s">
        <v>132</v>
      </c>
      <c r="B182" s="2">
        <v>0.5</v>
      </c>
      <c r="C182" s="3">
        <v>700</v>
      </c>
      <c r="D182" s="4">
        <v>10</v>
      </c>
      <c r="E182" s="4">
        <v>1</v>
      </c>
      <c r="F182" s="2">
        <v>3.1</v>
      </c>
      <c r="G182" s="2">
        <v>0.17</v>
      </c>
      <c r="H182" s="2">
        <v>230.5</v>
      </c>
      <c r="I182" s="3">
        <v>388.6</v>
      </c>
      <c r="J182" s="3">
        <v>19.7</v>
      </c>
      <c r="K182" s="3">
        <v>4.9000000000000004</v>
      </c>
      <c r="L182" s="4">
        <v>0</v>
      </c>
      <c r="M182" s="3">
        <v>12000</v>
      </c>
      <c r="N182" s="12">
        <v>58.482999999999997</v>
      </c>
      <c r="O182" s="12">
        <v>70</v>
      </c>
      <c r="P182" s="12">
        <v>0.83</v>
      </c>
      <c r="Q182" s="15" t="s">
        <v>133</v>
      </c>
      <c r="R182" s="18" t="s">
        <v>952</v>
      </c>
    </row>
    <row r="183" spans="1:18">
      <c r="A183" s="16" t="s">
        <v>134</v>
      </c>
      <c r="B183" s="2">
        <v>0.5</v>
      </c>
      <c r="C183" s="3">
        <v>700</v>
      </c>
      <c r="D183" s="4">
        <v>10</v>
      </c>
      <c r="E183" s="4">
        <v>1</v>
      </c>
      <c r="F183" s="2">
        <v>2.8</v>
      </c>
      <c r="G183" s="2">
        <v>0.11</v>
      </c>
      <c r="H183" s="2">
        <v>169.11</v>
      </c>
      <c r="I183" s="3">
        <v>395.4</v>
      </c>
      <c r="J183" s="3">
        <v>11.5</v>
      </c>
      <c r="K183" s="3">
        <v>8.4</v>
      </c>
      <c r="L183" s="4">
        <v>1.22</v>
      </c>
      <c r="M183" s="3">
        <v>12000</v>
      </c>
      <c r="N183" s="12">
        <v>72.275999999999996</v>
      </c>
      <c r="O183" s="12">
        <v>84.075999999999993</v>
      </c>
      <c r="P183" s="12">
        <v>0.9</v>
      </c>
      <c r="Q183" s="15" t="s">
        <v>133</v>
      </c>
      <c r="R183" s="18" t="s">
        <v>952</v>
      </c>
    </row>
    <row r="184" spans="1:18">
      <c r="A184" s="16" t="s">
        <v>135</v>
      </c>
      <c r="B184" s="2">
        <v>0.5</v>
      </c>
      <c r="C184" s="3">
        <v>700</v>
      </c>
      <c r="D184" s="4">
        <v>10</v>
      </c>
      <c r="E184" s="4">
        <v>1</v>
      </c>
      <c r="F184" s="2">
        <v>2.5</v>
      </c>
      <c r="G184" s="2">
        <v>0.09</v>
      </c>
      <c r="H184" s="2">
        <v>148.11000000000001</v>
      </c>
      <c r="I184" s="3">
        <v>390</v>
      </c>
      <c r="J184" s="3">
        <v>13.8</v>
      </c>
      <c r="K184" s="3">
        <v>7</v>
      </c>
      <c r="L184" s="4">
        <v>1.1200000000000001</v>
      </c>
      <c r="M184" s="3">
        <v>12000</v>
      </c>
      <c r="N184" s="12">
        <v>64</v>
      </c>
      <c r="O184" s="12">
        <v>75.522000000000006</v>
      </c>
      <c r="P184" s="12">
        <v>0.83</v>
      </c>
      <c r="Q184" s="15" t="s">
        <v>133</v>
      </c>
      <c r="R184" s="18" t="s">
        <v>952</v>
      </c>
    </row>
    <row r="185" spans="1:18">
      <c r="A185" s="16" t="s">
        <v>137</v>
      </c>
      <c r="B185" s="2">
        <v>0.25</v>
      </c>
      <c r="C185" s="3">
        <v>750</v>
      </c>
      <c r="D185" s="4">
        <v>23.1</v>
      </c>
      <c r="E185" s="4">
        <v>20</v>
      </c>
      <c r="F185" s="2">
        <v>8</v>
      </c>
      <c r="G185" s="2">
        <v>0.49</v>
      </c>
      <c r="H185" s="2">
        <v>171</v>
      </c>
      <c r="I185" s="3">
        <v>751</v>
      </c>
      <c r="J185" s="3">
        <v>12.83</v>
      </c>
      <c r="K185" s="3">
        <v>13.3</v>
      </c>
      <c r="L185" s="4">
        <v>0</v>
      </c>
      <c r="M185" s="3">
        <v>96000</v>
      </c>
      <c r="N185" s="12">
        <v>84.8</v>
      </c>
      <c r="O185" s="12">
        <v>87.3</v>
      </c>
      <c r="P185" s="12">
        <v>0.85699999999999998</v>
      </c>
      <c r="Q185" s="15" t="s">
        <v>138</v>
      </c>
      <c r="R185" s="18" t="s">
        <v>952</v>
      </c>
    </row>
    <row r="186" spans="1:18">
      <c r="A186" s="16" t="s">
        <v>139</v>
      </c>
      <c r="B186" s="2">
        <v>0.25</v>
      </c>
      <c r="C186" s="3">
        <v>750</v>
      </c>
      <c r="D186" s="4">
        <v>18.2</v>
      </c>
      <c r="E186" s="4">
        <v>20</v>
      </c>
      <c r="F186" s="2">
        <v>8.1999999999999993</v>
      </c>
      <c r="G186" s="2">
        <v>0.47</v>
      </c>
      <c r="H186" s="2">
        <v>172</v>
      </c>
      <c r="I186" s="3">
        <v>710</v>
      </c>
      <c r="J186" s="3">
        <v>6.6</v>
      </c>
      <c r="K186" s="3">
        <v>16.3</v>
      </c>
      <c r="L186" s="4">
        <v>1.63</v>
      </c>
      <c r="M186" s="3">
        <v>96000</v>
      </c>
      <c r="N186" s="12">
        <v>90.1</v>
      </c>
      <c r="O186" s="12">
        <v>93.1</v>
      </c>
      <c r="P186" s="12">
        <v>0.91800000000000004</v>
      </c>
      <c r="Q186" s="15" t="s">
        <v>138</v>
      </c>
      <c r="R186" s="18" t="s">
        <v>952</v>
      </c>
    </row>
    <row r="187" spans="1:18">
      <c r="A187" s="16" t="s">
        <v>137</v>
      </c>
      <c r="B187" s="2">
        <v>0.25</v>
      </c>
      <c r="C187" s="3">
        <v>750</v>
      </c>
      <c r="D187" s="4">
        <v>23.1</v>
      </c>
      <c r="E187" s="4">
        <v>40</v>
      </c>
      <c r="F187" s="2">
        <v>8</v>
      </c>
      <c r="G187" s="2">
        <v>0.49</v>
      </c>
      <c r="H187" s="2">
        <v>171</v>
      </c>
      <c r="I187" s="3">
        <v>751</v>
      </c>
      <c r="J187" s="3">
        <v>12.83</v>
      </c>
      <c r="K187" s="3">
        <v>13.3</v>
      </c>
      <c r="L187" s="4">
        <v>0</v>
      </c>
      <c r="M187" s="3">
        <v>96000</v>
      </c>
      <c r="N187" s="12">
        <v>83.7</v>
      </c>
      <c r="O187" s="12">
        <v>86.7</v>
      </c>
      <c r="P187" s="12">
        <v>0.82699999999999996</v>
      </c>
      <c r="Q187" s="15" t="s">
        <v>138</v>
      </c>
      <c r="R187" s="18" t="s">
        <v>952</v>
      </c>
    </row>
    <row r="188" spans="1:18">
      <c r="A188" s="16" t="s">
        <v>139</v>
      </c>
      <c r="B188" s="2">
        <v>0.25</v>
      </c>
      <c r="C188" s="3">
        <v>750</v>
      </c>
      <c r="D188" s="4">
        <v>18.2</v>
      </c>
      <c r="E188" s="4">
        <v>40</v>
      </c>
      <c r="F188" s="2">
        <v>8.1999999999999993</v>
      </c>
      <c r="G188" s="2">
        <v>0.47</v>
      </c>
      <c r="H188" s="2">
        <v>172</v>
      </c>
      <c r="I188" s="3">
        <v>710</v>
      </c>
      <c r="J188" s="3">
        <v>6.6</v>
      </c>
      <c r="K188" s="3">
        <v>16.3</v>
      </c>
      <c r="L188" s="4">
        <v>1.63</v>
      </c>
      <c r="M188" s="3">
        <v>96000</v>
      </c>
      <c r="N188" s="12">
        <v>89.5</v>
      </c>
      <c r="O188" s="12">
        <v>93.1</v>
      </c>
      <c r="P188" s="12">
        <v>0.91800000000000004</v>
      </c>
      <c r="Q188" s="15" t="s">
        <v>138</v>
      </c>
      <c r="R188" s="18" t="s">
        <v>952</v>
      </c>
    </row>
    <row r="189" spans="1:18">
      <c r="A189" s="16" t="s">
        <v>137</v>
      </c>
      <c r="B189" s="2">
        <v>0.25</v>
      </c>
      <c r="C189" s="3">
        <v>750</v>
      </c>
      <c r="D189" s="4">
        <v>23.1</v>
      </c>
      <c r="E189" s="4">
        <v>60</v>
      </c>
      <c r="F189" s="2">
        <v>8</v>
      </c>
      <c r="G189" s="2">
        <v>0.49</v>
      </c>
      <c r="H189" s="2">
        <v>171</v>
      </c>
      <c r="I189" s="3">
        <v>751</v>
      </c>
      <c r="J189" s="3">
        <v>12.83</v>
      </c>
      <c r="K189" s="3">
        <v>13.3</v>
      </c>
      <c r="L189" s="4">
        <v>0</v>
      </c>
      <c r="M189" s="3">
        <v>96000</v>
      </c>
      <c r="N189" s="12">
        <v>80.8</v>
      </c>
      <c r="O189" s="12">
        <v>85</v>
      </c>
      <c r="P189" s="12">
        <v>0.81599999999999995</v>
      </c>
      <c r="Q189" s="15" t="s">
        <v>138</v>
      </c>
      <c r="R189" s="18" t="s">
        <v>952</v>
      </c>
    </row>
    <row r="190" spans="1:18">
      <c r="A190" s="16" t="s">
        <v>139</v>
      </c>
      <c r="B190" s="2">
        <v>0.25</v>
      </c>
      <c r="C190" s="3">
        <v>750</v>
      </c>
      <c r="D190" s="4">
        <v>18.2</v>
      </c>
      <c r="E190" s="4">
        <v>60</v>
      </c>
      <c r="F190" s="2">
        <v>8.1999999999999993</v>
      </c>
      <c r="G190" s="2">
        <v>0.47</v>
      </c>
      <c r="H190" s="2">
        <v>172</v>
      </c>
      <c r="I190" s="3">
        <v>710</v>
      </c>
      <c r="J190" s="3">
        <v>6.6</v>
      </c>
      <c r="K190" s="3">
        <v>16.3</v>
      </c>
      <c r="L190" s="4">
        <v>1.63</v>
      </c>
      <c r="M190" s="3">
        <v>96000</v>
      </c>
      <c r="N190" s="12">
        <v>88.37</v>
      </c>
      <c r="O190" s="12">
        <v>93.1</v>
      </c>
      <c r="P190" s="12">
        <v>0.92</v>
      </c>
      <c r="Q190" s="15" t="s">
        <v>138</v>
      </c>
      <c r="R190" s="18" t="s">
        <v>952</v>
      </c>
    </row>
    <row r="191" spans="1:18">
      <c r="A191" s="16" t="s">
        <v>139</v>
      </c>
      <c r="B191" s="2">
        <v>0.25</v>
      </c>
      <c r="C191" s="3">
        <v>800</v>
      </c>
      <c r="D191" s="4">
        <v>18.2</v>
      </c>
      <c r="E191" s="4">
        <v>40</v>
      </c>
      <c r="F191" s="2">
        <v>8.1999999999999993</v>
      </c>
      <c r="G191" s="2">
        <v>0.47</v>
      </c>
      <c r="H191" s="2">
        <v>172</v>
      </c>
      <c r="I191" s="3">
        <v>710</v>
      </c>
      <c r="J191" s="3">
        <v>6.6</v>
      </c>
      <c r="K191" s="3">
        <v>16.3</v>
      </c>
      <c r="L191" s="4">
        <v>1.63</v>
      </c>
      <c r="M191" s="3">
        <v>192000</v>
      </c>
      <c r="N191" s="12">
        <v>84.4</v>
      </c>
      <c r="O191" s="12">
        <v>89.9</v>
      </c>
      <c r="P191" s="12">
        <v>0.93</v>
      </c>
      <c r="Q191" s="15" t="s">
        <v>138</v>
      </c>
      <c r="R191" s="18" t="s">
        <v>952</v>
      </c>
    </row>
    <row r="192" spans="1:18">
      <c r="A192" s="16" t="s">
        <v>139</v>
      </c>
      <c r="B192" s="2">
        <v>0.25</v>
      </c>
      <c r="C192" s="3">
        <v>800</v>
      </c>
      <c r="D192" s="4">
        <v>18.2</v>
      </c>
      <c r="E192" s="4">
        <v>80</v>
      </c>
      <c r="F192" s="2">
        <v>8.1999999999999993</v>
      </c>
      <c r="G192" s="2">
        <v>0.47</v>
      </c>
      <c r="H192" s="2">
        <v>172</v>
      </c>
      <c r="I192" s="3">
        <v>710</v>
      </c>
      <c r="J192" s="3">
        <v>6.6</v>
      </c>
      <c r="K192" s="3">
        <v>16.3</v>
      </c>
      <c r="L192" s="4">
        <v>1.63</v>
      </c>
      <c r="M192" s="3">
        <v>192000</v>
      </c>
      <c r="N192" s="12">
        <v>84</v>
      </c>
      <c r="O192" s="12">
        <v>88.44</v>
      </c>
      <c r="P192" s="12">
        <v>0.92500000000000004</v>
      </c>
      <c r="Q192" s="15" t="s">
        <v>138</v>
      </c>
      <c r="R192" s="18" t="s">
        <v>952</v>
      </c>
    </row>
    <row r="193" spans="1:18">
      <c r="A193" s="16" t="s">
        <v>140</v>
      </c>
      <c r="B193" s="2">
        <f t="shared" ref="B193:B218" si="3">1/3</f>
        <v>0.33333333333333331</v>
      </c>
      <c r="C193" s="3">
        <v>800</v>
      </c>
      <c r="D193" s="4">
        <v>5</v>
      </c>
      <c r="E193" s="4">
        <v>5</v>
      </c>
      <c r="F193" s="2">
        <v>6.1</v>
      </c>
      <c r="G193" s="2">
        <v>0.41099999999999998</v>
      </c>
      <c r="H193" s="2">
        <v>240</v>
      </c>
      <c r="I193" s="3">
        <v>750</v>
      </c>
      <c r="J193" s="3">
        <v>20.9</v>
      </c>
      <c r="K193" s="3"/>
      <c r="L193" s="4">
        <v>1.33</v>
      </c>
      <c r="M193" s="3">
        <v>15000</v>
      </c>
      <c r="N193" s="12">
        <v>87.5</v>
      </c>
      <c r="O193" s="12">
        <v>73.5</v>
      </c>
      <c r="P193" s="12">
        <v>0.434</v>
      </c>
      <c r="Q193" s="15" t="s">
        <v>141</v>
      </c>
      <c r="R193" s="18" t="s">
        <v>952</v>
      </c>
    </row>
    <row r="194" spans="1:18">
      <c r="A194" s="16" t="s">
        <v>142</v>
      </c>
      <c r="B194" s="2">
        <f t="shared" si="3"/>
        <v>0.33333333333333331</v>
      </c>
      <c r="C194" s="3">
        <v>800</v>
      </c>
      <c r="D194" s="4">
        <v>5</v>
      </c>
      <c r="E194" s="4">
        <v>5</v>
      </c>
      <c r="F194" s="2">
        <v>6.2</v>
      </c>
      <c r="G194" s="2">
        <v>0.378</v>
      </c>
      <c r="H194" s="2">
        <v>216</v>
      </c>
      <c r="I194" s="3">
        <v>750</v>
      </c>
      <c r="J194" s="3">
        <v>34.700000000000003</v>
      </c>
      <c r="K194" s="3"/>
      <c r="L194" s="4">
        <v>1.33</v>
      </c>
      <c r="M194" s="3">
        <v>15000</v>
      </c>
      <c r="N194" s="12">
        <v>60.3</v>
      </c>
      <c r="O194" s="12">
        <v>55.2</v>
      </c>
      <c r="P194" s="12">
        <v>0.20599999999999999</v>
      </c>
      <c r="Q194" s="15" t="s">
        <v>141</v>
      </c>
      <c r="R194" s="18" t="s">
        <v>952</v>
      </c>
    </row>
    <row r="195" spans="1:18">
      <c r="A195" s="16" t="s">
        <v>143</v>
      </c>
      <c r="B195" s="2">
        <f t="shared" si="3"/>
        <v>0.33333333333333331</v>
      </c>
      <c r="C195" s="3">
        <v>400</v>
      </c>
      <c r="D195" s="4">
        <v>5</v>
      </c>
      <c r="E195" s="4">
        <v>5</v>
      </c>
      <c r="F195" s="2">
        <v>30.1</v>
      </c>
      <c r="G195" s="2">
        <v>0.24</v>
      </c>
      <c r="H195" s="2">
        <v>45.2</v>
      </c>
      <c r="I195" s="3">
        <v>770</v>
      </c>
      <c r="J195" s="3">
        <v>27.5</v>
      </c>
      <c r="K195" s="3"/>
      <c r="L195" s="4">
        <v>0</v>
      </c>
      <c r="M195" s="3">
        <v>36000</v>
      </c>
      <c r="N195" s="12">
        <v>2.4</v>
      </c>
      <c r="O195" s="12">
        <v>0.51</v>
      </c>
      <c r="P195" s="12">
        <v>0.16500000000000001</v>
      </c>
      <c r="Q195" s="15" t="s">
        <v>144</v>
      </c>
      <c r="R195" s="18" t="s">
        <v>952</v>
      </c>
    </row>
    <row r="196" spans="1:18">
      <c r="A196" s="16" t="s">
        <v>145</v>
      </c>
      <c r="B196" s="2">
        <f t="shared" si="3"/>
        <v>0.33333333333333331</v>
      </c>
      <c r="C196" s="3">
        <v>400</v>
      </c>
      <c r="D196" s="4">
        <v>10</v>
      </c>
      <c r="E196" s="4">
        <v>5</v>
      </c>
      <c r="F196" s="2">
        <v>31.9</v>
      </c>
      <c r="G196" s="2">
        <v>0.25</v>
      </c>
      <c r="H196" s="2">
        <v>35.6</v>
      </c>
      <c r="I196" s="3">
        <v>758</v>
      </c>
      <c r="J196" s="3">
        <v>26.5</v>
      </c>
      <c r="K196" s="3"/>
      <c r="L196" s="4">
        <v>0</v>
      </c>
      <c r="M196" s="3">
        <v>36000</v>
      </c>
      <c r="N196" s="12">
        <v>4.3</v>
      </c>
      <c r="O196" s="12">
        <v>4.0599999999999996</v>
      </c>
      <c r="P196" s="12">
        <v>0.312</v>
      </c>
      <c r="Q196" s="15" t="s">
        <v>144</v>
      </c>
      <c r="R196" s="18" t="s">
        <v>952</v>
      </c>
    </row>
    <row r="197" spans="1:18">
      <c r="A197" s="16" t="s">
        <v>146</v>
      </c>
      <c r="B197" s="2">
        <f t="shared" si="3"/>
        <v>0.33333333333333331</v>
      </c>
      <c r="C197" s="3">
        <v>400</v>
      </c>
      <c r="D197" s="4">
        <v>15</v>
      </c>
      <c r="E197" s="4">
        <v>5</v>
      </c>
      <c r="F197" s="2">
        <v>25.3</v>
      </c>
      <c r="G197" s="2">
        <v>0.22</v>
      </c>
      <c r="H197" s="2">
        <v>35.299999999999997</v>
      </c>
      <c r="I197" s="3">
        <v>748</v>
      </c>
      <c r="J197" s="3">
        <v>26.4</v>
      </c>
      <c r="K197" s="3"/>
      <c r="L197" s="4">
        <v>0</v>
      </c>
      <c r="M197" s="3">
        <v>36000</v>
      </c>
      <c r="N197" s="12">
        <v>5.3</v>
      </c>
      <c r="O197" s="12">
        <v>9.6539999999999999</v>
      </c>
      <c r="P197" s="12">
        <v>0.45400000000000001</v>
      </c>
      <c r="Q197" s="15" t="s">
        <v>144</v>
      </c>
      <c r="R197" s="18" t="s">
        <v>952</v>
      </c>
    </row>
    <row r="198" spans="1:18">
      <c r="A198" s="16" t="s">
        <v>147</v>
      </c>
      <c r="B198" s="2">
        <f t="shared" si="3"/>
        <v>0.33333333333333331</v>
      </c>
      <c r="C198" s="3">
        <v>400</v>
      </c>
      <c r="D198" s="4">
        <v>20</v>
      </c>
      <c r="E198" s="4">
        <v>5</v>
      </c>
      <c r="F198" s="2">
        <v>25.1</v>
      </c>
      <c r="G198" s="2">
        <v>0.16</v>
      </c>
      <c r="H198" s="2">
        <v>30.3</v>
      </c>
      <c r="I198" s="3">
        <v>745</v>
      </c>
      <c r="J198" s="3">
        <v>26.9</v>
      </c>
      <c r="K198" s="3"/>
      <c r="L198" s="4">
        <v>0</v>
      </c>
      <c r="M198" s="3">
        <v>36000</v>
      </c>
      <c r="N198" s="12">
        <v>7.6</v>
      </c>
      <c r="O198" s="12">
        <v>8.1199999999999992</v>
      </c>
      <c r="P198" s="12">
        <v>0.45400000000000001</v>
      </c>
      <c r="Q198" s="15" t="s">
        <v>144</v>
      </c>
      <c r="R198" s="18" t="s">
        <v>952</v>
      </c>
    </row>
    <row r="199" spans="1:18">
      <c r="A199" s="16" t="s">
        <v>143</v>
      </c>
      <c r="B199" s="2">
        <f t="shared" si="3"/>
        <v>0.33333333333333331</v>
      </c>
      <c r="C199" s="3">
        <v>500</v>
      </c>
      <c r="D199" s="4">
        <v>5</v>
      </c>
      <c r="E199" s="4">
        <v>5</v>
      </c>
      <c r="F199" s="2">
        <v>30.1</v>
      </c>
      <c r="G199" s="2">
        <v>0.24</v>
      </c>
      <c r="H199" s="2">
        <v>45.2</v>
      </c>
      <c r="I199" s="3">
        <v>770</v>
      </c>
      <c r="J199" s="3">
        <v>27.5</v>
      </c>
      <c r="K199" s="3"/>
      <c r="L199" s="4">
        <v>0</v>
      </c>
      <c r="M199" s="3">
        <v>36000</v>
      </c>
      <c r="N199" s="12">
        <v>8.1</v>
      </c>
      <c r="O199" s="12">
        <v>11.675000000000001</v>
      </c>
      <c r="P199" s="12">
        <v>0.36399999999999999</v>
      </c>
      <c r="Q199" s="15" t="s">
        <v>144</v>
      </c>
      <c r="R199" s="18" t="s">
        <v>952</v>
      </c>
    </row>
    <row r="200" spans="1:18">
      <c r="A200" s="16" t="s">
        <v>145</v>
      </c>
      <c r="B200" s="2">
        <f t="shared" si="3"/>
        <v>0.33333333333333331</v>
      </c>
      <c r="C200" s="3">
        <v>500</v>
      </c>
      <c r="D200" s="4">
        <v>10</v>
      </c>
      <c r="E200" s="4">
        <v>5</v>
      </c>
      <c r="F200" s="2">
        <v>31.9</v>
      </c>
      <c r="G200" s="2">
        <v>0.25</v>
      </c>
      <c r="H200" s="2">
        <v>35.6</v>
      </c>
      <c r="I200" s="3">
        <v>758</v>
      </c>
      <c r="J200" s="3">
        <v>26.5</v>
      </c>
      <c r="K200" s="3"/>
      <c r="L200" s="4">
        <v>0</v>
      </c>
      <c r="M200" s="3">
        <v>36000</v>
      </c>
      <c r="N200" s="12">
        <v>13.3</v>
      </c>
      <c r="O200" s="12">
        <v>15.228</v>
      </c>
      <c r="P200" s="12">
        <v>0.54300000000000004</v>
      </c>
      <c r="Q200" s="15" t="s">
        <v>144</v>
      </c>
      <c r="R200" s="18" t="s">
        <v>952</v>
      </c>
    </row>
    <row r="201" spans="1:18">
      <c r="A201" s="16" t="s">
        <v>146</v>
      </c>
      <c r="B201" s="2">
        <f t="shared" si="3"/>
        <v>0.33333333333333331</v>
      </c>
      <c r="C201" s="3">
        <v>500</v>
      </c>
      <c r="D201" s="4">
        <v>15</v>
      </c>
      <c r="E201" s="4">
        <v>5</v>
      </c>
      <c r="F201" s="2">
        <v>25.3</v>
      </c>
      <c r="G201" s="2">
        <v>0.22</v>
      </c>
      <c r="H201" s="2">
        <v>35.299999999999997</v>
      </c>
      <c r="I201" s="3">
        <v>748</v>
      </c>
      <c r="J201" s="3">
        <v>26.4</v>
      </c>
      <c r="K201" s="3"/>
      <c r="L201" s="4">
        <v>0</v>
      </c>
      <c r="M201" s="3">
        <v>36000</v>
      </c>
      <c r="N201" s="12">
        <v>13.3</v>
      </c>
      <c r="O201" s="12">
        <v>18.782</v>
      </c>
      <c r="P201" s="12">
        <v>0.56699999999999995</v>
      </c>
      <c r="Q201" s="15" t="s">
        <v>144</v>
      </c>
      <c r="R201" s="18" t="s">
        <v>952</v>
      </c>
    </row>
    <row r="202" spans="1:18">
      <c r="A202" s="16" t="s">
        <v>147</v>
      </c>
      <c r="B202" s="2">
        <f t="shared" si="3"/>
        <v>0.33333333333333331</v>
      </c>
      <c r="C202" s="3">
        <v>500</v>
      </c>
      <c r="D202" s="4">
        <v>20</v>
      </c>
      <c r="E202" s="4">
        <v>5</v>
      </c>
      <c r="F202" s="2">
        <v>25.1</v>
      </c>
      <c r="G202" s="2">
        <v>0.16</v>
      </c>
      <c r="H202" s="2">
        <v>30.3</v>
      </c>
      <c r="I202" s="3">
        <v>745</v>
      </c>
      <c r="J202" s="3">
        <v>26.9</v>
      </c>
      <c r="K202" s="3"/>
      <c r="L202" s="4">
        <v>0</v>
      </c>
      <c r="M202" s="3">
        <v>36000</v>
      </c>
      <c r="N202" s="12">
        <v>22.856999999999999</v>
      </c>
      <c r="O202" s="12">
        <v>23.35</v>
      </c>
      <c r="P202" s="12">
        <v>0.83599999999999997</v>
      </c>
      <c r="Q202" s="15" t="s">
        <v>144</v>
      </c>
      <c r="R202" s="18" t="s">
        <v>952</v>
      </c>
    </row>
    <row r="203" spans="1:18">
      <c r="A203" s="16" t="s">
        <v>143</v>
      </c>
      <c r="B203" s="2">
        <f t="shared" si="3"/>
        <v>0.33333333333333331</v>
      </c>
      <c r="C203" s="3">
        <v>600</v>
      </c>
      <c r="D203" s="4">
        <v>5</v>
      </c>
      <c r="E203" s="4">
        <v>5</v>
      </c>
      <c r="F203" s="2">
        <v>30.1</v>
      </c>
      <c r="G203" s="2">
        <v>0.24</v>
      </c>
      <c r="H203" s="2">
        <v>45.2</v>
      </c>
      <c r="I203" s="3">
        <v>770</v>
      </c>
      <c r="J203" s="3">
        <v>27.5</v>
      </c>
      <c r="K203" s="3"/>
      <c r="L203" s="4">
        <v>0</v>
      </c>
      <c r="M203" s="3">
        <v>36000</v>
      </c>
      <c r="N203" s="12">
        <v>26.67</v>
      </c>
      <c r="O203" s="12">
        <v>37.055999999999997</v>
      </c>
      <c r="P203" s="12">
        <v>0.52</v>
      </c>
      <c r="Q203" s="15" t="s">
        <v>144</v>
      </c>
      <c r="R203" s="18" t="s">
        <v>952</v>
      </c>
    </row>
    <row r="204" spans="1:18">
      <c r="A204" s="16" t="s">
        <v>145</v>
      </c>
      <c r="B204" s="2">
        <f t="shared" si="3"/>
        <v>0.33333333333333331</v>
      </c>
      <c r="C204" s="3">
        <v>600</v>
      </c>
      <c r="D204" s="4">
        <v>10</v>
      </c>
      <c r="E204" s="4">
        <v>5</v>
      </c>
      <c r="F204" s="2">
        <v>31.9</v>
      </c>
      <c r="G204" s="2">
        <v>0.25</v>
      </c>
      <c r="H204" s="2">
        <v>35.6</v>
      </c>
      <c r="I204" s="3">
        <v>758</v>
      </c>
      <c r="J204" s="3">
        <v>26.5</v>
      </c>
      <c r="K204" s="3"/>
      <c r="L204" s="4">
        <v>0</v>
      </c>
      <c r="M204" s="3">
        <v>36000</v>
      </c>
      <c r="N204" s="12">
        <v>32.856999999999999</v>
      </c>
      <c r="O204" s="12">
        <v>40.61</v>
      </c>
      <c r="P204" s="12">
        <v>0.63300000000000001</v>
      </c>
      <c r="Q204" s="15" t="s">
        <v>144</v>
      </c>
      <c r="R204" s="18" t="s">
        <v>952</v>
      </c>
    </row>
    <row r="205" spans="1:18">
      <c r="A205" s="16" t="s">
        <v>146</v>
      </c>
      <c r="B205" s="2">
        <f t="shared" si="3"/>
        <v>0.33333333333333331</v>
      </c>
      <c r="C205" s="3">
        <v>600</v>
      </c>
      <c r="D205" s="4">
        <v>15</v>
      </c>
      <c r="E205" s="4">
        <v>5</v>
      </c>
      <c r="F205" s="2">
        <v>25.3</v>
      </c>
      <c r="G205" s="2">
        <v>0.22</v>
      </c>
      <c r="H205" s="2">
        <v>35.299999999999997</v>
      </c>
      <c r="I205" s="3">
        <v>748</v>
      </c>
      <c r="J205" s="3">
        <v>26.4</v>
      </c>
      <c r="K205" s="3"/>
      <c r="L205" s="4">
        <v>0</v>
      </c>
      <c r="M205" s="3">
        <v>36000</v>
      </c>
      <c r="N205" s="12">
        <v>51.9</v>
      </c>
      <c r="O205" s="12">
        <v>57.4</v>
      </c>
      <c r="P205" s="12">
        <v>0.85</v>
      </c>
      <c r="Q205" s="15" t="s">
        <v>144</v>
      </c>
      <c r="R205" s="18" t="s">
        <v>952</v>
      </c>
    </row>
    <row r="206" spans="1:18">
      <c r="A206" s="16" t="s">
        <v>147</v>
      </c>
      <c r="B206" s="2">
        <f t="shared" si="3"/>
        <v>0.33333333333333331</v>
      </c>
      <c r="C206" s="3">
        <v>600</v>
      </c>
      <c r="D206" s="4">
        <v>20</v>
      </c>
      <c r="E206" s="4">
        <v>5</v>
      </c>
      <c r="F206" s="2">
        <v>25.1</v>
      </c>
      <c r="G206" s="2">
        <v>0.16</v>
      </c>
      <c r="H206" s="2">
        <v>30.3</v>
      </c>
      <c r="I206" s="3">
        <v>745</v>
      </c>
      <c r="J206" s="3">
        <v>26.9</v>
      </c>
      <c r="K206" s="3"/>
      <c r="L206" s="4">
        <v>0</v>
      </c>
      <c r="M206" s="3">
        <v>36000</v>
      </c>
      <c r="N206" s="12">
        <v>53.81</v>
      </c>
      <c r="O206" s="12">
        <v>57.3</v>
      </c>
      <c r="P206" s="12">
        <v>0.85</v>
      </c>
      <c r="Q206" s="15" t="s">
        <v>144</v>
      </c>
      <c r="R206" s="18" t="s">
        <v>952</v>
      </c>
    </row>
    <row r="207" spans="1:18">
      <c r="A207" s="16" t="s">
        <v>143</v>
      </c>
      <c r="B207" s="2">
        <f t="shared" si="3"/>
        <v>0.33333333333333331</v>
      </c>
      <c r="C207" s="3">
        <v>700</v>
      </c>
      <c r="D207" s="4">
        <v>5</v>
      </c>
      <c r="E207" s="4">
        <v>5</v>
      </c>
      <c r="F207" s="2">
        <v>30.1</v>
      </c>
      <c r="G207" s="2">
        <v>0.24</v>
      </c>
      <c r="H207" s="2">
        <v>45.2</v>
      </c>
      <c r="I207" s="3">
        <v>770</v>
      </c>
      <c r="J207" s="3">
        <v>27.5</v>
      </c>
      <c r="K207" s="3"/>
      <c r="L207" s="4">
        <v>0</v>
      </c>
      <c r="M207" s="3">
        <v>36000</v>
      </c>
      <c r="N207" s="12">
        <v>43.81</v>
      </c>
      <c r="O207" s="12">
        <v>61.4</v>
      </c>
      <c r="P207" s="12">
        <v>0.69</v>
      </c>
      <c r="Q207" s="15" t="s">
        <v>144</v>
      </c>
      <c r="R207" s="18" t="s">
        <v>952</v>
      </c>
    </row>
    <row r="208" spans="1:18">
      <c r="A208" s="16" t="s">
        <v>145</v>
      </c>
      <c r="B208" s="2">
        <f t="shared" si="3"/>
        <v>0.33333333333333331</v>
      </c>
      <c r="C208" s="3">
        <v>700</v>
      </c>
      <c r="D208" s="4">
        <v>10</v>
      </c>
      <c r="E208" s="4">
        <v>5</v>
      </c>
      <c r="F208" s="2">
        <v>31.9</v>
      </c>
      <c r="G208" s="2">
        <v>0.25</v>
      </c>
      <c r="H208" s="2">
        <v>35.6</v>
      </c>
      <c r="I208" s="3">
        <v>758</v>
      </c>
      <c r="J208" s="3">
        <v>26.5</v>
      </c>
      <c r="K208" s="3"/>
      <c r="L208" s="4">
        <v>0</v>
      </c>
      <c r="M208" s="3">
        <v>36000</v>
      </c>
      <c r="N208" s="12">
        <v>62.856999999999999</v>
      </c>
      <c r="O208" s="12">
        <v>67.5</v>
      </c>
      <c r="P208" s="12">
        <v>0.93</v>
      </c>
      <c r="Q208" s="15" t="s">
        <v>144</v>
      </c>
      <c r="R208" s="18" t="s">
        <v>952</v>
      </c>
    </row>
    <row r="209" spans="1:18">
      <c r="A209" s="16" t="s">
        <v>146</v>
      </c>
      <c r="B209" s="2">
        <f t="shared" si="3"/>
        <v>0.33333333333333331</v>
      </c>
      <c r="C209" s="3">
        <v>700</v>
      </c>
      <c r="D209" s="4">
        <v>15</v>
      </c>
      <c r="E209" s="4">
        <v>5</v>
      </c>
      <c r="F209" s="2">
        <v>25.3</v>
      </c>
      <c r="G209" s="2">
        <v>0.22</v>
      </c>
      <c r="H209" s="2">
        <v>35.299999999999997</v>
      </c>
      <c r="I209" s="3">
        <v>748</v>
      </c>
      <c r="J209" s="3">
        <v>26.4</v>
      </c>
      <c r="K209" s="3"/>
      <c r="L209" s="4">
        <v>0</v>
      </c>
      <c r="M209" s="3">
        <v>36000</v>
      </c>
      <c r="N209" s="12">
        <v>65.238</v>
      </c>
      <c r="O209" s="12">
        <v>72.599999999999994</v>
      </c>
      <c r="P209" s="12">
        <v>0.9</v>
      </c>
      <c r="Q209" s="15" t="s">
        <v>144</v>
      </c>
      <c r="R209" s="18" t="s">
        <v>952</v>
      </c>
    </row>
    <row r="210" spans="1:18">
      <c r="A210" s="16" t="s">
        <v>147</v>
      </c>
      <c r="B210" s="2">
        <f t="shared" si="3"/>
        <v>0.33333333333333331</v>
      </c>
      <c r="C210" s="3">
        <v>700</v>
      </c>
      <c r="D210" s="4">
        <v>20</v>
      </c>
      <c r="E210" s="4">
        <v>5</v>
      </c>
      <c r="F210" s="2">
        <v>25.1</v>
      </c>
      <c r="G210" s="2">
        <v>0.16</v>
      </c>
      <c r="H210" s="2">
        <v>30.3</v>
      </c>
      <c r="I210" s="3">
        <v>745</v>
      </c>
      <c r="J210" s="3">
        <v>26.9</v>
      </c>
      <c r="K210" s="3"/>
      <c r="L210" s="4">
        <v>0</v>
      </c>
      <c r="M210" s="3">
        <v>36000</v>
      </c>
      <c r="N210" s="12">
        <v>71.430000000000007</v>
      </c>
      <c r="O210" s="12">
        <v>64.5</v>
      </c>
      <c r="P210" s="12">
        <v>1.157</v>
      </c>
      <c r="Q210" s="15" t="s">
        <v>144</v>
      </c>
      <c r="R210" s="18" t="s">
        <v>952</v>
      </c>
    </row>
    <row r="211" spans="1:18">
      <c r="A211" s="16" t="s">
        <v>143</v>
      </c>
      <c r="B211" s="2">
        <f t="shared" si="3"/>
        <v>0.33333333333333331</v>
      </c>
      <c r="C211" s="3">
        <v>800</v>
      </c>
      <c r="D211" s="4">
        <v>5</v>
      </c>
      <c r="E211" s="4">
        <v>5</v>
      </c>
      <c r="F211" s="2">
        <v>30.1</v>
      </c>
      <c r="G211" s="2">
        <v>0.24</v>
      </c>
      <c r="H211" s="2">
        <v>45.2</v>
      </c>
      <c r="I211" s="3">
        <v>770</v>
      </c>
      <c r="J211" s="3">
        <v>27.5</v>
      </c>
      <c r="K211" s="3"/>
      <c r="L211" s="4">
        <v>0</v>
      </c>
      <c r="M211" s="3">
        <v>36000</v>
      </c>
      <c r="N211" s="12">
        <v>63.33</v>
      </c>
      <c r="O211" s="12">
        <v>62.94</v>
      </c>
      <c r="P211" s="12">
        <v>0.93</v>
      </c>
      <c r="Q211" s="15" t="s">
        <v>144</v>
      </c>
      <c r="R211" s="18" t="s">
        <v>952</v>
      </c>
    </row>
    <row r="212" spans="1:18">
      <c r="A212" s="16" t="s">
        <v>145</v>
      </c>
      <c r="B212" s="2">
        <f t="shared" si="3"/>
        <v>0.33333333333333331</v>
      </c>
      <c r="C212" s="3">
        <v>800</v>
      </c>
      <c r="D212" s="4">
        <v>10</v>
      </c>
      <c r="E212" s="4">
        <v>5</v>
      </c>
      <c r="F212" s="2">
        <v>31.9</v>
      </c>
      <c r="G212" s="2">
        <v>0.25</v>
      </c>
      <c r="H212" s="2">
        <v>35.6</v>
      </c>
      <c r="I212" s="3">
        <v>758</v>
      </c>
      <c r="J212" s="3">
        <v>26.5</v>
      </c>
      <c r="K212" s="3"/>
      <c r="L212" s="4">
        <v>0</v>
      </c>
      <c r="M212" s="3">
        <v>36000</v>
      </c>
      <c r="N212" s="12">
        <v>87.143000000000001</v>
      </c>
      <c r="O212" s="12">
        <v>89.85</v>
      </c>
      <c r="P212" s="12">
        <v>0.97799999999999998</v>
      </c>
      <c r="Q212" s="15" t="s">
        <v>144</v>
      </c>
      <c r="R212" s="18" t="s">
        <v>952</v>
      </c>
    </row>
    <row r="213" spans="1:18">
      <c r="A213" s="16" t="s">
        <v>146</v>
      </c>
      <c r="B213" s="2">
        <f t="shared" si="3"/>
        <v>0.33333333333333331</v>
      </c>
      <c r="C213" s="3">
        <v>800</v>
      </c>
      <c r="D213" s="4">
        <v>15</v>
      </c>
      <c r="E213" s="4">
        <v>5</v>
      </c>
      <c r="F213" s="2">
        <v>25.3</v>
      </c>
      <c r="G213" s="2">
        <v>0.22</v>
      </c>
      <c r="H213" s="2">
        <v>35.299999999999997</v>
      </c>
      <c r="I213" s="3">
        <v>748</v>
      </c>
      <c r="J213" s="3">
        <v>26.4</v>
      </c>
      <c r="K213" s="3"/>
      <c r="L213" s="4">
        <v>0</v>
      </c>
      <c r="M213" s="3">
        <v>36000</v>
      </c>
      <c r="N213" s="12">
        <v>89.52</v>
      </c>
      <c r="O213" s="12">
        <v>93.9</v>
      </c>
      <c r="P213" s="12">
        <v>0.93</v>
      </c>
      <c r="Q213" s="15" t="s">
        <v>144</v>
      </c>
      <c r="R213" s="18" t="s">
        <v>952</v>
      </c>
    </row>
    <row r="214" spans="1:18">
      <c r="A214" s="16" t="s">
        <v>147</v>
      </c>
      <c r="B214" s="2">
        <f t="shared" si="3"/>
        <v>0.33333333333333331</v>
      </c>
      <c r="C214" s="3">
        <v>800</v>
      </c>
      <c r="D214" s="4">
        <v>20</v>
      </c>
      <c r="E214" s="4">
        <v>5</v>
      </c>
      <c r="F214" s="2">
        <v>25.1</v>
      </c>
      <c r="G214" s="2">
        <v>0.16</v>
      </c>
      <c r="H214" s="2">
        <v>30.3</v>
      </c>
      <c r="I214" s="3">
        <v>745</v>
      </c>
      <c r="J214" s="3">
        <v>26.9</v>
      </c>
      <c r="K214" s="3"/>
      <c r="L214" s="4">
        <v>0</v>
      </c>
      <c r="M214" s="3">
        <v>36000</v>
      </c>
      <c r="N214" s="12">
        <v>93.33</v>
      </c>
      <c r="O214" s="12">
        <v>85.787000000000006</v>
      </c>
      <c r="P214" s="12">
        <v>1.153</v>
      </c>
      <c r="Q214" s="15" t="s">
        <v>144</v>
      </c>
      <c r="R214" s="18" t="s">
        <v>952</v>
      </c>
    </row>
    <row r="215" spans="1:18">
      <c r="A215" s="16" t="s">
        <v>143</v>
      </c>
      <c r="B215" s="2">
        <f t="shared" si="3"/>
        <v>0.33333333333333331</v>
      </c>
      <c r="C215" s="3">
        <v>800</v>
      </c>
      <c r="D215" s="4">
        <v>5</v>
      </c>
      <c r="E215" s="4">
        <v>5</v>
      </c>
      <c r="F215" s="2">
        <v>30.1</v>
      </c>
      <c r="G215" s="2">
        <v>0.24</v>
      </c>
      <c r="H215" s="2">
        <v>45.2</v>
      </c>
      <c r="I215" s="3">
        <v>770</v>
      </c>
      <c r="J215" s="3">
        <v>27.5</v>
      </c>
      <c r="K215" s="3"/>
      <c r="L215" s="4">
        <v>0</v>
      </c>
      <c r="M215" s="3">
        <v>36000</v>
      </c>
      <c r="N215" s="12">
        <v>91.429000000000002</v>
      </c>
      <c r="O215" s="12">
        <v>92.893000000000001</v>
      </c>
      <c r="P215" s="12">
        <v>0.95</v>
      </c>
      <c r="Q215" s="15" t="s">
        <v>144</v>
      </c>
      <c r="R215" s="18" t="s">
        <v>952</v>
      </c>
    </row>
    <row r="216" spans="1:18">
      <c r="A216" s="16" t="s">
        <v>145</v>
      </c>
      <c r="B216" s="2">
        <f t="shared" si="3"/>
        <v>0.33333333333333331</v>
      </c>
      <c r="C216" s="3">
        <v>800</v>
      </c>
      <c r="D216" s="4">
        <v>10</v>
      </c>
      <c r="E216" s="4">
        <v>5</v>
      </c>
      <c r="F216" s="2">
        <v>31.9</v>
      </c>
      <c r="G216" s="2">
        <v>0.25</v>
      </c>
      <c r="H216" s="2">
        <v>35.6</v>
      </c>
      <c r="I216" s="3">
        <v>758</v>
      </c>
      <c r="J216" s="3">
        <v>26.5</v>
      </c>
      <c r="K216" s="3"/>
      <c r="L216" s="4">
        <v>0</v>
      </c>
      <c r="M216" s="3">
        <v>36000</v>
      </c>
      <c r="N216" s="12">
        <v>94.76</v>
      </c>
      <c r="O216" s="12">
        <v>92.9</v>
      </c>
      <c r="P216" s="12">
        <v>1.02</v>
      </c>
      <c r="Q216" s="15" t="s">
        <v>144</v>
      </c>
      <c r="R216" s="18" t="s">
        <v>952</v>
      </c>
    </row>
    <row r="217" spans="1:18">
      <c r="A217" s="16" t="s">
        <v>146</v>
      </c>
      <c r="B217" s="2">
        <f t="shared" si="3"/>
        <v>0.33333333333333331</v>
      </c>
      <c r="C217" s="3">
        <v>800</v>
      </c>
      <c r="D217" s="4">
        <v>15</v>
      </c>
      <c r="E217" s="4">
        <v>5</v>
      </c>
      <c r="F217" s="2">
        <v>25.3</v>
      </c>
      <c r="G217" s="2">
        <v>0.22</v>
      </c>
      <c r="H217" s="2">
        <v>35.299999999999997</v>
      </c>
      <c r="I217" s="3">
        <v>748</v>
      </c>
      <c r="J217" s="3">
        <v>26.4</v>
      </c>
      <c r="K217" s="3"/>
      <c r="L217" s="4">
        <v>0</v>
      </c>
      <c r="M217" s="3">
        <v>36000</v>
      </c>
      <c r="N217" s="12">
        <v>98.1</v>
      </c>
      <c r="O217" s="12">
        <v>97.9</v>
      </c>
      <c r="P217" s="12">
        <v>0.97</v>
      </c>
      <c r="Q217" s="15" t="s">
        <v>144</v>
      </c>
      <c r="R217" s="18" t="s">
        <v>952</v>
      </c>
    </row>
    <row r="218" spans="1:18">
      <c r="A218" s="16" t="s">
        <v>147</v>
      </c>
      <c r="B218" s="2">
        <f t="shared" si="3"/>
        <v>0.33333333333333331</v>
      </c>
      <c r="C218" s="3">
        <v>800</v>
      </c>
      <c r="D218" s="4">
        <v>20</v>
      </c>
      <c r="E218" s="4">
        <v>5</v>
      </c>
      <c r="F218" s="2">
        <v>25.1</v>
      </c>
      <c r="G218" s="2">
        <v>0.16</v>
      </c>
      <c r="H218" s="2">
        <v>30.3</v>
      </c>
      <c r="I218" s="3">
        <v>745</v>
      </c>
      <c r="J218" s="3">
        <v>26.9</v>
      </c>
      <c r="K218" s="3"/>
      <c r="L218" s="4">
        <v>0</v>
      </c>
      <c r="M218" s="3">
        <v>36000</v>
      </c>
      <c r="N218" s="12">
        <v>98.1</v>
      </c>
      <c r="O218" s="12">
        <v>92.9</v>
      </c>
      <c r="P218" s="12">
        <v>1.02</v>
      </c>
      <c r="Q218" s="15" t="s">
        <v>144</v>
      </c>
      <c r="R218" s="18" t="s">
        <v>952</v>
      </c>
    </row>
    <row r="219" spans="1:18">
      <c r="A219" s="16" t="s">
        <v>148</v>
      </c>
      <c r="B219" s="2">
        <v>0.25</v>
      </c>
      <c r="C219" s="3">
        <v>700</v>
      </c>
      <c r="D219" s="4">
        <v>9.1999999999999993</v>
      </c>
      <c r="E219" s="4">
        <v>12</v>
      </c>
      <c r="F219" s="2">
        <v>11.741051367803037</v>
      </c>
      <c r="G219" s="2">
        <v>0.32710457917616598</v>
      </c>
      <c r="H219" s="2">
        <v>26.5</v>
      </c>
      <c r="I219" s="3">
        <v>355</v>
      </c>
      <c r="J219" s="3">
        <v>12.2</v>
      </c>
      <c r="K219" s="3"/>
      <c r="L219" s="4">
        <v>1.1200000000000001</v>
      </c>
      <c r="M219" s="3">
        <v>96000</v>
      </c>
      <c r="N219" s="12">
        <v>53.2</v>
      </c>
      <c r="O219" s="12">
        <v>71.5</v>
      </c>
      <c r="P219" s="12">
        <v>0.78</v>
      </c>
      <c r="Q219" s="15" t="s">
        <v>149</v>
      </c>
      <c r="R219" s="18" t="s">
        <v>952</v>
      </c>
    </row>
    <row r="220" spans="1:18">
      <c r="A220" s="16" t="s">
        <v>150</v>
      </c>
      <c r="B220" s="2">
        <v>0.25</v>
      </c>
      <c r="C220" s="3">
        <v>700</v>
      </c>
      <c r="D220" s="4">
        <v>9.6</v>
      </c>
      <c r="E220" s="4">
        <v>12</v>
      </c>
      <c r="F220" s="2">
        <v>11.741051367803037</v>
      </c>
      <c r="G220" s="2">
        <v>0.32710457917616598</v>
      </c>
      <c r="H220" s="2">
        <v>23.5</v>
      </c>
      <c r="I220" s="3">
        <v>338</v>
      </c>
      <c r="J220" s="3">
        <v>13.2</v>
      </c>
      <c r="K220" s="3"/>
      <c r="L220" s="4">
        <v>1.1200000000000001</v>
      </c>
      <c r="M220" s="3">
        <v>96000</v>
      </c>
      <c r="N220" s="12">
        <v>45.8</v>
      </c>
      <c r="O220" s="12">
        <v>62.243000000000002</v>
      </c>
      <c r="P220" s="12">
        <v>0.73</v>
      </c>
      <c r="Q220" s="15" t="s">
        <v>149</v>
      </c>
      <c r="R220" s="18" t="s">
        <v>952</v>
      </c>
    </row>
    <row r="221" spans="1:18">
      <c r="A221" s="16" t="s">
        <v>148</v>
      </c>
      <c r="B221" s="2">
        <v>0.25</v>
      </c>
      <c r="C221" s="3">
        <v>700</v>
      </c>
      <c r="D221" s="4">
        <v>9.1999999999999993</v>
      </c>
      <c r="E221" s="4">
        <v>24</v>
      </c>
      <c r="F221" s="2">
        <v>11.741051367803037</v>
      </c>
      <c r="G221" s="2">
        <v>0.32710457917616598</v>
      </c>
      <c r="H221" s="2">
        <v>26.5</v>
      </c>
      <c r="I221" s="3">
        <v>355</v>
      </c>
      <c r="J221" s="3">
        <v>12.2</v>
      </c>
      <c r="K221" s="3"/>
      <c r="L221" s="4">
        <v>1.1200000000000001</v>
      </c>
      <c r="M221" s="3">
        <v>96000</v>
      </c>
      <c r="N221" s="12">
        <v>51.6</v>
      </c>
      <c r="O221" s="12">
        <v>69.400000000000006</v>
      </c>
      <c r="P221" s="12">
        <v>0.76</v>
      </c>
      <c r="Q221" s="15" t="s">
        <v>149</v>
      </c>
      <c r="R221" s="18" t="s">
        <v>952</v>
      </c>
    </row>
    <row r="222" spans="1:18">
      <c r="A222" s="16" t="s">
        <v>150</v>
      </c>
      <c r="B222" s="2">
        <v>0.25</v>
      </c>
      <c r="C222" s="3">
        <v>700</v>
      </c>
      <c r="D222" s="4">
        <v>9.6</v>
      </c>
      <c r="E222" s="4">
        <v>24</v>
      </c>
      <c r="F222" s="2">
        <v>11.741051367803037</v>
      </c>
      <c r="G222" s="2">
        <v>0.32710457917616598</v>
      </c>
      <c r="H222" s="2">
        <v>23.5</v>
      </c>
      <c r="I222" s="3">
        <v>338</v>
      </c>
      <c r="J222" s="3">
        <v>13.2</v>
      </c>
      <c r="K222" s="3"/>
      <c r="L222" s="4">
        <v>1.1200000000000001</v>
      </c>
      <c r="M222" s="3">
        <v>96000</v>
      </c>
      <c r="N222" s="12">
        <v>38.71</v>
      </c>
      <c r="O222" s="12">
        <v>58.5</v>
      </c>
      <c r="P222" s="12">
        <v>0.7</v>
      </c>
      <c r="Q222" s="15" t="s">
        <v>149</v>
      </c>
      <c r="R222" s="18" t="s">
        <v>952</v>
      </c>
    </row>
    <row r="223" spans="1:18">
      <c r="A223" s="16" t="s">
        <v>151</v>
      </c>
      <c r="B223" s="2">
        <v>0.5</v>
      </c>
      <c r="C223" s="3">
        <v>600</v>
      </c>
      <c r="D223" s="4">
        <v>5.8</v>
      </c>
      <c r="E223" s="4">
        <v>10</v>
      </c>
      <c r="F223" s="2">
        <v>13.2</v>
      </c>
      <c r="G223" s="2">
        <v>0.23</v>
      </c>
      <c r="H223" s="2">
        <v>71.5</v>
      </c>
      <c r="I223" s="3">
        <v>447.4</v>
      </c>
      <c r="J223" s="3">
        <v>10</v>
      </c>
      <c r="K223" s="3"/>
      <c r="L223" s="4">
        <v>0</v>
      </c>
      <c r="M223" s="3">
        <v>12000</v>
      </c>
      <c r="N223" s="12">
        <v>44.7</v>
      </c>
      <c r="O223" s="12">
        <v>48</v>
      </c>
      <c r="P223" s="12">
        <v>0.69444444444444442</v>
      </c>
      <c r="Q223" s="15" t="s">
        <v>152</v>
      </c>
      <c r="R223" s="18" t="s">
        <v>952</v>
      </c>
    </row>
    <row r="224" spans="1:18">
      <c r="A224" s="16" t="s">
        <v>153</v>
      </c>
      <c r="B224" s="2">
        <v>0.5</v>
      </c>
      <c r="C224" s="3">
        <v>600</v>
      </c>
      <c r="D224" s="4">
        <v>8.1999999999999993</v>
      </c>
      <c r="E224" s="4">
        <v>10</v>
      </c>
      <c r="F224" s="2">
        <v>13.1</v>
      </c>
      <c r="G224" s="2">
        <v>0.22</v>
      </c>
      <c r="H224" s="2">
        <v>70.3</v>
      </c>
      <c r="I224" s="3">
        <v>510</v>
      </c>
      <c r="J224" s="3">
        <v>17</v>
      </c>
      <c r="K224" s="3"/>
      <c r="L224" s="4">
        <v>0</v>
      </c>
      <c r="M224" s="3">
        <v>12000</v>
      </c>
      <c r="N224" s="12">
        <v>43</v>
      </c>
      <c r="O224" s="12">
        <v>46.2</v>
      </c>
      <c r="P224" s="12">
        <v>0.69204152249134943</v>
      </c>
      <c r="Q224" s="15" t="s">
        <v>152</v>
      </c>
      <c r="R224" s="18" t="s">
        <v>952</v>
      </c>
    </row>
    <row r="225" spans="1:18">
      <c r="A225" s="16" t="s">
        <v>154</v>
      </c>
      <c r="B225" s="2">
        <f t="shared" ref="B225:B244" si="4">1/3</f>
        <v>0.33333333333333331</v>
      </c>
      <c r="C225" s="3">
        <v>700</v>
      </c>
      <c r="D225" s="4">
        <v>10</v>
      </c>
      <c r="E225" s="4">
        <v>20</v>
      </c>
      <c r="F225" s="2">
        <v>7.2</v>
      </c>
      <c r="G225" s="2">
        <v>0.26500000000000001</v>
      </c>
      <c r="H225" s="2">
        <v>339</v>
      </c>
      <c r="I225" s="3">
        <v>624.4</v>
      </c>
      <c r="J225" s="3">
        <v>20.399999999999999</v>
      </c>
      <c r="K225" s="3"/>
      <c r="L225" s="4">
        <v>0</v>
      </c>
      <c r="M225" s="3">
        <v>144000</v>
      </c>
      <c r="N225" s="12">
        <v>24</v>
      </c>
      <c r="O225" s="12">
        <v>36</v>
      </c>
      <c r="P225" s="12">
        <v>0.59</v>
      </c>
      <c r="Q225" s="15" t="s">
        <v>155</v>
      </c>
      <c r="R225" s="18" t="s">
        <v>952</v>
      </c>
    </row>
    <row r="226" spans="1:18">
      <c r="A226" s="16" t="s">
        <v>156</v>
      </c>
      <c r="B226" s="2">
        <f t="shared" si="4"/>
        <v>0.33333333333333331</v>
      </c>
      <c r="C226" s="3">
        <v>700</v>
      </c>
      <c r="D226" s="4">
        <v>10</v>
      </c>
      <c r="E226" s="4">
        <v>20</v>
      </c>
      <c r="F226" s="2">
        <v>7.2</v>
      </c>
      <c r="G226" s="2">
        <v>0.189</v>
      </c>
      <c r="H226" s="2">
        <v>286</v>
      </c>
      <c r="I226" s="3">
        <v>624.4</v>
      </c>
      <c r="J226" s="3">
        <v>20.9</v>
      </c>
      <c r="K226" s="3"/>
      <c r="L226" s="4">
        <v>1.55</v>
      </c>
      <c r="M226" s="3">
        <v>144000</v>
      </c>
      <c r="N226" s="12">
        <v>13</v>
      </c>
      <c r="O226" s="12">
        <v>22</v>
      </c>
      <c r="P226" s="12">
        <v>0.62</v>
      </c>
      <c r="Q226" s="15" t="s">
        <v>155</v>
      </c>
      <c r="R226" s="18" t="s">
        <v>952</v>
      </c>
    </row>
    <row r="227" spans="1:18">
      <c r="A227" s="16" t="s">
        <v>157</v>
      </c>
      <c r="B227" s="2">
        <f t="shared" si="4"/>
        <v>0.33333333333333331</v>
      </c>
      <c r="C227" s="3">
        <v>700</v>
      </c>
      <c r="D227" s="4">
        <v>10</v>
      </c>
      <c r="E227" s="4">
        <v>20</v>
      </c>
      <c r="F227" s="2">
        <v>8.5</v>
      </c>
      <c r="G227" s="2">
        <v>0.192</v>
      </c>
      <c r="H227" s="2">
        <v>241</v>
      </c>
      <c r="I227" s="3">
        <v>624.4</v>
      </c>
      <c r="J227" s="3">
        <v>28</v>
      </c>
      <c r="K227" s="3"/>
      <c r="L227" s="4">
        <v>1.55</v>
      </c>
      <c r="M227" s="3">
        <v>144000</v>
      </c>
      <c r="N227" s="12">
        <v>17</v>
      </c>
      <c r="O227" s="12">
        <v>29</v>
      </c>
      <c r="P227" s="12">
        <v>0.6</v>
      </c>
      <c r="Q227" s="15" t="s">
        <v>155</v>
      </c>
      <c r="R227" s="18" t="s">
        <v>952</v>
      </c>
    </row>
    <row r="228" spans="1:18">
      <c r="A228" s="16" t="s">
        <v>158</v>
      </c>
      <c r="B228" s="2">
        <f t="shared" si="4"/>
        <v>0.33333333333333331</v>
      </c>
      <c r="C228" s="3">
        <v>700</v>
      </c>
      <c r="D228" s="4">
        <v>10</v>
      </c>
      <c r="E228" s="4">
        <v>20</v>
      </c>
      <c r="F228" s="2">
        <v>9.6</v>
      </c>
      <c r="G228" s="2">
        <v>0.11899999999999999</v>
      </c>
      <c r="H228" s="2">
        <v>209</v>
      </c>
      <c r="I228" s="3">
        <v>624.4</v>
      </c>
      <c r="J228" s="3">
        <v>29</v>
      </c>
      <c r="K228" s="3"/>
      <c r="L228" s="4">
        <v>1.55</v>
      </c>
      <c r="M228" s="3">
        <v>144000</v>
      </c>
      <c r="N228" s="12">
        <v>16</v>
      </c>
      <c r="O228" s="12">
        <v>2</v>
      </c>
      <c r="P228" s="12">
        <v>0.56200000000000006</v>
      </c>
      <c r="Q228" s="15" t="s">
        <v>155</v>
      </c>
      <c r="R228" s="18" t="s">
        <v>952</v>
      </c>
    </row>
    <row r="229" spans="1:18">
      <c r="A229" s="16" t="s">
        <v>159</v>
      </c>
      <c r="B229" s="2">
        <f t="shared" si="4"/>
        <v>0.33333333333333331</v>
      </c>
      <c r="C229" s="3">
        <v>700</v>
      </c>
      <c r="D229" s="4">
        <v>10</v>
      </c>
      <c r="E229" s="4">
        <v>20</v>
      </c>
      <c r="F229" s="2">
        <v>7</v>
      </c>
      <c r="G229" s="2">
        <v>0.46899999999999997</v>
      </c>
      <c r="H229" s="2">
        <v>676</v>
      </c>
      <c r="I229" s="3">
        <v>624.4</v>
      </c>
      <c r="J229" s="3">
        <v>20.399999999999999</v>
      </c>
      <c r="K229" s="3"/>
      <c r="L229" s="4">
        <v>0</v>
      </c>
      <c r="M229" s="3">
        <v>144000</v>
      </c>
      <c r="N229" s="12">
        <v>22</v>
      </c>
      <c r="O229" s="12">
        <v>35</v>
      </c>
      <c r="P229" s="12">
        <v>0.55200000000000005</v>
      </c>
      <c r="Q229" s="15" t="s">
        <v>155</v>
      </c>
      <c r="R229" s="18" t="s">
        <v>952</v>
      </c>
    </row>
    <row r="230" spans="1:18">
      <c r="A230" s="16" t="s">
        <v>160</v>
      </c>
      <c r="B230" s="2">
        <f t="shared" si="4"/>
        <v>0.33333333333333331</v>
      </c>
      <c r="C230" s="3">
        <v>700</v>
      </c>
      <c r="D230" s="4">
        <v>10</v>
      </c>
      <c r="E230" s="4">
        <v>20</v>
      </c>
      <c r="F230" s="2">
        <v>7.7</v>
      </c>
      <c r="G230" s="2">
        <v>0.372</v>
      </c>
      <c r="H230" s="2">
        <v>600</v>
      </c>
      <c r="I230" s="3">
        <v>624.4</v>
      </c>
      <c r="J230" s="3">
        <v>16.600000000000001</v>
      </c>
      <c r="K230" s="3"/>
      <c r="L230" s="4">
        <v>1.55</v>
      </c>
      <c r="M230" s="3">
        <v>144000</v>
      </c>
      <c r="N230" s="12">
        <v>23</v>
      </c>
      <c r="O230" s="12">
        <v>34</v>
      </c>
      <c r="P230" s="12">
        <v>0.56599999999999995</v>
      </c>
      <c r="Q230" s="15" t="s">
        <v>155</v>
      </c>
      <c r="R230" s="18" t="s">
        <v>952</v>
      </c>
    </row>
    <row r="231" spans="1:18">
      <c r="A231" s="16" t="s">
        <v>161</v>
      </c>
      <c r="B231" s="2">
        <f t="shared" si="4"/>
        <v>0.33333333333333331</v>
      </c>
      <c r="C231" s="3">
        <v>700</v>
      </c>
      <c r="D231" s="4">
        <v>10</v>
      </c>
      <c r="E231" s="4">
        <v>20</v>
      </c>
      <c r="F231" s="2">
        <v>7.8</v>
      </c>
      <c r="G231" s="2">
        <v>0.252</v>
      </c>
      <c r="H231" s="2">
        <v>508</v>
      </c>
      <c r="I231" s="3">
        <v>624.4</v>
      </c>
      <c r="J231" s="3">
        <v>15</v>
      </c>
      <c r="K231" s="3"/>
      <c r="L231" s="4">
        <v>1.55</v>
      </c>
      <c r="M231" s="3">
        <v>144000</v>
      </c>
      <c r="N231" s="12">
        <v>23</v>
      </c>
      <c r="O231" s="12">
        <v>33</v>
      </c>
      <c r="P231" s="12">
        <v>0.64300000000000002</v>
      </c>
      <c r="Q231" s="15" t="s">
        <v>155</v>
      </c>
      <c r="R231" s="18" t="s">
        <v>952</v>
      </c>
    </row>
    <row r="232" spans="1:18">
      <c r="A232" s="16" t="s">
        <v>162</v>
      </c>
      <c r="B232" s="2">
        <f t="shared" si="4"/>
        <v>0.33333333333333331</v>
      </c>
      <c r="C232" s="3">
        <v>700</v>
      </c>
      <c r="D232" s="4">
        <v>10</v>
      </c>
      <c r="E232" s="4">
        <v>20</v>
      </c>
      <c r="F232" s="2">
        <v>7.2</v>
      </c>
      <c r="G232" s="2">
        <v>0.19900000000000001</v>
      </c>
      <c r="H232" s="2">
        <v>443</v>
      </c>
      <c r="I232" s="3">
        <v>624.4</v>
      </c>
      <c r="J232" s="3">
        <v>28</v>
      </c>
      <c r="K232" s="3"/>
      <c r="L232" s="4">
        <v>1.55</v>
      </c>
      <c r="M232" s="3">
        <v>144000</v>
      </c>
      <c r="N232" s="12">
        <v>8</v>
      </c>
      <c r="O232" s="12">
        <v>13</v>
      </c>
      <c r="P232" s="12">
        <v>0.69499999999999995</v>
      </c>
      <c r="Q232" s="15" t="s">
        <v>155</v>
      </c>
      <c r="R232" s="18" t="s">
        <v>952</v>
      </c>
    </row>
    <row r="233" spans="1:18">
      <c r="A233" s="16" t="s">
        <v>163</v>
      </c>
      <c r="B233" s="2">
        <f t="shared" si="4"/>
        <v>0.33333333333333331</v>
      </c>
      <c r="C233" s="3">
        <v>700</v>
      </c>
      <c r="D233" s="4">
        <v>10</v>
      </c>
      <c r="E233" s="4">
        <v>20</v>
      </c>
      <c r="F233" s="2">
        <v>8.5</v>
      </c>
      <c r="G233" s="2">
        <v>0.19900000000000001</v>
      </c>
      <c r="H233" s="2">
        <v>636</v>
      </c>
      <c r="I233" s="3">
        <v>624.4</v>
      </c>
      <c r="J233" s="3">
        <v>35.9</v>
      </c>
      <c r="K233" s="3"/>
      <c r="L233" s="4">
        <v>0</v>
      </c>
      <c r="M233" s="3">
        <v>144000</v>
      </c>
      <c r="N233" s="12">
        <v>25</v>
      </c>
      <c r="O233" s="12">
        <v>34</v>
      </c>
      <c r="P233" s="12">
        <v>0.58899999999999997</v>
      </c>
      <c r="Q233" s="15" t="s">
        <v>155</v>
      </c>
      <c r="R233" s="18" t="s">
        <v>952</v>
      </c>
    </row>
    <row r="234" spans="1:18">
      <c r="A234" s="16" t="s">
        <v>164</v>
      </c>
      <c r="B234" s="2">
        <f t="shared" si="4"/>
        <v>0.33333333333333331</v>
      </c>
      <c r="C234" s="3">
        <v>700</v>
      </c>
      <c r="D234" s="4">
        <v>10</v>
      </c>
      <c r="E234" s="4">
        <v>20</v>
      </c>
      <c r="F234" s="2">
        <v>12</v>
      </c>
      <c r="G234" s="2">
        <v>7.0000000000000001E-3</v>
      </c>
      <c r="H234" s="2">
        <v>403</v>
      </c>
      <c r="I234" s="3">
        <v>624.4</v>
      </c>
      <c r="J234" s="3">
        <v>34.5</v>
      </c>
      <c r="K234" s="3"/>
      <c r="L234" s="4">
        <v>1.55</v>
      </c>
      <c r="M234" s="3">
        <v>144000</v>
      </c>
      <c r="N234" s="12">
        <v>4</v>
      </c>
      <c r="O234" s="12">
        <v>10</v>
      </c>
      <c r="P234" s="12">
        <v>0</v>
      </c>
      <c r="Q234" s="15" t="s">
        <v>155</v>
      </c>
      <c r="R234" s="18" t="s">
        <v>952</v>
      </c>
    </row>
    <row r="235" spans="1:18">
      <c r="A235" s="16" t="s">
        <v>154</v>
      </c>
      <c r="B235" s="2">
        <f t="shared" si="4"/>
        <v>0.33333333333333331</v>
      </c>
      <c r="C235" s="3">
        <v>700</v>
      </c>
      <c r="D235" s="4">
        <v>10</v>
      </c>
      <c r="E235" s="4">
        <v>0.5</v>
      </c>
      <c r="F235" s="2">
        <v>7.2</v>
      </c>
      <c r="G235" s="2">
        <v>0.26500000000000001</v>
      </c>
      <c r="H235" s="2">
        <v>339</v>
      </c>
      <c r="I235" s="3">
        <v>624.4</v>
      </c>
      <c r="J235" s="3">
        <v>20.399999999999999</v>
      </c>
      <c r="K235" s="3"/>
      <c r="L235" s="4">
        <v>0</v>
      </c>
      <c r="M235" s="3">
        <v>144000</v>
      </c>
      <c r="N235" s="12">
        <v>67</v>
      </c>
      <c r="O235" s="12">
        <v>62</v>
      </c>
      <c r="P235" s="12">
        <v>0.91</v>
      </c>
      <c r="Q235" s="15" t="s">
        <v>155</v>
      </c>
      <c r="R235" s="18" t="s">
        <v>952</v>
      </c>
    </row>
    <row r="236" spans="1:18">
      <c r="A236" s="16" t="s">
        <v>156</v>
      </c>
      <c r="B236" s="2">
        <f t="shared" si="4"/>
        <v>0.33333333333333331</v>
      </c>
      <c r="C236" s="3">
        <v>700</v>
      </c>
      <c r="D236" s="4">
        <v>10</v>
      </c>
      <c r="E236" s="4">
        <v>0.5</v>
      </c>
      <c r="F236" s="2">
        <v>7.2</v>
      </c>
      <c r="G236" s="2">
        <v>0.189</v>
      </c>
      <c r="H236" s="2">
        <v>286</v>
      </c>
      <c r="I236" s="3">
        <v>624.4</v>
      </c>
      <c r="J236" s="3">
        <v>20.9</v>
      </c>
      <c r="K236" s="3"/>
      <c r="L236" s="4">
        <v>1.55</v>
      </c>
      <c r="M236" s="3">
        <v>144000</v>
      </c>
      <c r="N236" s="12">
        <v>24</v>
      </c>
      <c r="O236" s="12">
        <v>37</v>
      </c>
      <c r="P236" s="12">
        <v>0.55000000000000004</v>
      </c>
      <c r="Q236" s="15" t="s">
        <v>155</v>
      </c>
      <c r="R236" s="18" t="s">
        <v>952</v>
      </c>
    </row>
    <row r="237" spans="1:18">
      <c r="A237" s="16" t="s">
        <v>157</v>
      </c>
      <c r="B237" s="2">
        <f t="shared" si="4"/>
        <v>0.33333333333333331</v>
      </c>
      <c r="C237" s="3">
        <v>700</v>
      </c>
      <c r="D237" s="4">
        <v>10</v>
      </c>
      <c r="E237" s="4">
        <v>0.5</v>
      </c>
      <c r="F237" s="2">
        <v>8.5</v>
      </c>
      <c r="G237" s="2">
        <v>0.192</v>
      </c>
      <c r="H237" s="2">
        <v>241</v>
      </c>
      <c r="I237" s="3">
        <v>624.4</v>
      </c>
      <c r="J237" s="3">
        <v>28</v>
      </c>
      <c r="K237" s="3"/>
      <c r="L237" s="4">
        <v>1.55</v>
      </c>
      <c r="M237" s="3">
        <v>144000</v>
      </c>
      <c r="N237" s="12">
        <v>23</v>
      </c>
      <c r="O237" s="12">
        <v>34</v>
      </c>
      <c r="P237" s="12">
        <v>0.55000000000000004</v>
      </c>
      <c r="Q237" s="15" t="s">
        <v>155</v>
      </c>
      <c r="R237" s="18" t="s">
        <v>952</v>
      </c>
    </row>
    <row r="238" spans="1:18">
      <c r="A238" s="16" t="s">
        <v>158</v>
      </c>
      <c r="B238" s="2">
        <f t="shared" si="4"/>
        <v>0.33333333333333331</v>
      </c>
      <c r="C238" s="3">
        <v>700</v>
      </c>
      <c r="D238" s="4">
        <v>10</v>
      </c>
      <c r="E238" s="4">
        <v>0.5</v>
      </c>
      <c r="F238" s="2">
        <v>9.6</v>
      </c>
      <c r="G238" s="2">
        <v>0.11899999999999999</v>
      </c>
      <c r="H238" s="2">
        <v>209</v>
      </c>
      <c r="I238" s="3">
        <v>624.4</v>
      </c>
      <c r="J238" s="3">
        <v>29</v>
      </c>
      <c r="K238" s="3"/>
      <c r="L238" s="4">
        <v>1.55</v>
      </c>
      <c r="M238" s="3">
        <v>144000</v>
      </c>
      <c r="N238" s="12">
        <v>25</v>
      </c>
      <c r="O238" s="12">
        <v>40</v>
      </c>
      <c r="P238" s="12">
        <v>0.50600000000000001</v>
      </c>
      <c r="Q238" s="15" t="s">
        <v>155</v>
      </c>
      <c r="R238" s="18" t="s">
        <v>952</v>
      </c>
    </row>
    <row r="239" spans="1:18">
      <c r="A239" s="16" t="s">
        <v>159</v>
      </c>
      <c r="B239" s="2">
        <f t="shared" si="4"/>
        <v>0.33333333333333331</v>
      </c>
      <c r="C239" s="3">
        <v>700</v>
      </c>
      <c r="D239" s="4">
        <v>10</v>
      </c>
      <c r="E239" s="4">
        <v>0.5</v>
      </c>
      <c r="F239" s="2">
        <v>7</v>
      </c>
      <c r="G239" s="2">
        <v>0.46899999999999997</v>
      </c>
      <c r="H239" s="2">
        <v>676</v>
      </c>
      <c r="I239" s="3">
        <v>624.4</v>
      </c>
      <c r="J239" s="3">
        <v>20.399999999999999</v>
      </c>
      <c r="K239" s="3"/>
      <c r="L239" s="4">
        <v>0</v>
      </c>
      <c r="M239" s="3">
        <v>144000</v>
      </c>
      <c r="N239" s="12">
        <v>40</v>
      </c>
      <c r="O239" s="12">
        <v>56</v>
      </c>
      <c r="P239" s="12">
        <v>0.57199999999999995</v>
      </c>
      <c r="Q239" s="15" t="s">
        <v>155</v>
      </c>
      <c r="R239" s="18" t="s">
        <v>952</v>
      </c>
    </row>
    <row r="240" spans="1:18">
      <c r="A240" s="16" t="s">
        <v>160</v>
      </c>
      <c r="B240" s="2">
        <f t="shared" si="4"/>
        <v>0.33333333333333331</v>
      </c>
      <c r="C240" s="3">
        <v>700</v>
      </c>
      <c r="D240" s="4">
        <v>10</v>
      </c>
      <c r="E240" s="4">
        <v>0.5</v>
      </c>
      <c r="F240" s="2">
        <v>7.7</v>
      </c>
      <c r="G240" s="2">
        <v>0.372</v>
      </c>
      <c r="H240" s="2">
        <v>600</v>
      </c>
      <c r="I240" s="3">
        <v>624.4</v>
      </c>
      <c r="J240" s="3">
        <v>16.600000000000001</v>
      </c>
      <c r="K240" s="3"/>
      <c r="L240" s="4">
        <v>1.55</v>
      </c>
      <c r="M240" s="3">
        <v>144000</v>
      </c>
      <c r="N240" s="12">
        <v>35</v>
      </c>
      <c r="O240" s="12">
        <v>54</v>
      </c>
      <c r="P240" s="12">
        <v>0.52600000000000002</v>
      </c>
      <c r="Q240" s="15" t="s">
        <v>155</v>
      </c>
      <c r="R240" s="18" t="s">
        <v>952</v>
      </c>
    </row>
    <row r="241" spans="1:18">
      <c r="A241" s="16" t="s">
        <v>161</v>
      </c>
      <c r="B241" s="2">
        <f t="shared" si="4"/>
        <v>0.33333333333333331</v>
      </c>
      <c r="C241" s="3">
        <v>700</v>
      </c>
      <c r="D241" s="4">
        <v>10</v>
      </c>
      <c r="E241" s="4">
        <v>0.5</v>
      </c>
      <c r="F241" s="2">
        <v>7.8</v>
      </c>
      <c r="G241" s="2">
        <v>0.252</v>
      </c>
      <c r="H241" s="2">
        <v>508</v>
      </c>
      <c r="I241" s="3">
        <v>624.4</v>
      </c>
      <c r="J241" s="3">
        <v>15</v>
      </c>
      <c r="K241" s="3"/>
      <c r="L241" s="4">
        <v>1.55</v>
      </c>
      <c r="M241" s="3">
        <v>144000</v>
      </c>
      <c r="N241" s="12">
        <v>49</v>
      </c>
      <c r="O241" s="12">
        <v>56</v>
      </c>
      <c r="P241" s="12">
        <v>0.73199999999999998</v>
      </c>
      <c r="Q241" s="15" t="s">
        <v>155</v>
      </c>
      <c r="R241" s="18" t="s">
        <v>952</v>
      </c>
    </row>
    <row r="242" spans="1:18">
      <c r="A242" s="16" t="s">
        <v>162</v>
      </c>
      <c r="B242" s="2">
        <f t="shared" si="4"/>
        <v>0.33333333333333331</v>
      </c>
      <c r="C242" s="3">
        <v>700</v>
      </c>
      <c r="D242" s="4">
        <v>10</v>
      </c>
      <c r="E242" s="4">
        <v>0.5</v>
      </c>
      <c r="F242" s="2">
        <v>7.2</v>
      </c>
      <c r="G242" s="2">
        <v>0.19900000000000001</v>
      </c>
      <c r="H242" s="2">
        <v>443</v>
      </c>
      <c r="I242" s="3">
        <v>624.4</v>
      </c>
      <c r="J242" s="3">
        <v>28</v>
      </c>
      <c r="K242" s="3"/>
      <c r="L242" s="4">
        <v>1.55</v>
      </c>
      <c r="M242" s="3">
        <v>144000</v>
      </c>
      <c r="N242" s="12">
        <v>24</v>
      </c>
      <c r="O242" s="12">
        <v>36</v>
      </c>
      <c r="P242" s="12">
        <v>0.50600000000000001</v>
      </c>
      <c r="Q242" s="15" t="s">
        <v>155</v>
      </c>
      <c r="R242" s="18" t="s">
        <v>952</v>
      </c>
    </row>
    <row r="243" spans="1:18">
      <c r="A243" s="16" t="s">
        <v>163</v>
      </c>
      <c r="B243" s="2">
        <f t="shared" si="4"/>
        <v>0.33333333333333331</v>
      </c>
      <c r="C243" s="3">
        <v>700</v>
      </c>
      <c r="D243" s="4">
        <v>10</v>
      </c>
      <c r="E243" s="4">
        <v>0.5</v>
      </c>
      <c r="F243" s="2">
        <v>8.5</v>
      </c>
      <c r="G243" s="2">
        <v>0.19900000000000001</v>
      </c>
      <c r="H243" s="2">
        <v>636</v>
      </c>
      <c r="I243" s="3">
        <v>624.4</v>
      </c>
      <c r="J243" s="3">
        <v>35.9</v>
      </c>
      <c r="K243" s="3"/>
      <c r="L243" s="4">
        <v>0</v>
      </c>
      <c r="M243" s="3">
        <v>144000</v>
      </c>
      <c r="N243" s="12">
        <v>37</v>
      </c>
      <c r="O243" s="12">
        <v>53</v>
      </c>
      <c r="P243" s="12">
        <v>0.53</v>
      </c>
      <c r="Q243" s="15" t="s">
        <v>155</v>
      </c>
      <c r="R243" s="18" t="s">
        <v>952</v>
      </c>
    </row>
    <row r="244" spans="1:18">
      <c r="A244" s="16" t="s">
        <v>164</v>
      </c>
      <c r="B244" s="2">
        <f t="shared" si="4"/>
        <v>0.33333333333333331</v>
      </c>
      <c r="C244" s="3">
        <v>700</v>
      </c>
      <c r="D244" s="4">
        <v>10</v>
      </c>
      <c r="E244" s="4">
        <v>0.5</v>
      </c>
      <c r="F244" s="2">
        <v>12</v>
      </c>
      <c r="G244" s="2">
        <v>7.0000000000000001E-3</v>
      </c>
      <c r="H244" s="2">
        <v>403</v>
      </c>
      <c r="I244" s="3">
        <v>624.4</v>
      </c>
      <c r="J244" s="3">
        <v>34.5</v>
      </c>
      <c r="K244" s="3"/>
      <c r="L244" s="4">
        <v>1.55</v>
      </c>
      <c r="M244" s="3">
        <v>144000</v>
      </c>
      <c r="N244" s="12">
        <v>4.4000000000000004</v>
      </c>
      <c r="O244" s="12">
        <v>3</v>
      </c>
      <c r="P244" s="12">
        <v>0</v>
      </c>
      <c r="Q244" s="15" t="s">
        <v>155</v>
      </c>
      <c r="R244" s="18" t="s">
        <v>952</v>
      </c>
    </row>
    <row r="245" spans="1:18">
      <c r="A245" s="16" t="s">
        <v>79</v>
      </c>
      <c r="B245" s="2">
        <v>0.3</v>
      </c>
      <c r="C245" s="3">
        <f t="shared" ref="C245:C257" si="5">1023-273</f>
        <v>750</v>
      </c>
      <c r="D245" s="4">
        <v>3.96</v>
      </c>
      <c r="E245" s="4">
        <v>10</v>
      </c>
      <c r="F245" s="2">
        <v>11.5</v>
      </c>
      <c r="G245" s="2">
        <v>0.45</v>
      </c>
      <c r="H245" s="2">
        <v>153.80000000000001</v>
      </c>
      <c r="I245" s="3">
        <v>750</v>
      </c>
      <c r="J245" s="3">
        <v>4</v>
      </c>
      <c r="K245" s="3"/>
      <c r="L245" s="4">
        <v>0</v>
      </c>
      <c r="M245" s="3">
        <v>60000</v>
      </c>
      <c r="N245" s="12">
        <v>24</v>
      </c>
      <c r="O245" s="12">
        <v>52.22</v>
      </c>
      <c r="P245" s="12">
        <v>0.35</v>
      </c>
      <c r="Q245" s="15" t="s">
        <v>165</v>
      </c>
      <c r="R245" s="18" t="s">
        <v>952</v>
      </c>
    </row>
    <row r="246" spans="1:18">
      <c r="A246" s="16" t="s">
        <v>166</v>
      </c>
      <c r="B246" s="2">
        <v>0.3</v>
      </c>
      <c r="C246" s="3">
        <f t="shared" si="5"/>
        <v>750</v>
      </c>
      <c r="D246" s="4">
        <v>3.95</v>
      </c>
      <c r="E246" s="4">
        <v>10</v>
      </c>
      <c r="F246" s="2">
        <v>11.6</v>
      </c>
      <c r="G246" s="2">
        <v>0.73</v>
      </c>
      <c r="H246" s="2">
        <v>227.9</v>
      </c>
      <c r="I246" s="3">
        <v>750</v>
      </c>
      <c r="J246" s="3">
        <v>4.2</v>
      </c>
      <c r="K246" s="3"/>
      <c r="L246" s="4">
        <v>1.9</v>
      </c>
      <c r="M246" s="3">
        <v>60000</v>
      </c>
      <c r="N246" s="12">
        <v>74.637</v>
      </c>
      <c r="O246" s="12">
        <v>82.22</v>
      </c>
      <c r="P246" s="12">
        <v>0.84</v>
      </c>
      <c r="Q246" s="15" t="s">
        <v>165</v>
      </c>
      <c r="R246" s="18" t="s">
        <v>952</v>
      </c>
    </row>
    <row r="247" spans="1:18">
      <c r="A247" s="16" t="s">
        <v>167</v>
      </c>
      <c r="B247" s="2">
        <v>0.3</v>
      </c>
      <c r="C247" s="3">
        <f t="shared" si="5"/>
        <v>750</v>
      </c>
      <c r="D247" s="4">
        <v>3.95</v>
      </c>
      <c r="E247" s="4">
        <v>10</v>
      </c>
      <c r="F247" s="2">
        <v>11.6</v>
      </c>
      <c r="G247" s="2">
        <v>0.56000000000000005</v>
      </c>
      <c r="H247" s="2">
        <v>194.4</v>
      </c>
      <c r="I247" s="3">
        <v>750</v>
      </c>
      <c r="J247" s="3">
        <v>5.0999999999999996</v>
      </c>
      <c r="K247" s="3"/>
      <c r="L247" s="4">
        <v>1.9</v>
      </c>
      <c r="M247" s="3">
        <v>60000</v>
      </c>
      <c r="N247" s="12">
        <v>80</v>
      </c>
      <c r="O247" s="12">
        <v>84.44</v>
      </c>
      <c r="P247" s="12">
        <v>0.877</v>
      </c>
      <c r="Q247" s="15" t="s">
        <v>165</v>
      </c>
      <c r="R247" s="18" t="s">
        <v>952</v>
      </c>
    </row>
    <row r="248" spans="1:18">
      <c r="A248" s="16" t="s">
        <v>168</v>
      </c>
      <c r="B248" s="2">
        <v>0.3</v>
      </c>
      <c r="C248" s="3">
        <f t="shared" si="5"/>
        <v>750</v>
      </c>
      <c r="D248" s="4">
        <v>3.97</v>
      </c>
      <c r="E248" s="4">
        <v>10</v>
      </c>
      <c r="F248" s="2">
        <v>12.8</v>
      </c>
      <c r="G248" s="2">
        <v>0.71</v>
      </c>
      <c r="H248" s="2">
        <v>180.5</v>
      </c>
      <c r="I248" s="3">
        <v>350</v>
      </c>
      <c r="J248" s="3">
        <v>6.1</v>
      </c>
      <c r="K248" s="3"/>
      <c r="L248" s="4">
        <v>1.9</v>
      </c>
      <c r="M248" s="3">
        <v>60000</v>
      </c>
      <c r="N248" s="12">
        <v>61.33</v>
      </c>
      <c r="O248" s="12">
        <v>72.78</v>
      </c>
      <c r="P248" s="12">
        <v>0.73799999999999999</v>
      </c>
      <c r="Q248" s="15" t="s">
        <v>165</v>
      </c>
      <c r="R248" s="18" t="s">
        <v>952</v>
      </c>
    </row>
    <row r="249" spans="1:18">
      <c r="A249" s="16" t="s">
        <v>166</v>
      </c>
      <c r="B249" s="2">
        <v>0.3</v>
      </c>
      <c r="C249" s="3">
        <f t="shared" si="5"/>
        <v>750</v>
      </c>
      <c r="D249" s="4">
        <v>3.95</v>
      </c>
      <c r="E249" s="4">
        <v>20</v>
      </c>
      <c r="F249" s="2">
        <v>11.6</v>
      </c>
      <c r="G249" s="2">
        <v>0.73</v>
      </c>
      <c r="H249" s="2">
        <v>227.9</v>
      </c>
      <c r="I249" s="3">
        <v>750</v>
      </c>
      <c r="J249" s="3">
        <v>4.2</v>
      </c>
      <c r="K249" s="3"/>
      <c r="L249" s="4">
        <v>1.9</v>
      </c>
      <c r="M249" s="3">
        <v>60000</v>
      </c>
      <c r="N249" s="12">
        <v>62</v>
      </c>
      <c r="O249" s="12">
        <v>75.56</v>
      </c>
      <c r="P249" s="12">
        <v>0.77</v>
      </c>
      <c r="Q249" s="15" t="s">
        <v>165</v>
      </c>
      <c r="R249" s="18" t="s">
        <v>952</v>
      </c>
    </row>
    <row r="250" spans="1:18">
      <c r="A250" s="16" t="s">
        <v>167</v>
      </c>
      <c r="B250" s="2">
        <v>0.3</v>
      </c>
      <c r="C250" s="3">
        <f t="shared" si="5"/>
        <v>750</v>
      </c>
      <c r="D250" s="4">
        <v>3.95</v>
      </c>
      <c r="E250" s="4">
        <v>20</v>
      </c>
      <c r="F250" s="2">
        <v>11.6</v>
      </c>
      <c r="G250" s="2">
        <v>0.56000000000000005</v>
      </c>
      <c r="H250" s="2">
        <v>194.4</v>
      </c>
      <c r="I250" s="3">
        <v>750</v>
      </c>
      <c r="J250" s="3">
        <v>5.0999999999999996</v>
      </c>
      <c r="K250" s="3"/>
      <c r="L250" s="4">
        <v>1.9</v>
      </c>
      <c r="M250" s="3">
        <v>60000</v>
      </c>
      <c r="N250" s="12">
        <v>76</v>
      </c>
      <c r="O250" s="12">
        <v>86.66</v>
      </c>
      <c r="P250" s="12">
        <v>0.877</v>
      </c>
      <c r="Q250" s="15" t="s">
        <v>165</v>
      </c>
      <c r="R250" s="18" t="s">
        <v>952</v>
      </c>
    </row>
    <row r="251" spans="1:18">
      <c r="A251" s="16" t="s">
        <v>168</v>
      </c>
      <c r="B251" s="2">
        <v>0.3</v>
      </c>
      <c r="C251" s="3">
        <f t="shared" si="5"/>
        <v>750</v>
      </c>
      <c r="D251" s="4">
        <v>3.97</v>
      </c>
      <c r="E251" s="4">
        <v>20</v>
      </c>
      <c r="F251" s="2">
        <v>12.8</v>
      </c>
      <c r="G251" s="2">
        <v>0.71</v>
      </c>
      <c r="H251" s="2">
        <v>180.5</v>
      </c>
      <c r="I251" s="3">
        <v>350</v>
      </c>
      <c r="J251" s="3">
        <v>6.1</v>
      </c>
      <c r="K251" s="3"/>
      <c r="L251" s="4">
        <v>1.9</v>
      </c>
      <c r="M251" s="3">
        <v>60000</v>
      </c>
      <c r="N251" s="12">
        <v>56</v>
      </c>
      <c r="O251" s="12">
        <v>68.89</v>
      </c>
      <c r="P251" s="12">
        <v>0.70799999999999996</v>
      </c>
      <c r="Q251" s="15" t="s">
        <v>165</v>
      </c>
      <c r="R251" s="18" t="s">
        <v>952</v>
      </c>
    </row>
    <row r="252" spans="1:18">
      <c r="A252" s="16" t="s">
        <v>166</v>
      </c>
      <c r="B252" s="2">
        <v>0.3</v>
      </c>
      <c r="C252" s="3">
        <f t="shared" si="5"/>
        <v>750</v>
      </c>
      <c r="D252" s="4">
        <v>3.95</v>
      </c>
      <c r="E252" s="4">
        <v>30</v>
      </c>
      <c r="F252" s="2">
        <v>11.6</v>
      </c>
      <c r="G252" s="2">
        <v>0.73</v>
      </c>
      <c r="H252" s="2">
        <v>227.9</v>
      </c>
      <c r="I252" s="3">
        <v>750</v>
      </c>
      <c r="J252" s="3">
        <v>4.2</v>
      </c>
      <c r="K252" s="3"/>
      <c r="L252" s="4">
        <v>1.9</v>
      </c>
      <c r="M252" s="3">
        <v>60000</v>
      </c>
      <c r="N252" s="12">
        <v>58.7</v>
      </c>
      <c r="O252" s="12">
        <v>70.56</v>
      </c>
      <c r="P252" s="12">
        <v>0.8</v>
      </c>
      <c r="Q252" s="15" t="s">
        <v>165</v>
      </c>
      <c r="R252" s="18" t="s">
        <v>952</v>
      </c>
    </row>
    <row r="253" spans="1:18">
      <c r="A253" s="16" t="s">
        <v>167</v>
      </c>
      <c r="B253" s="2">
        <v>0.3</v>
      </c>
      <c r="C253" s="3">
        <f t="shared" si="5"/>
        <v>750</v>
      </c>
      <c r="D253" s="4">
        <v>3.95</v>
      </c>
      <c r="E253" s="4">
        <v>30</v>
      </c>
      <c r="F253" s="2">
        <v>11.6</v>
      </c>
      <c r="G253" s="2">
        <v>0.56000000000000005</v>
      </c>
      <c r="H253" s="2">
        <v>194.4</v>
      </c>
      <c r="I253" s="3">
        <v>750</v>
      </c>
      <c r="J253" s="3">
        <v>5.0999999999999996</v>
      </c>
      <c r="K253" s="3"/>
      <c r="L253" s="4">
        <v>1.9</v>
      </c>
      <c r="M253" s="3">
        <v>60000</v>
      </c>
      <c r="N253" s="12">
        <v>76</v>
      </c>
      <c r="O253" s="12">
        <v>83.33</v>
      </c>
      <c r="P253" s="12">
        <v>0.84599999999999997</v>
      </c>
      <c r="Q253" s="15" t="s">
        <v>165</v>
      </c>
      <c r="R253" s="18" t="s">
        <v>952</v>
      </c>
    </row>
    <row r="254" spans="1:18">
      <c r="A254" s="16" t="s">
        <v>168</v>
      </c>
      <c r="B254" s="2">
        <v>0.3</v>
      </c>
      <c r="C254" s="3">
        <f t="shared" si="5"/>
        <v>750</v>
      </c>
      <c r="D254" s="4">
        <v>3.97</v>
      </c>
      <c r="E254" s="4">
        <v>40</v>
      </c>
      <c r="F254" s="2">
        <v>12.8</v>
      </c>
      <c r="G254" s="2">
        <v>0.71</v>
      </c>
      <c r="H254" s="2">
        <v>180.5</v>
      </c>
      <c r="I254" s="3">
        <v>350</v>
      </c>
      <c r="J254" s="3">
        <v>6.1</v>
      </c>
      <c r="K254" s="3"/>
      <c r="L254" s="4">
        <v>1.9</v>
      </c>
      <c r="M254" s="3">
        <v>60000</v>
      </c>
      <c r="N254" s="12">
        <v>51.33</v>
      </c>
      <c r="O254" s="12">
        <v>63.89</v>
      </c>
      <c r="P254" s="12">
        <v>0.61499999999999999</v>
      </c>
      <c r="Q254" s="15" t="s">
        <v>165</v>
      </c>
      <c r="R254" s="18" t="s">
        <v>952</v>
      </c>
    </row>
    <row r="255" spans="1:18">
      <c r="A255" s="16" t="s">
        <v>166</v>
      </c>
      <c r="B255" s="2">
        <v>0.3</v>
      </c>
      <c r="C255" s="3">
        <f t="shared" si="5"/>
        <v>750</v>
      </c>
      <c r="D255" s="4">
        <v>3.95</v>
      </c>
      <c r="E255" s="4">
        <v>40</v>
      </c>
      <c r="F255" s="2">
        <v>11.6</v>
      </c>
      <c r="G255" s="2">
        <v>0.73</v>
      </c>
      <c r="H255" s="2">
        <v>227.9</v>
      </c>
      <c r="I255" s="3">
        <v>750</v>
      </c>
      <c r="J255" s="3">
        <v>4.2</v>
      </c>
      <c r="K255" s="3"/>
      <c r="L255" s="4">
        <v>1.9</v>
      </c>
      <c r="M255" s="3">
        <v>60000</v>
      </c>
      <c r="N255" s="12">
        <v>56</v>
      </c>
      <c r="O255" s="12">
        <v>68.89</v>
      </c>
      <c r="P255" s="12">
        <v>0.68500000000000005</v>
      </c>
      <c r="Q255" s="15" t="s">
        <v>165</v>
      </c>
      <c r="R255" s="18" t="s">
        <v>952</v>
      </c>
    </row>
    <row r="256" spans="1:18">
      <c r="A256" s="16" t="s">
        <v>167</v>
      </c>
      <c r="B256" s="2">
        <v>0.3</v>
      </c>
      <c r="C256" s="3">
        <f t="shared" si="5"/>
        <v>750</v>
      </c>
      <c r="D256" s="4">
        <v>3.95</v>
      </c>
      <c r="E256" s="4">
        <v>40</v>
      </c>
      <c r="F256" s="2">
        <v>11.6</v>
      </c>
      <c r="G256" s="2">
        <v>0.56000000000000005</v>
      </c>
      <c r="H256" s="2">
        <v>194.4</v>
      </c>
      <c r="I256" s="3">
        <v>750</v>
      </c>
      <c r="J256" s="3">
        <v>5.0999999999999996</v>
      </c>
      <c r="K256" s="3"/>
      <c r="L256" s="4">
        <v>1.9</v>
      </c>
      <c r="M256" s="3">
        <v>60000</v>
      </c>
      <c r="N256" s="12">
        <v>76</v>
      </c>
      <c r="O256" s="12">
        <v>84.44</v>
      </c>
      <c r="P256" s="12">
        <v>0.85399999999999998</v>
      </c>
      <c r="Q256" s="15" t="s">
        <v>165</v>
      </c>
      <c r="R256" s="18" t="s">
        <v>952</v>
      </c>
    </row>
    <row r="257" spans="1:18">
      <c r="A257" s="16" t="s">
        <v>168</v>
      </c>
      <c r="B257" s="2">
        <v>0.3</v>
      </c>
      <c r="C257" s="3">
        <f t="shared" si="5"/>
        <v>750</v>
      </c>
      <c r="D257" s="4">
        <v>3.97</v>
      </c>
      <c r="E257" s="4">
        <v>40</v>
      </c>
      <c r="F257" s="2">
        <v>12.8</v>
      </c>
      <c r="G257" s="2">
        <v>0.71</v>
      </c>
      <c r="H257" s="2">
        <v>180.5</v>
      </c>
      <c r="I257" s="3">
        <v>350</v>
      </c>
      <c r="J257" s="3">
        <v>6.1</v>
      </c>
      <c r="K257" s="3"/>
      <c r="L257" s="4">
        <v>1.9</v>
      </c>
      <c r="M257" s="3">
        <v>60000</v>
      </c>
      <c r="N257" s="12">
        <v>48</v>
      </c>
      <c r="O257" s="12">
        <v>60</v>
      </c>
      <c r="P257" s="12">
        <v>0.58499999999999996</v>
      </c>
      <c r="Q257" s="15" t="s">
        <v>165</v>
      </c>
      <c r="R257" s="18" t="s">
        <v>952</v>
      </c>
    </row>
    <row r="258" spans="1:18">
      <c r="A258" s="16" t="s">
        <v>169</v>
      </c>
      <c r="B258" s="2">
        <f>1/6</f>
        <v>0.16666666666666666</v>
      </c>
      <c r="C258" s="3">
        <v>650</v>
      </c>
      <c r="D258" s="4">
        <v>10</v>
      </c>
      <c r="E258" s="4">
        <v>10</v>
      </c>
      <c r="F258" s="2">
        <v>1.3</v>
      </c>
      <c r="G258" s="2">
        <v>4.1000000000000002E-2</v>
      </c>
      <c r="H258" s="2">
        <v>24</v>
      </c>
      <c r="I258" s="3">
        <v>500</v>
      </c>
      <c r="J258" s="3">
        <v>17.399999999999999</v>
      </c>
      <c r="K258" s="3"/>
      <c r="L258" s="4">
        <v>0</v>
      </c>
      <c r="M258" s="3">
        <v>29999.999999999996</v>
      </c>
      <c r="N258" s="12">
        <v>38.979999999999997</v>
      </c>
      <c r="O258" s="12">
        <v>59.23</v>
      </c>
      <c r="P258" s="12">
        <v>0.56599999999999995</v>
      </c>
      <c r="Q258" s="15" t="s">
        <v>170</v>
      </c>
      <c r="R258" s="18" t="s">
        <v>952</v>
      </c>
    </row>
    <row r="259" spans="1:18">
      <c r="A259" s="16" t="s">
        <v>171</v>
      </c>
      <c r="B259" s="2">
        <f>1/6</f>
        <v>0.16666666666666666</v>
      </c>
      <c r="C259" s="3">
        <v>650</v>
      </c>
      <c r="D259" s="4">
        <v>7</v>
      </c>
      <c r="E259" s="4">
        <v>10</v>
      </c>
      <c r="F259" s="2">
        <v>1.1000000000000001</v>
      </c>
      <c r="G259" s="2">
        <v>7.0000000000000007E-2</v>
      </c>
      <c r="H259" s="2">
        <v>25</v>
      </c>
      <c r="I259" s="3">
        <v>710</v>
      </c>
      <c r="J259" s="3">
        <v>40.200000000000003</v>
      </c>
      <c r="K259" s="3"/>
      <c r="L259" s="4">
        <v>1.96</v>
      </c>
      <c r="M259" s="3">
        <v>29999.999999999996</v>
      </c>
      <c r="N259" s="12">
        <v>42.2</v>
      </c>
      <c r="O259" s="12">
        <v>45.9</v>
      </c>
      <c r="P259" s="12">
        <v>0.63200000000000001</v>
      </c>
      <c r="Q259" s="15" t="s">
        <v>170</v>
      </c>
      <c r="R259" s="18" t="s">
        <v>952</v>
      </c>
    </row>
    <row r="260" spans="1:18">
      <c r="A260" s="16" t="s">
        <v>169</v>
      </c>
      <c r="B260" s="2">
        <f>1/6</f>
        <v>0.16666666666666666</v>
      </c>
      <c r="C260" s="3">
        <v>650</v>
      </c>
      <c r="D260" s="4">
        <v>10</v>
      </c>
      <c r="E260" s="4">
        <v>20</v>
      </c>
      <c r="F260" s="2">
        <v>1.3</v>
      </c>
      <c r="G260" s="2">
        <v>4.1000000000000002E-2</v>
      </c>
      <c r="H260" s="2">
        <v>24</v>
      </c>
      <c r="I260" s="3">
        <v>500</v>
      </c>
      <c r="J260" s="3">
        <v>17.399999999999999</v>
      </c>
      <c r="K260" s="3"/>
      <c r="L260" s="4">
        <v>0</v>
      </c>
      <c r="M260" s="3">
        <v>29999.999999999996</v>
      </c>
      <c r="N260" s="12">
        <v>30.51</v>
      </c>
      <c r="O260" s="12">
        <v>51.1</v>
      </c>
      <c r="P260" s="12">
        <v>0.45600000000000002</v>
      </c>
      <c r="Q260" s="15" t="s">
        <v>170</v>
      </c>
      <c r="R260" s="18" t="s">
        <v>952</v>
      </c>
    </row>
    <row r="261" spans="1:18">
      <c r="A261" s="16" t="s">
        <v>171</v>
      </c>
      <c r="B261" s="2">
        <f>1/6</f>
        <v>0.16666666666666666</v>
      </c>
      <c r="C261" s="3">
        <v>650</v>
      </c>
      <c r="D261" s="4">
        <v>7</v>
      </c>
      <c r="E261" s="4">
        <v>20</v>
      </c>
      <c r="F261" s="2">
        <v>1.1000000000000001</v>
      </c>
      <c r="G261" s="2">
        <v>7.0000000000000007E-2</v>
      </c>
      <c r="H261" s="2">
        <v>25</v>
      </c>
      <c r="I261" s="3">
        <v>710</v>
      </c>
      <c r="J261" s="3">
        <v>40.200000000000003</v>
      </c>
      <c r="K261" s="3"/>
      <c r="L261" s="4">
        <v>1.96</v>
      </c>
      <c r="M261" s="3">
        <v>29999.999999999996</v>
      </c>
      <c r="N261" s="12">
        <v>36.933999999999997</v>
      </c>
      <c r="O261" s="12">
        <v>38.450000000000003</v>
      </c>
      <c r="P261" s="12">
        <v>0.55000000000000004</v>
      </c>
      <c r="Q261" s="15" t="s">
        <v>170</v>
      </c>
      <c r="R261" s="18" t="s">
        <v>952</v>
      </c>
    </row>
    <row r="262" spans="1:18">
      <c r="A262" s="16" t="s">
        <v>172</v>
      </c>
      <c r="B262" s="2">
        <f t="shared" ref="B262:B269" si="6">1/3</f>
        <v>0.33333333333333331</v>
      </c>
      <c r="C262" s="3">
        <v>800</v>
      </c>
      <c r="D262" s="4">
        <v>3.98</v>
      </c>
      <c r="E262" s="4">
        <v>50</v>
      </c>
      <c r="F262" s="2">
        <v>3</v>
      </c>
      <c r="G262" s="2">
        <v>0.41</v>
      </c>
      <c r="H262" s="2">
        <v>152</v>
      </c>
      <c r="I262" s="3">
        <v>659</v>
      </c>
      <c r="J262" s="3">
        <v>7.3</v>
      </c>
      <c r="K262" s="3">
        <v>13.8</v>
      </c>
      <c r="L262" s="4">
        <v>0</v>
      </c>
      <c r="M262" s="3">
        <v>72000</v>
      </c>
      <c r="N262" s="12">
        <v>70.7</v>
      </c>
      <c r="O262" s="12">
        <v>82.2</v>
      </c>
      <c r="P262" s="12">
        <v>0.79</v>
      </c>
      <c r="Q262" s="15" t="s">
        <v>173</v>
      </c>
      <c r="R262" s="18" t="s">
        <v>952</v>
      </c>
    </row>
    <row r="263" spans="1:18">
      <c r="A263" s="16" t="s">
        <v>174</v>
      </c>
      <c r="B263" s="2">
        <f t="shared" si="6"/>
        <v>0.33333333333333331</v>
      </c>
      <c r="C263" s="3">
        <v>800</v>
      </c>
      <c r="D263" s="4">
        <v>0.8</v>
      </c>
      <c r="E263" s="4">
        <v>50</v>
      </c>
      <c r="F263" s="2">
        <v>3</v>
      </c>
      <c r="G263" s="2">
        <v>0.42</v>
      </c>
      <c r="H263" s="2">
        <v>171</v>
      </c>
      <c r="I263" s="3">
        <v>659</v>
      </c>
      <c r="J263" s="3">
        <v>8.1</v>
      </c>
      <c r="K263" s="3">
        <v>12.7</v>
      </c>
      <c r="L263" s="4">
        <v>0</v>
      </c>
      <c r="M263" s="3">
        <v>72000</v>
      </c>
      <c r="N263" s="12">
        <v>83.3</v>
      </c>
      <c r="O263" s="12">
        <v>90.5</v>
      </c>
      <c r="P263" s="12">
        <v>0.82</v>
      </c>
      <c r="Q263" s="15" t="s">
        <v>173</v>
      </c>
      <c r="R263" s="18" t="s">
        <v>952</v>
      </c>
    </row>
    <row r="264" spans="1:18">
      <c r="A264" s="16" t="s">
        <v>175</v>
      </c>
      <c r="B264" s="2">
        <f t="shared" si="6"/>
        <v>0.33333333333333331</v>
      </c>
      <c r="C264" s="3">
        <v>800</v>
      </c>
      <c r="D264" s="4">
        <v>3.21</v>
      </c>
      <c r="E264" s="4">
        <v>50</v>
      </c>
      <c r="F264" s="2">
        <v>3</v>
      </c>
      <c r="G264" s="2">
        <v>0.41</v>
      </c>
      <c r="H264" s="2">
        <v>170</v>
      </c>
      <c r="I264" s="3">
        <v>670</v>
      </c>
      <c r="J264" s="3">
        <v>9.1</v>
      </c>
      <c r="K264" s="3">
        <v>12.1</v>
      </c>
      <c r="L264" s="4">
        <v>0</v>
      </c>
      <c r="M264" s="3">
        <v>72000</v>
      </c>
      <c r="N264" s="12">
        <v>82.6</v>
      </c>
      <c r="O264" s="12">
        <v>90</v>
      </c>
      <c r="P264" s="12">
        <v>0.81</v>
      </c>
      <c r="Q264" s="15" t="s">
        <v>173</v>
      </c>
      <c r="R264" s="18" t="s">
        <v>952</v>
      </c>
    </row>
    <row r="265" spans="1:18">
      <c r="A265" s="16" t="s">
        <v>176</v>
      </c>
      <c r="B265" s="2">
        <f t="shared" si="6"/>
        <v>0.33333333333333331</v>
      </c>
      <c r="C265" s="3">
        <v>800</v>
      </c>
      <c r="D265" s="4">
        <v>2.59</v>
      </c>
      <c r="E265" s="4">
        <v>50</v>
      </c>
      <c r="F265" s="2">
        <v>3.8</v>
      </c>
      <c r="G265" s="2">
        <v>0.43</v>
      </c>
      <c r="H265" s="2">
        <v>174</v>
      </c>
      <c r="I265" s="3">
        <v>659</v>
      </c>
      <c r="J265" s="3">
        <v>5.0999999999999996</v>
      </c>
      <c r="K265" s="3">
        <v>21.6</v>
      </c>
      <c r="L265" s="4">
        <v>0</v>
      </c>
      <c r="M265" s="3">
        <v>72000</v>
      </c>
      <c r="N265" s="12">
        <v>90.6</v>
      </c>
      <c r="O265" s="12">
        <v>94.8</v>
      </c>
      <c r="P265" s="12">
        <v>0.81</v>
      </c>
      <c r="Q265" s="15" t="s">
        <v>173</v>
      </c>
      <c r="R265" s="18" t="s">
        <v>952</v>
      </c>
    </row>
    <row r="266" spans="1:18">
      <c r="A266" s="16" t="s">
        <v>172</v>
      </c>
      <c r="B266" s="2">
        <f t="shared" si="6"/>
        <v>0.33333333333333331</v>
      </c>
      <c r="C266" s="3">
        <v>800</v>
      </c>
      <c r="D266" s="4">
        <v>3.98</v>
      </c>
      <c r="E266" s="4">
        <v>50</v>
      </c>
      <c r="F266" s="2">
        <v>3</v>
      </c>
      <c r="G266" s="2">
        <v>0.41</v>
      </c>
      <c r="H266" s="2">
        <v>152</v>
      </c>
      <c r="I266" s="3">
        <v>659</v>
      </c>
      <c r="J266" s="3">
        <v>7.3</v>
      </c>
      <c r="K266" s="3">
        <v>13.8</v>
      </c>
      <c r="L266" s="4">
        <v>0</v>
      </c>
      <c r="M266" s="3">
        <v>72000</v>
      </c>
      <c r="N266" s="12">
        <v>73.75</v>
      </c>
      <c r="O266" s="12">
        <v>84.5</v>
      </c>
      <c r="P266" s="12">
        <v>0.79</v>
      </c>
      <c r="Q266" s="15" t="s">
        <v>173</v>
      </c>
      <c r="R266" s="18" t="s">
        <v>952</v>
      </c>
    </row>
    <row r="267" spans="1:18">
      <c r="A267" s="16" t="s">
        <v>174</v>
      </c>
      <c r="B267" s="2">
        <f t="shared" si="6"/>
        <v>0.33333333333333331</v>
      </c>
      <c r="C267" s="3">
        <v>800</v>
      </c>
      <c r="D267" s="4">
        <v>0.8</v>
      </c>
      <c r="E267" s="4">
        <v>50</v>
      </c>
      <c r="F267" s="2">
        <v>3</v>
      </c>
      <c r="G267" s="2">
        <v>0.42</v>
      </c>
      <c r="H267" s="2">
        <v>171</v>
      </c>
      <c r="I267" s="3">
        <v>659</v>
      </c>
      <c r="J267" s="3">
        <v>8.1</v>
      </c>
      <c r="K267" s="3">
        <v>12.7</v>
      </c>
      <c r="L267" s="4">
        <v>0</v>
      </c>
      <c r="M267" s="3">
        <v>72000</v>
      </c>
      <c r="N267" s="12">
        <v>83</v>
      </c>
      <c r="O267" s="12">
        <v>90.5</v>
      </c>
      <c r="P267" s="12">
        <v>0.82</v>
      </c>
      <c r="Q267" s="15" t="s">
        <v>173</v>
      </c>
      <c r="R267" s="18" t="s">
        <v>952</v>
      </c>
    </row>
    <row r="268" spans="1:18">
      <c r="A268" s="16" t="s">
        <v>175</v>
      </c>
      <c r="B268" s="2">
        <f t="shared" si="6"/>
        <v>0.33333333333333331</v>
      </c>
      <c r="C268" s="3">
        <v>800</v>
      </c>
      <c r="D268" s="4">
        <v>3.21</v>
      </c>
      <c r="E268" s="4">
        <v>50</v>
      </c>
      <c r="F268" s="2">
        <v>3</v>
      </c>
      <c r="G268" s="2">
        <v>0.41</v>
      </c>
      <c r="H268" s="2">
        <v>170</v>
      </c>
      <c r="I268" s="3">
        <v>670</v>
      </c>
      <c r="J268" s="3">
        <v>9.1</v>
      </c>
      <c r="K268" s="3">
        <v>12.1</v>
      </c>
      <c r="L268" s="4">
        <v>0</v>
      </c>
      <c r="M268" s="3">
        <v>72000</v>
      </c>
      <c r="N268" s="12">
        <v>82.5</v>
      </c>
      <c r="O268" s="12">
        <v>89.7</v>
      </c>
      <c r="P268" s="12">
        <v>0.82499999999999996</v>
      </c>
      <c r="Q268" s="15" t="s">
        <v>173</v>
      </c>
      <c r="R268" s="18" t="s">
        <v>952</v>
      </c>
    </row>
    <row r="269" spans="1:18">
      <c r="A269" s="16" t="s">
        <v>176</v>
      </c>
      <c r="B269" s="2">
        <f t="shared" si="6"/>
        <v>0.33333333333333331</v>
      </c>
      <c r="C269" s="3">
        <v>800</v>
      </c>
      <c r="D269" s="4">
        <v>2.59</v>
      </c>
      <c r="E269" s="4">
        <v>50</v>
      </c>
      <c r="F269" s="2">
        <v>3.8</v>
      </c>
      <c r="G269" s="2">
        <v>0.43</v>
      </c>
      <c r="H269" s="2">
        <v>174</v>
      </c>
      <c r="I269" s="3">
        <v>659</v>
      </c>
      <c r="J269" s="3">
        <v>5.0999999999999996</v>
      </c>
      <c r="K269" s="3">
        <v>21.6</v>
      </c>
      <c r="L269" s="4">
        <v>0</v>
      </c>
      <c r="M269" s="3">
        <v>72000</v>
      </c>
      <c r="N269" s="12">
        <v>90.46</v>
      </c>
      <c r="O269" s="12">
        <v>94</v>
      </c>
      <c r="P269" s="12">
        <v>0.82</v>
      </c>
      <c r="Q269" s="15" t="s">
        <v>173</v>
      </c>
      <c r="R269" s="18" t="s">
        <v>952</v>
      </c>
    </row>
    <row r="270" spans="1:18">
      <c r="A270" s="16" t="s">
        <v>177</v>
      </c>
      <c r="B270" s="2">
        <v>0.2</v>
      </c>
      <c r="C270" s="3">
        <v>450</v>
      </c>
      <c r="D270" s="4">
        <v>10.6</v>
      </c>
      <c r="E270" s="4">
        <v>2.5</v>
      </c>
      <c r="F270" s="2">
        <v>8.7100000000000009</v>
      </c>
      <c r="G270" s="2">
        <v>0.61</v>
      </c>
      <c r="H270" s="2">
        <v>282.33999999999997</v>
      </c>
      <c r="I270" s="3">
        <v>789</v>
      </c>
      <c r="J270" s="3">
        <v>13</v>
      </c>
      <c r="K270" s="3">
        <v>37</v>
      </c>
      <c r="L270" s="4">
        <v>0</v>
      </c>
      <c r="M270" s="3">
        <v>30000</v>
      </c>
      <c r="N270" s="12">
        <v>6</v>
      </c>
      <c r="O270" s="12">
        <v>11</v>
      </c>
      <c r="P270" s="12">
        <v>0.6</v>
      </c>
      <c r="Q270" s="15" t="s">
        <v>178</v>
      </c>
      <c r="R270" s="18" t="s">
        <v>952</v>
      </c>
    </row>
    <row r="271" spans="1:18">
      <c r="A271" s="16" t="s">
        <v>179</v>
      </c>
      <c r="B271" s="2">
        <v>0.2</v>
      </c>
      <c r="C271" s="3">
        <v>450</v>
      </c>
      <c r="D271" s="4">
        <v>10.1</v>
      </c>
      <c r="E271" s="4">
        <v>2.5</v>
      </c>
      <c r="F271" s="2">
        <v>8.7100000000000009</v>
      </c>
      <c r="G271" s="2">
        <v>0.61</v>
      </c>
      <c r="H271" s="2">
        <v>282.33999999999997</v>
      </c>
      <c r="I271" s="3">
        <v>789</v>
      </c>
      <c r="J271" s="3">
        <v>19</v>
      </c>
      <c r="K271" s="3">
        <v>0.5</v>
      </c>
      <c r="L271" s="4">
        <v>0.82</v>
      </c>
      <c r="M271" s="3">
        <v>30000</v>
      </c>
      <c r="N271" s="12">
        <v>1</v>
      </c>
      <c r="O271" s="12">
        <v>2</v>
      </c>
      <c r="P271" s="12">
        <v>0.35</v>
      </c>
      <c r="Q271" s="15" t="s">
        <v>178</v>
      </c>
      <c r="R271" s="18" t="s">
        <v>952</v>
      </c>
    </row>
    <row r="272" spans="1:18">
      <c r="A272" s="16" t="s">
        <v>177</v>
      </c>
      <c r="B272" s="2">
        <v>0.2</v>
      </c>
      <c r="C272" s="3">
        <v>550</v>
      </c>
      <c r="D272" s="4">
        <v>10.6</v>
      </c>
      <c r="E272" s="4">
        <v>2.5</v>
      </c>
      <c r="F272" s="2">
        <v>8.7100000000000009</v>
      </c>
      <c r="G272" s="2">
        <v>0.61</v>
      </c>
      <c r="H272" s="2">
        <v>282.33999999999997</v>
      </c>
      <c r="I272" s="3">
        <v>789</v>
      </c>
      <c r="J272" s="3">
        <v>13</v>
      </c>
      <c r="K272" s="3">
        <v>37</v>
      </c>
      <c r="L272" s="4">
        <v>0</v>
      </c>
      <c r="M272" s="3">
        <v>30000</v>
      </c>
      <c r="N272" s="12">
        <v>31</v>
      </c>
      <c r="O272" s="12">
        <v>37</v>
      </c>
      <c r="P272" s="12">
        <v>1</v>
      </c>
      <c r="Q272" s="15" t="s">
        <v>178</v>
      </c>
      <c r="R272" s="18" t="s">
        <v>952</v>
      </c>
    </row>
    <row r="273" spans="1:18">
      <c r="A273" s="16" t="s">
        <v>179</v>
      </c>
      <c r="B273" s="2">
        <v>0.2</v>
      </c>
      <c r="C273" s="3">
        <v>550</v>
      </c>
      <c r="D273" s="4">
        <v>10.1</v>
      </c>
      <c r="E273" s="4">
        <v>2.5</v>
      </c>
      <c r="F273" s="2">
        <v>8.7100000000000009</v>
      </c>
      <c r="G273" s="2">
        <v>0.61</v>
      </c>
      <c r="H273" s="2">
        <v>282.33999999999997</v>
      </c>
      <c r="I273" s="3">
        <v>789</v>
      </c>
      <c r="J273" s="3">
        <v>19</v>
      </c>
      <c r="K273" s="3">
        <v>0.5</v>
      </c>
      <c r="L273" s="4">
        <v>0.82</v>
      </c>
      <c r="M273" s="3">
        <v>30000</v>
      </c>
      <c r="N273" s="12">
        <v>10</v>
      </c>
      <c r="O273" s="12">
        <v>19</v>
      </c>
      <c r="P273" s="12">
        <v>0.54500000000000004</v>
      </c>
      <c r="Q273" s="15" t="s">
        <v>178</v>
      </c>
      <c r="R273" s="18" t="s">
        <v>952</v>
      </c>
    </row>
    <row r="274" spans="1:18">
      <c r="A274" s="16" t="s">
        <v>177</v>
      </c>
      <c r="B274" s="2">
        <v>0.2</v>
      </c>
      <c r="C274" s="3">
        <v>650</v>
      </c>
      <c r="D274" s="4">
        <v>10.6</v>
      </c>
      <c r="E274" s="4">
        <v>2.5</v>
      </c>
      <c r="F274" s="2">
        <v>8.7100000000000009</v>
      </c>
      <c r="G274" s="2">
        <v>0.61</v>
      </c>
      <c r="H274" s="2">
        <v>282.33999999999997</v>
      </c>
      <c r="I274" s="3">
        <v>789</v>
      </c>
      <c r="J274" s="3">
        <v>13</v>
      </c>
      <c r="K274" s="3">
        <v>37</v>
      </c>
      <c r="L274" s="4">
        <v>0</v>
      </c>
      <c r="M274" s="3">
        <v>30000</v>
      </c>
      <c r="N274" s="12">
        <v>68</v>
      </c>
      <c r="O274" s="12">
        <v>59</v>
      </c>
      <c r="P274" s="12">
        <v>1.133</v>
      </c>
      <c r="Q274" s="15" t="s">
        <v>178</v>
      </c>
      <c r="R274" s="18" t="s">
        <v>952</v>
      </c>
    </row>
    <row r="275" spans="1:18">
      <c r="A275" s="16" t="s">
        <v>179</v>
      </c>
      <c r="B275" s="2">
        <v>0.2</v>
      </c>
      <c r="C275" s="3">
        <v>650</v>
      </c>
      <c r="D275" s="4">
        <v>10.1</v>
      </c>
      <c r="E275" s="4">
        <v>2.5</v>
      </c>
      <c r="F275" s="2">
        <v>8.7100000000000009</v>
      </c>
      <c r="G275" s="2">
        <v>0.61</v>
      </c>
      <c r="H275" s="2">
        <v>282.33999999999997</v>
      </c>
      <c r="I275" s="3">
        <v>789</v>
      </c>
      <c r="J275" s="3">
        <v>19</v>
      </c>
      <c r="K275" s="3">
        <v>0.5</v>
      </c>
      <c r="L275" s="4">
        <v>0.82</v>
      </c>
      <c r="M275" s="3">
        <v>30000</v>
      </c>
      <c r="N275" s="12">
        <v>38</v>
      </c>
      <c r="O275" s="12">
        <v>55</v>
      </c>
      <c r="P275" s="12">
        <v>0.80200000000000005</v>
      </c>
      <c r="Q275" s="15" t="s">
        <v>178</v>
      </c>
      <c r="R275" s="18" t="s">
        <v>952</v>
      </c>
    </row>
    <row r="276" spans="1:18">
      <c r="A276" s="16" t="s">
        <v>177</v>
      </c>
      <c r="B276" s="2">
        <v>0.2</v>
      </c>
      <c r="C276" s="3">
        <v>750</v>
      </c>
      <c r="D276" s="4">
        <v>10.6</v>
      </c>
      <c r="E276" s="4">
        <v>2.5</v>
      </c>
      <c r="F276" s="2">
        <v>8.7100000000000009</v>
      </c>
      <c r="G276" s="2">
        <v>0.61</v>
      </c>
      <c r="H276" s="2">
        <v>282.33999999999997</v>
      </c>
      <c r="I276" s="3">
        <v>789</v>
      </c>
      <c r="J276" s="3">
        <v>13</v>
      </c>
      <c r="K276" s="3">
        <v>37</v>
      </c>
      <c r="L276" s="4">
        <v>0</v>
      </c>
      <c r="M276" s="3">
        <v>30000</v>
      </c>
      <c r="N276" s="12">
        <v>90</v>
      </c>
      <c r="O276" s="12">
        <v>72</v>
      </c>
      <c r="P276" s="12">
        <v>1.1399999999999999</v>
      </c>
      <c r="Q276" s="15" t="s">
        <v>178</v>
      </c>
      <c r="R276" s="18" t="s">
        <v>952</v>
      </c>
    </row>
    <row r="277" spans="1:18">
      <c r="A277" s="16" t="s">
        <v>179</v>
      </c>
      <c r="B277" s="2">
        <v>0.2</v>
      </c>
      <c r="C277" s="3">
        <v>750</v>
      </c>
      <c r="D277" s="4">
        <v>10.1</v>
      </c>
      <c r="E277" s="4">
        <v>2.5</v>
      </c>
      <c r="F277" s="2">
        <v>8.7100000000000009</v>
      </c>
      <c r="G277" s="2">
        <v>0.61</v>
      </c>
      <c r="H277" s="2">
        <v>282.33999999999997</v>
      </c>
      <c r="I277" s="3">
        <v>789</v>
      </c>
      <c r="J277" s="3">
        <v>19</v>
      </c>
      <c r="K277" s="3">
        <v>0.5</v>
      </c>
      <c r="L277" s="4">
        <v>0.82</v>
      </c>
      <c r="M277" s="3">
        <v>30000</v>
      </c>
      <c r="N277" s="12">
        <v>71</v>
      </c>
      <c r="O277" s="12">
        <v>82</v>
      </c>
      <c r="P277" s="12">
        <v>1.0149999999999999</v>
      </c>
      <c r="Q277" s="15" t="s">
        <v>178</v>
      </c>
      <c r="R277" s="18" t="s">
        <v>952</v>
      </c>
    </row>
    <row r="278" spans="1:18">
      <c r="A278" s="16" t="s">
        <v>180</v>
      </c>
      <c r="B278" s="2">
        <v>0.25</v>
      </c>
      <c r="C278" s="3">
        <v>700</v>
      </c>
      <c r="D278" s="4">
        <v>10</v>
      </c>
      <c r="E278" s="4">
        <v>5</v>
      </c>
      <c r="F278" s="2">
        <v>27</v>
      </c>
      <c r="G278" s="2">
        <v>6.6000000000000003E-2</v>
      </c>
      <c r="H278" s="2">
        <v>8.6</v>
      </c>
      <c r="I278" s="3">
        <v>320</v>
      </c>
      <c r="J278" s="3">
        <v>12.7</v>
      </c>
      <c r="K278" s="3"/>
      <c r="L278" s="4">
        <v>0</v>
      </c>
      <c r="M278" s="3">
        <v>96000</v>
      </c>
      <c r="N278" s="12">
        <v>45.2</v>
      </c>
      <c r="O278" s="12">
        <v>60.5</v>
      </c>
      <c r="P278" s="12">
        <v>0.745</v>
      </c>
      <c r="Q278" s="15" t="s">
        <v>181</v>
      </c>
      <c r="R278" s="18" t="s">
        <v>952</v>
      </c>
    </row>
    <row r="279" spans="1:18">
      <c r="A279" s="16" t="s">
        <v>182</v>
      </c>
      <c r="B279" s="2">
        <v>0.25</v>
      </c>
      <c r="C279" s="3">
        <v>700</v>
      </c>
      <c r="D279" s="4">
        <v>10</v>
      </c>
      <c r="E279" s="4">
        <v>5</v>
      </c>
      <c r="F279" s="2">
        <v>39.299999999999997</v>
      </c>
      <c r="G279" s="2">
        <v>0.12</v>
      </c>
      <c r="H279" s="2">
        <v>18.5</v>
      </c>
      <c r="I279" s="3">
        <v>348</v>
      </c>
      <c r="J279" s="3">
        <v>8.6999999999999993</v>
      </c>
      <c r="K279" s="3"/>
      <c r="L279" s="4">
        <v>0</v>
      </c>
      <c r="M279" s="3">
        <v>96000</v>
      </c>
      <c r="N279" s="12">
        <v>74.099999999999994</v>
      </c>
      <c r="O279" s="12">
        <v>83.1</v>
      </c>
      <c r="P279" s="12">
        <v>0.84199999999999997</v>
      </c>
      <c r="Q279" s="15" t="s">
        <v>181</v>
      </c>
      <c r="R279" s="18" t="s">
        <v>952</v>
      </c>
    </row>
    <row r="280" spans="1:18">
      <c r="A280" s="16" t="s">
        <v>183</v>
      </c>
      <c r="B280" s="2">
        <v>0.1</v>
      </c>
      <c r="C280" s="3">
        <v>700</v>
      </c>
      <c r="D280" s="4">
        <v>10</v>
      </c>
      <c r="E280" s="4">
        <f>100/60</f>
        <v>1.6666666666666667</v>
      </c>
      <c r="F280" s="2">
        <v>1.9</v>
      </c>
      <c r="G280" s="2">
        <v>0.2</v>
      </c>
      <c r="H280" s="2">
        <v>113</v>
      </c>
      <c r="I280" s="3">
        <v>610</v>
      </c>
      <c r="J280" s="3">
        <v>12</v>
      </c>
      <c r="K280" s="3"/>
      <c r="L280" s="4">
        <v>0</v>
      </c>
      <c r="M280" s="3">
        <v>48000</v>
      </c>
      <c r="N280" s="12">
        <v>84</v>
      </c>
      <c r="O280" s="12">
        <v>84.9</v>
      </c>
      <c r="P280" s="12">
        <v>0.98</v>
      </c>
      <c r="Q280" s="15" t="s">
        <v>184</v>
      </c>
      <c r="R280" s="18" t="s">
        <v>952</v>
      </c>
    </row>
    <row r="281" spans="1:18">
      <c r="A281" s="16" t="s">
        <v>185</v>
      </c>
      <c r="B281" s="2">
        <v>0.1</v>
      </c>
      <c r="C281" s="3">
        <v>700</v>
      </c>
      <c r="D281" s="4">
        <v>10</v>
      </c>
      <c r="E281" s="4">
        <f>100/60</f>
        <v>1.6666666666666667</v>
      </c>
      <c r="F281" s="2">
        <v>1.6</v>
      </c>
      <c r="G281" s="2">
        <v>0.12</v>
      </c>
      <c r="H281" s="2">
        <v>103</v>
      </c>
      <c r="I281" s="3">
        <v>610</v>
      </c>
      <c r="J281" s="3">
        <v>29</v>
      </c>
      <c r="K281" s="3"/>
      <c r="L281" s="4">
        <v>1.55</v>
      </c>
      <c r="M281" s="3">
        <v>48000</v>
      </c>
      <c r="N281" s="12">
        <v>86</v>
      </c>
      <c r="O281" s="12">
        <v>85.4</v>
      </c>
      <c r="P281" s="12">
        <v>0.95</v>
      </c>
      <c r="Q281" s="15" t="s">
        <v>184</v>
      </c>
      <c r="R281" s="18" t="s">
        <v>952</v>
      </c>
    </row>
    <row r="282" spans="1:18">
      <c r="A282" s="16" t="s">
        <v>183</v>
      </c>
      <c r="B282" s="2">
        <v>0.1</v>
      </c>
      <c r="C282" s="3">
        <v>700</v>
      </c>
      <c r="D282" s="4">
        <v>10</v>
      </c>
      <c r="E282" s="4">
        <v>5</v>
      </c>
      <c r="F282" s="2">
        <v>1.9</v>
      </c>
      <c r="G282" s="2">
        <v>0.2</v>
      </c>
      <c r="H282" s="2">
        <v>113</v>
      </c>
      <c r="I282" s="3">
        <v>610</v>
      </c>
      <c r="J282" s="3">
        <v>12</v>
      </c>
      <c r="K282" s="3"/>
      <c r="L282" s="4">
        <v>0</v>
      </c>
      <c r="M282" s="3">
        <v>48000</v>
      </c>
      <c r="N282" s="12">
        <v>82</v>
      </c>
      <c r="O282" s="12">
        <v>84</v>
      </c>
      <c r="P282" s="12">
        <v>0.97</v>
      </c>
      <c r="Q282" s="15" t="s">
        <v>184</v>
      </c>
      <c r="R282" s="18" t="s">
        <v>952</v>
      </c>
    </row>
    <row r="283" spans="1:18">
      <c r="A283" s="16" t="s">
        <v>185</v>
      </c>
      <c r="B283" s="2">
        <v>0.1</v>
      </c>
      <c r="C283" s="3">
        <v>700</v>
      </c>
      <c r="D283" s="4">
        <v>10</v>
      </c>
      <c r="E283" s="4">
        <v>5</v>
      </c>
      <c r="F283" s="2">
        <v>1.6</v>
      </c>
      <c r="G283" s="2">
        <v>0.12</v>
      </c>
      <c r="H283" s="2">
        <v>103</v>
      </c>
      <c r="I283" s="3">
        <v>610</v>
      </c>
      <c r="J283" s="3">
        <v>29</v>
      </c>
      <c r="K283" s="3"/>
      <c r="L283" s="4">
        <v>1.55</v>
      </c>
      <c r="M283" s="3">
        <v>48000</v>
      </c>
      <c r="N283" s="12">
        <v>95.8</v>
      </c>
      <c r="O283" s="12">
        <v>91</v>
      </c>
      <c r="P283" s="12">
        <v>0.96</v>
      </c>
      <c r="Q283" s="15" t="s">
        <v>184</v>
      </c>
      <c r="R283" s="18" t="s">
        <v>952</v>
      </c>
    </row>
    <row r="284" spans="1:18">
      <c r="A284" s="16" t="s">
        <v>183</v>
      </c>
      <c r="B284" s="2">
        <v>0.1</v>
      </c>
      <c r="C284" s="3">
        <v>700</v>
      </c>
      <c r="D284" s="4">
        <v>10</v>
      </c>
      <c r="E284" s="4">
        <v>8</v>
      </c>
      <c r="F284" s="2">
        <v>1.9</v>
      </c>
      <c r="G284" s="2">
        <v>0.2</v>
      </c>
      <c r="H284" s="2">
        <v>113</v>
      </c>
      <c r="I284" s="3">
        <v>610</v>
      </c>
      <c r="J284" s="3">
        <v>12</v>
      </c>
      <c r="K284" s="3"/>
      <c r="L284" s="4">
        <v>0</v>
      </c>
      <c r="M284" s="3">
        <v>48000</v>
      </c>
      <c r="N284" s="12">
        <v>82</v>
      </c>
      <c r="O284" s="12">
        <v>82.9</v>
      </c>
      <c r="P284" s="12">
        <v>0.97</v>
      </c>
      <c r="Q284" s="15" t="s">
        <v>184</v>
      </c>
      <c r="R284" s="18" t="s">
        <v>952</v>
      </c>
    </row>
    <row r="285" spans="1:18">
      <c r="A285" s="16" t="s">
        <v>185</v>
      </c>
      <c r="B285" s="2">
        <v>0.1</v>
      </c>
      <c r="C285" s="3">
        <v>700</v>
      </c>
      <c r="D285" s="4">
        <v>10</v>
      </c>
      <c r="E285" s="4">
        <v>8</v>
      </c>
      <c r="F285" s="2">
        <v>1.6</v>
      </c>
      <c r="G285" s="2">
        <v>0.12</v>
      </c>
      <c r="H285" s="2">
        <v>103</v>
      </c>
      <c r="I285" s="3">
        <v>610</v>
      </c>
      <c r="J285" s="3">
        <v>29</v>
      </c>
      <c r="K285" s="3"/>
      <c r="L285" s="4">
        <v>1.55</v>
      </c>
      <c r="M285" s="3">
        <v>48000</v>
      </c>
      <c r="N285" s="12">
        <v>97.1</v>
      </c>
      <c r="O285" s="12">
        <v>93.5</v>
      </c>
      <c r="P285" s="12">
        <v>0.96</v>
      </c>
      <c r="Q285" s="15" t="s">
        <v>184</v>
      </c>
      <c r="R285" s="18" t="s">
        <v>952</v>
      </c>
    </row>
    <row r="286" spans="1:18">
      <c r="A286" s="16" t="s">
        <v>186</v>
      </c>
      <c r="B286" s="2">
        <v>0.5</v>
      </c>
      <c r="C286" s="3">
        <v>750</v>
      </c>
      <c r="D286" s="4">
        <v>10</v>
      </c>
      <c r="E286" s="4">
        <v>5</v>
      </c>
      <c r="F286" s="2">
        <v>5.14</v>
      </c>
      <c r="G286" s="2">
        <v>9.5000000000000001E-2</v>
      </c>
      <c r="H286" s="2">
        <v>23.21</v>
      </c>
      <c r="I286" s="3">
        <v>390</v>
      </c>
      <c r="J286" s="3">
        <v>14.18</v>
      </c>
      <c r="K286" s="3"/>
      <c r="L286" s="4">
        <v>0</v>
      </c>
      <c r="M286" s="3">
        <v>30000</v>
      </c>
      <c r="N286" s="12">
        <v>39.845999999999997</v>
      </c>
      <c r="O286" s="12">
        <v>51.33</v>
      </c>
      <c r="P286" s="12">
        <v>0.4</v>
      </c>
      <c r="Q286" s="15" t="s">
        <v>187</v>
      </c>
      <c r="R286" s="18" t="s">
        <v>952</v>
      </c>
    </row>
    <row r="287" spans="1:18">
      <c r="A287" s="16" t="s">
        <v>188</v>
      </c>
      <c r="B287" s="2">
        <v>0.5</v>
      </c>
      <c r="C287" s="3">
        <v>750</v>
      </c>
      <c r="D287" s="4">
        <v>10</v>
      </c>
      <c r="E287" s="4">
        <v>5</v>
      </c>
      <c r="F287" s="2">
        <v>5.7</v>
      </c>
      <c r="G287" s="2">
        <v>0.24399999999999999</v>
      </c>
      <c r="H287" s="2">
        <v>90.475999999999999</v>
      </c>
      <c r="I287" s="3">
        <v>486</v>
      </c>
      <c r="J287" s="3">
        <v>11.74</v>
      </c>
      <c r="K287" s="3"/>
      <c r="L287" s="4">
        <v>0</v>
      </c>
      <c r="M287" s="3">
        <v>30000</v>
      </c>
      <c r="N287" s="12">
        <v>41.281999999999996</v>
      </c>
      <c r="O287" s="12">
        <v>53.5</v>
      </c>
      <c r="P287" s="12">
        <v>0.41</v>
      </c>
      <c r="Q287" s="15" t="s">
        <v>187</v>
      </c>
      <c r="R287" s="18" t="s">
        <v>952</v>
      </c>
    </row>
    <row r="288" spans="1:18">
      <c r="A288" s="16" t="s">
        <v>189</v>
      </c>
      <c r="B288" s="2">
        <v>0.5</v>
      </c>
      <c r="C288" s="3">
        <v>750</v>
      </c>
      <c r="D288" s="4">
        <v>10</v>
      </c>
      <c r="E288" s="4">
        <v>5</v>
      </c>
      <c r="F288" s="2">
        <v>5.7</v>
      </c>
      <c r="G288" s="2">
        <v>0.21099999999999999</v>
      </c>
      <c r="H288" s="2">
        <v>72.024000000000001</v>
      </c>
      <c r="I288" s="3">
        <v>407</v>
      </c>
      <c r="J288" s="3">
        <v>16.14</v>
      </c>
      <c r="K288" s="3"/>
      <c r="L288" s="4">
        <v>0</v>
      </c>
      <c r="M288" s="3">
        <v>30000</v>
      </c>
      <c r="N288" s="12">
        <v>41</v>
      </c>
      <c r="O288" s="12">
        <v>52.8</v>
      </c>
      <c r="P288" s="12">
        <v>0.42</v>
      </c>
      <c r="Q288" s="15" t="s">
        <v>187</v>
      </c>
      <c r="R288" s="18" t="s">
        <v>952</v>
      </c>
    </row>
    <row r="289" spans="1:18">
      <c r="A289" s="16" t="s">
        <v>190</v>
      </c>
      <c r="B289" s="2">
        <v>0.5</v>
      </c>
      <c r="C289" s="3">
        <v>750</v>
      </c>
      <c r="D289" s="4">
        <v>10</v>
      </c>
      <c r="E289" s="4">
        <v>5</v>
      </c>
      <c r="F289" s="2">
        <v>5.7</v>
      </c>
      <c r="G289" s="2">
        <v>0.22</v>
      </c>
      <c r="H289" s="2">
        <v>68.451999999999998</v>
      </c>
      <c r="I289" s="3">
        <v>385.8</v>
      </c>
      <c r="J289" s="3">
        <v>20.75</v>
      </c>
      <c r="K289" s="3"/>
      <c r="L289" s="4">
        <v>0</v>
      </c>
      <c r="M289" s="3">
        <v>30000</v>
      </c>
      <c r="N289" s="12">
        <v>25.486999999999998</v>
      </c>
      <c r="O289" s="12">
        <v>34.1</v>
      </c>
      <c r="P289" s="12">
        <v>0.35</v>
      </c>
      <c r="Q289" s="15" t="s">
        <v>187</v>
      </c>
      <c r="R289" s="18" t="s">
        <v>952</v>
      </c>
    </row>
    <row r="290" spans="1:18">
      <c r="A290" s="16" t="s">
        <v>186</v>
      </c>
      <c r="B290" s="2">
        <v>0.5</v>
      </c>
      <c r="C290" s="3">
        <v>750</v>
      </c>
      <c r="D290" s="4">
        <v>10</v>
      </c>
      <c r="E290" s="4">
        <v>10</v>
      </c>
      <c r="F290" s="2">
        <v>5.14</v>
      </c>
      <c r="G290" s="2">
        <v>9.5000000000000001E-2</v>
      </c>
      <c r="H290" s="2">
        <v>23.21</v>
      </c>
      <c r="I290" s="3">
        <v>390</v>
      </c>
      <c r="J290" s="3">
        <v>14.18</v>
      </c>
      <c r="K290" s="3"/>
      <c r="L290" s="4">
        <v>0</v>
      </c>
      <c r="M290" s="3">
        <v>30000</v>
      </c>
      <c r="N290" s="12">
        <v>37.33</v>
      </c>
      <c r="O290" s="12">
        <v>49.537999999999997</v>
      </c>
      <c r="P290" s="12">
        <v>0.38500000000000001</v>
      </c>
      <c r="Q290" s="15" t="s">
        <v>187</v>
      </c>
      <c r="R290" s="18" t="s">
        <v>952</v>
      </c>
    </row>
    <row r="291" spans="1:18">
      <c r="A291" s="16" t="s">
        <v>188</v>
      </c>
      <c r="B291" s="2">
        <v>0.5</v>
      </c>
      <c r="C291" s="3">
        <v>750</v>
      </c>
      <c r="D291" s="4">
        <v>10</v>
      </c>
      <c r="E291" s="4">
        <v>10</v>
      </c>
      <c r="F291" s="2">
        <v>5.7</v>
      </c>
      <c r="G291" s="2">
        <v>0.24399999999999999</v>
      </c>
      <c r="H291" s="2">
        <v>90.475999999999999</v>
      </c>
      <c r="I291" s="3">
        <v>486</v>
      </c>
      <c r="J291" s="3">
        <v>11.74</v>
      </c>
      <c r="K291" s="3"/>
      <c r="L291" s="4">
        <v>0</v>
      </c>
      <c r="M291" s="3">
        <v>30000</v>
      </c>
      <c r="N291" s="12">
        <v>36.973999999999997</v>
      </c>
      <c r="O291" s="12">
        <v>48.82</v>
      </c>
      <c r="P291" s="12">
        <v>0.4</v>
      </c>
      <c r="Q291" s="15" t="s">
        <v>187</v>
      </c>
      <c r="R291" s="18" t="s">
        <v>952</v>
      </c>
    </row>
    <row r="292" spans="1:18">
      <c r="A292" s="16" t="s">
        <v>189</v>
      </c>
      <c r="B292" s="2">
        <v>0.5</v>
      </c>
      <c r="C292" s="3">
        <v>750</v>
      </c>
      <c r="D292" s="4">
        <v>10</v>
      </c>
      <c r="E292" s="4">
        <v>10</v>
      </c>
      <c r="F292" s="2">
        <v>5.7</v>
      </c>
      <c r="G292" s="2">
        <v>0.21099999999999999</v>
      </c>
      <c r="H292" s="2">
        <v>72.024000000000001</v>
      </c>
      <c r="I292" s="3">
        <v>407</v>
      </c>
      <c r="J292" s="3">
        <v>16.14</v>
      </c>
      <c r="K292" s="3"/>
      <c r="L292" s="4">
        <v>0</v>
      </c>
      <c r="M292" s="3">
        <v>30000</v>
      </c>
      <c r="N292" s="12">
        <v>33.026000000000003</v>
      </c>
      <c r="O292" s="12">
        <v>43.44</v>
      </c>
      <c r="P292" s="12">
        <v>0.375</v>
      </c>
      <c r="Q292" s="15" t="s">
        <v>187</v>
      </c>
      <c r="R292" s="18" t="s">
        <v>952</v>
      </c>
    </row>
    <row r="293" spans="1:18">
      <c r="A293" s="16" t="s">
        <v>190</v>
      </c>
      <c r="B293" s="2">
        <v>0.5</v>
      </c>
      <c r="C293" s="3">
        <v>750</v>
      </c>
      <c r="D293" s="4">
        <v>10</v>
      </c>
      <c r="E293" s="4">
        <v>10</v>
      </c>
      <c r="F293" s="2">
        <v>5.7</v>
      </c>
      <c r="G293" s="2">
        <v>0.22</v>
      </c>
      <c r="H293" s="2">
        <v>68.451999999999998</v>
      </c>
      <c r="I293" s="3">
        <v>385.8</v>
      </c>
      <c r="J293" s="3">
        <v>20.75</v>
      </c>
      <c r="K293" s="3"/>
      <c r="L293" s="4">
        <v>0</v>
      </c>
      <c r="M293" s="3">
        <v>30000</v>
      </c>
      <c r="N293" s="12">
        <v>22.256</v>
      </c>
      <c r="O293" s="12">
        <v>31.321000000000002</v>
      </c>
      <c r="P293" s="12">
        <v>0.313</v>
      </c>
      <c r="Q293" s="15" t="s">
        <v>187</v>
      </c>
      <c r="R293" s="18" t="s">
        <v>952</v>
      </c>
    </row>
    <row r="294" spans="1:18">
      <c r="A294" s="16" t="s">
        <v>191</v>
      </c>
      <c r="B294" s="2">
        <f>3/7</f>
        <v>0.42857142857142855</v>
      </c>
      <c r="C294" s="3">
        <v>700</v>
      </c>
      <c r="D294" s="4">
        <v>5</v>
      </c>
      <c r="E294" s="4">
        <f>460/60</f>
        <v>7.666666666666667</v>
      </c>
      <c r="F294" s="2">
        <v>12.4</v>
      </c>
      <c r="G294" s="2">
        <v>0.64</v>
      </c>
      <c r="H294" s="2">
        <v>185.6</v>
      </c>
      <c r="I294" s="3">
        <v>740</v>
      </c>
      <c r="J294" s="3">
        <v>4</v>
      </c>
      <c r="K294" s="3"/>
      <c r="L294" s="4">
        <v>0</v>
      </c>
      <c r="M294" s="3">
        <v>42000</v>
      </c>
      <c r="N294" s="12">
        <v>50.2</v>
      </c>
      <c r="O294" s="12">
        <v>67</v>
      </c>
      <c r="P294" s="12">
        <v>0.85599999999999998</v>
      </c>
      <c r="Q294" s="15" t="s">
        <v>192</v>
      </c>
      <c r="R294" s="18" t="s">
        <v>952</v>
      </c>
    </row>
    <row r="295" spans="1:18">
      <c r="A295" s="16" t="s">
        <v>193</v>
      </c>
      <c r="B295" s="2">
        <f>3/7</f>
        <v>0.42857142857142855</v>
      </c>
      <c r="C295" s="3">
        <v>700</v>
      </c>
      <c r="D295" s="4">
        <v>5</v>
      </c>
      <c r="E295" s="4">
        <f>460/60</f>
        <v>7.666666666666667</v>
      </c>
      <c r="F295" s="2">
        <v>12.2</v>
      </c>
      <c r="G295" s="2">
        <v>0.55000000000000004</v>
      </c>
      <c r="H295" s="2">
        <v>161.69999999999999</v>
      </c>
      <c r="I295" s="3">
        <v>773</v>
      </c>
      <c r="J295" s="3">
        <v>4</v>
      </c>
      <c r="K295" s="3"/>
      <c r="L295" s="4">
        <v>0</v>
      </c>
      <c r="M295" s="3">
        <v>42000</v>
      </c>
      <c r="N295" s="12">
        <v>55.86</v>
      </c>
      <c r="O295" s="12">
        <v>71.819999999999993</v>
      </c>
      <c r="P295" s="12">
        <v>0.89500000000000002</v>
      </c>
      <c r="Q295" s="15" t="s">
        <v>192</v>
      </c>
      <c r="R295" s="18" t="s">
        <v>952</v>
      </c>
    </row>
    <row r="296" spans="1:18">
      <c r="A296" s="16" t="s">
        <v>194</v>
      </c>
      <c r="B296" s="2">
        <f>3/7</f>
        <v>0.42857142857142855</v>
      </c>
      <c r="C296" s="3">
        <v>700</v>
      </c>
      <c r="D296" s="4">
        <v>5</v>
      </c>
      <c r="E296" s="4">
        <f>460/60</f>
        <v>7.666666666666667</v>
      </c>
      <c r="F296" s="2">
        <v>12.9</v>
      </c>
      <c r="G296" s="2">
        <v>0.61</v>
      </c>
      <c r="H296" s="2">
        <v>162.19999999999999</v>
      </c>
      <c r="I296" s="3">
        <v>756</v>
      </c>
      <c r="J296" s="3">
        <v>4</v>
      </c>
      <c r="K296" s="3"/>
      <c r="L296" s="4">
        <v>0</v>
      </c>
      <c r="M296" s="3">
        <v>42000</v>
      </c>
      <c r="N296" s="12">
        <v>61.5</v>
      </c>
      <c r="O296" s="12">
        <v>74.849999999999994</v>
      </c>
      <c r="P296" s="12">
        <v>0.98499999999999999</v>
      </c>
      <c r="Q296" s="15" t="s">
        <v>192</v>
      </c>
      <c r="R296" s="18" t="s">
        <v>952</v>
      </c>
    </row>
    <row r="297" spans="1:18">
      <c r="A297" s="16" t="s">
        <v>195</v>
      </c>
      <c r="B297" s="2">
        <f>3/7</f>
        <v>0.42857142857142855</v>
      </c>
      <c r="C297" s="3">
        <v>700</v>
      </c>
      <c r="D297" s="4">
        <v>5</v>
      </c>
      <c r="E297" s="4">
        <f>460/60</f>
        <v>7.666666666666667</v>
      </c>
      <c r="F297" s="2">
        <v>12.2</v>
      </c>
      <c r="G297" s="2">
        <v>0.49</v>
      </c>
      <c r="H297" s="2">
        <v>134.9</v>
      </c>
      <c r="I297" s="3">
        <v>833.33</v>
      </c>
      <c r="J297" s="3">
        <v>6.2</v>
      </c>
      <c r="K297" s="3"/>
      <c r="L297" s="4">
        <v>0</v>
      </c>
      <c r="M297" s="3">
        <v>42000</v>
      </c>
      <c r="N297" s="12">
        <v>53.43</v>
      </c>
      <c r="O297" s="12">
        <v>67.575999999999993</v>
      </c>
      <c r="P297" s="12">
        <v>0.82</v>
      </c>
      <c r="Q297" s="15" t="s">
        <v>192</v>
      </c>
      <c r="R297" s="18" t="s">
        <v>952</v>
      </c>
    </row>
    <row r="298" spans="1:18">
      <c r="A298" s="16" t="s">
        <v>196</v>
      </c>
      <c r="B298" s="2">
        <f t="shared" ref="B298:B307" si="7">9/20</f>
        <v>0.45</v>
      </c>
      <c r="C298" s="3">
        <v>800</v>
      </c>
      <c r="D298" s="4">
        <v>11.5</v>
      </c>
      <c r="E298" s="4">
        <v>25</v>
      </c>
      <c r="F298" s="2">
        <v>5.6</v>
      </c>
      <c r="G298" s="2">
        <v>0.38</v>
      </c>
      <c r="H298" s="2">
        <v>175.5</v>
      </c>
      <c r="I298" s="3">
        <v>640</v>
      </c>
      <c r="J298" s="3">
        <v>12.9</v>
      </c>
      <c r="K298" s="3"/>
      <c r="L298" s="4">
        <v>0</v>
      </c>
      <c r="M298" s="3">
        <v>48000</v>
      </c>
      <c r="N298" s="12">
        <v>57.44</v>
      </c>
      <c r="O298" s="12">
        <v>69.900000000000006</v>
      </c>
      <c r="P298" s="12">
        <v>0.88</v>
      </c>
      <c r="Q298" s="15" t="s">
        <v>197</v>
      </c>
      <c r="R298" s="18" t="s">
        <v>952</v>
      </c>
    </row>
    <row r="299" spans="1:18">
      <c r="A299" s="16" t="s">
        <v>198</v>
      </c>
      <c r="B299" s="2">
        <f t="shared" si="7"/>
        <v>0.45</v>
      </c>
      <c r="C299" s="3">
        <v>800</v>
      </c>
      <c r="D299" s="4">
        <v>6.1</v>
      </c>
      <c r="E299" s="4">
        <v>25</v>
      </c>
      <c r="F299" s="2">
        <v>5.62</v>
      </c>
      <c r="G299" s="2">
        <v>0.33</v>
      </c>
      <c r="H299" s="2">
        <v>181</v>
      </c>
      <c r="I299" s="3">
        <v>651.86599999999999</v>
      </c>
      <c r="J299" s="3">
        <v>10</v>
      </c>
      <c r="K299" s="3"/>
      <c r="L299" s="4">
        <v>0</v>
      </c>
      <c r="M299" s="3">
        <v>48000</v>
      </c>
      <c r="N299" s="12">
        <v>58</v>
      </c>
      <c r="O299" s="12">
        <v>70.900000000000006</v>
      </c>
      <c r="P299" s="12">
        <v>0.88</v>
      </c>
      <c r="Q299" s="15" t="s">
        <v>197</v>
      </c>
      <c r="R299" s="18" t="s">
        <v>952</v>
      </c>
    </row>
    <row r="300" spans="1:18">
      <c r="A300" s="16" t="s">
        <v>199</v>
      </c>
      <c r="B300" s="2">
        <f t="shared" si="7"/>
        <v>0.45</v>
      </c>
      <c r="C300" s="3">
        <v>800</v>
      </c>
      <c r="D300" s="4">
        <v>10.3</v>
      </c>
      <c r="E300" s="4">
        <v>25</v>
      </c>
      <c r="F300" s="2">
        <v>5.64</v>
      </c>
      <c r="G300" s="2">
        <v>0.56000000000000005</v>
      </c>
      <c r="H300" s="2">
        <v>270.60000000000002</v>
      </c>
      <c r="I300" s="3">
        <v>663.16</v>
      </c>
      <c r="J300" s="3">
        <v>10</v>
      </c>
      <c r="K300" s="3"/>
      <c r="L300" s="4">
        <v>0</v>
      </c>
      <c r="M300" s="3">
        <v>48000</v>
      </c>
      <c r="N300" s="12">
        <v>64.099999999999994</v>
      </c>
      <c r="O300" s="12">
        <v>76.051000000000002</v>
      </c>
      <c r="P300" s="12">
        <v>0.90500000000000003</v>
      </c>
      <c r="Q300" s="15" t="s">
        <v>197</v>
      </c>
      <c r="R300" s="18" t="s">
        <v>952</v>
      </c>
    </row>
    <row r="301" spans="1:18">
      <c r="A301" s="16" t="s">
        <v>200</v>
      </c>
      <c r="B301" s="2">
        <f t="shared" si="7"/>
        <v>0.45</v>
      </c>
      <c r="C301" s="3">
        <v>800</v>
      </c>
      <c r="D301" s="4">
        <v>11.7</v>
      </c>
      <c r="E301" s="4">
        <v>25</v>
      </c>
      <c r="F301" s="2">
        <v>5.63</v>
      </c>
      <c r="G301" s="2">
        <v>0.27</v>
      </c>
      <c r="H301" s="2">
        <v>191.5</v>
      </c>
      <c r="I301" s="3">
        <v>675</v>
      </c>
      <c r="J301" s="3">
        <v>9.1</v>
      </c>
      <c r="K301" s="3"/>
      <c r="L301" s="4">
        <v>0</v>
      </c>
      <c r="M301" s="3">
        <v>48000</v>
      </c>
      <c r="N301" s="12">
        <v>67.7</v>
      </c>
      <c r="O301" s="12">
        <v>74.52</v>
      </c>
      <c r="P301" s="12">
        <v>0.90600000000000003</v>
      </c>
      <c r="Q301" s="15" t="s">
        <v>197</v>
      </c>
      <c r="R301" s="18" t="s">
        <v>952</v>
      </c>
    </row>
    <row r="302" spans="1:18">
      <c r="A302" s="16" t="s">
        <v>201</v>
      </c>
      <c r="B302" s="2">
        <f t="shared" si="7"/>
        <v>0.45</v>
      </c>
      <c r="C302" s="3">
        <v>800</v>
      </c>
      <c r="D302" s="4">
        <v>10.1</v>
      </c>
      <c r="E302" s="4">
        <v>25</v>
      </c>
      <c r="F302" s="2">
        <v>5.61</v>
      </c>
      <c r="G302" s="2">
        <v>0.36</v>
      </c>
      <c r="H302" s="2">
        <v>185</v>
      </c>
      <c r="I302" s="3">
        <v>683</v>
      </c>
      <c r="J302" s="3">
        <v>8</v>
      </c>
      <c r="K302" s="3"/>
      <c r="L302" s="4">
        <v>0</v>
      </c>
      <c r="M302" s="3">
        <v>48000</v>
      </c>
      <c r="N302" s="12">
        <v>65.64</v>
      </c>
      <c r="O302" s="12">
        <v>72.989999999999995</v>
      </c>
      <c r="P302" s="12">
        <v>0.9</v>
      </c>
      <c r="Q302" s="15" t="s">
        <v>197</v>
      </c>
      <c r="R302" s="18" t="s">
        <v>952</v>
      </c>
    </row>
    <row r="303" spans="1:18">
      <c r="A303" s="16" t="s">
        <v>196</v>
      </c>
      <c r="B303" s="2">
        <f t="shared" si="7"/>
        <v>0.45</v>
      </c>
      <c r="C303" s="3">
        <v>800</v>
      </c>
      <c r="D303" s="4">
        <v>11.5</v>
      </c>
      <c r="E303" s="4">
        <v>50</v>
      </c>
      <c r="F303" s="2">
        <v>5.6</v>
      </c>
      <c r="G303" s="2">
        <v>0.38</v>
      </c>
      <c r="H303" s="2">
        <v>175.5</v>
      </c>
      <c r="I303" s="3">
        <v>640</v>
      </c>
      <c r="J303" s="3">
        <v>12.9</v>
      </c>
      <c r="K303" s="3"/>
      <c r="L303" s="4">
        <v>0</v>
      </c>
      <c r="M303" s="3">
        <v>48000</v>
      </c>
      <c r="N303" s="12">
        <v>56.41</v>
      </c>
      <c r="O303" s="12">
        <v>68.400000000000006</v>
      </c>
      <c r="P303" s="12">
        <v>0.875</v>
      </c>
      <c r="Q303" s="15" t="s">
        <v>197</v>
      </c>
      <c r="R303" s="18" t="s">
        <v>952</v>
      </c>
    </row>
    <row r="304" spans="1:18">
      <c r="A304" s="16" t="s">
        <v>198</v>
      </c>
      <c r="B304" s="2">
        <f t="shared" si="7"/>
        <v>0.45</v>
      </c>
      <c r="C304" s="3">
        <v>800</v>
      </c>
      <c r="D304" s="4">
        <v>6.1</v>
      </c>
      <c r="E304" s="4">
        <v>50</v>
      </c>
      <c r="F304" s="2">
        <v>5.62</v>
      </c>
      <c r="G304" s="2">
        <v>0.33</v>
      </c>
      <c r="H304" s="2">
        <v>181</v>
      </c>
      <c r="I304" s="3">
        <v>651.86599999999999</v>
      </c>
      <c r="J304" s="3">
        <v>10</v>
      </c>
      <c r="K304" s="3"/>
      <c r="L304" s="4">
        <v>0</v>
      </c>
      <c r="M304" s="3">
        <v>48000</v>
      </c>
      <c r="N304" s="12">
        <v>56.41</v>
      </c>
      <c r="O304" s="12">
        <v>68.900000000000006</v>
      </c>
      <c r="P304" s="12">
        <v>0.878</v>
      </c>
      <c r="Q304" s="15" t="s">
        <v>197</v>
      </c>
      <c r="R304" s="18" t="s">
        <v>952</v>
      </c>
    </row>
    <row r="305" spans="1:18">
      <c r="A305" s="16" t="s">
        <v>199</v>
      </c>
      <c r="B305" s="2">
        <f t="shared" si="7"/>
        <v>0.45</v>
      </c>
      <c r="C305" s="3">
        <v>800</v>
      </c>
      <c r="D305" s="4">
        <v>10.3</v>
      </c>
      <c r="E305" s="4">
        <v>50</v>
      </c>
      <c r="F305" s="2">
        <v>5.64</v>
      </c>
      <c r="G305" s="2">
        <v>0.56000000000000005</v>
      </c>
      <c r="H305" s="2">
        <v>270.60000000000002</v>
      </c>
      <c r="I305" s="3">
        <v>663.16</v>
      </c>
      <c r="J305" s="3">
        <v>10</v>
      </c>
      <c r="K305" s="3"/>
      <c r="L305" s="4">
        <v>0</v>
      </c>
      <c r="M305" s="3">
        <v>48000</v>
      </c>
      <c r="N305" s="12">
        <v>61.53</v>
      </c>
      <c r="O305" s="12">
        <v>72.989999999999995</v>
      </c>
      <c r="P305" s="12">
        <v>0.89600000000000002</v>
      </c>
      <c r="Q305" s="15" t="s">
        <v>197</v>
      </c>
      <c r="R305" s="18" t="s">
        <v>952</v>
      </c>
    </row>
    <row r="306" spans="1:18">
      <c r="A306" s="16" t="s">
        <v>200</v>
      </c>
      <c r="B306" s="2">
        <f t="shared" si="7"/>
        <v>0.45</v>
      </c>
      <c r="C306" s="3">
        <v>800</v>
      </c>
      <c r="D306" s="4">
        <v>11.7</v>
      </c>
      <c r="E306" s="4">
        <v>50</v>
      </c>
      <c r="F306" s="2">
        <v>5.63</v>
      </c>
      <c r="G306" s="2">
        <v>0.27</v>
      </c>
      <c r="H306" s="2">
        <v>191.5</v>
      </c>
      <c r="I306" s="3">
        <v>675</v>
      </c>
      <c r="J306" s="3">
        <v>9.1</v>
      </c>
      <c r="K306" s="3"/>
      <c r="L306" s="4">
        <v>0</v>
      </c>
      <c r="M306" s="3">
        <v>48000</v>
      </c>
      <c r="N306" s="12">
        <v>64.614999999999995</v>
      </c>
      <c r="O306" s="12">
        <v>72.8</v>
      </c>
      <c r="P306" s="12">
        <v>0.89500000000000002</v>
      </c>
      <c r="Q306" s="15" t="s">
        <v>197</v>
      </c>
      <c r="R306" s="18" t="s">
        <v>952</v>
      </c>
    </row>
    <row r="307" spans="1:18">
      <c r="A307" s="16" t="s">
        <v>201</v>
      </c>
      <c r="B307" s="2">
        <f t="shared" si="7"/>
        <v>0.45</v>
      </c>
      <c r="C307" s="3">
        <v>800</v>
      </c>
      <c r="D307" s="4">
        <v>10.1</v>
      </c>
      <c r="E307" s="4">
        <v>50</v>
      </c>
      <c r="F307" s="2">
        <v>5.61</v>
      </c>
      <c r="G307" s="2">
        <v>0.36</v>
      </c>
      <c r="H307" s="2">
        <v>185</v>
      </c>
      <c r="I307" s="3">
        <v>683</v>
      </c>
      <c r="J307" s="3">
        <v>8</v>
      </c>
      <c r="K307" s="3"/>
      <c r="L307" s="4">
        <v>0</v>
      </c>
      <c r="M307" s="3">
        <v>48000</v>
      </c>
      <c r="N307" s="12">
        <v>63.076999999999998</v>
      </c>
      <c r="O307" s="12">
        <v>71</v>
      </c>
      <c r="P307" s="12">
        <v>0.89</v>
      </c>
      <c r="Q307" s="15" t="s">
        <v>197</v>
      </c>
      <c r="R307" s="18" t="s">
        <v>952</v>
      </c>
    </row>
    <row r="308" spans="1:18">
      <c r="A308" s="16" t="s">
        <v>202</v>
      </c>
      <c r="B308" s="2">
        <v>0.1</v>
      </c>
      <c r="C308" s="3">
        <v>700</v>
      </c>
      <c r="D308" s="4">
        <v>20</v>
      </c>
      <c r="E308" s="4">
        <v>6</v>
      </c>
      <c r="F308" s="2">
        <v>19</v>
      </c>
      <c r="G308" s="2">
        <v>0.5</v>
      </c>
      <c r="H308" s="2">
        <v>120</v>
      </c>
      <c r="I308" s="3">
        <v>829</v>
      </c>
      <c r="J308" s="3">
        <v>8</v>
      </c>
      <c r="K308" s="3"/>
      <c r="L308" s="4">
        <v>0</v>
      </c>
      <c r="M308" s="3">
        <v>20000</v>
      </c>
      <c r="N308" s="12">
        <v>73.48</v>
      </c>
      <c r="O308" s="12">
        <v>75.209999999999994</v>
      </c>
      <c r="P308" s="12">
        <v>0.89700000000000002</v>
      </c>
      <c r="Q308" s="15" t="s">
        <v>203</v>
      </c>
      <c r="R308" s="18" t="s">
        <v>952</v>
      </c>
    </row>
    <row r="309" spans="1:18">
      <c r="A309" s="16" t="s">
        <v>204</v>
      </c>
      <c r="B309" s="2">
        <v>0.1</v>
      </c>
      <c r="C309" s="3">
        <v>700</v>
      </c>
      <c r="D309" s="4">
        <v>17</v>
      </c>
      <c r="E309" s="4">
        <v>6</v>
      </c>
      <c r="F309" s="2">
        <v>13</v>
      </c>
      <c r="G309" s="2">
        <v>0.5</v>
      </c>
      <c r="H309" s="2">
        <v>142</v>
      </c>
      <c r="I309" s="3">
        <v>823</v>
      </c>
      <c r="J309" s="3">
        <v>8</v>
      </c>
      <c r="K309" s="3"/>
      <c r="L309" s="4">
        <v>1.22</v>
      </c>
      <c r="M309" s="3">
        <v>20000</v>
      </c>
      <c r="N309" s="12">
        <v>86.1</v>
      </c>
      <c r="O309" s="12">
        <v>88.89</v>
      </c>
      <c r="P309" s="12">
        <v>0.98</v>
      </c>
      <c r="Q309" s="15" t="s">
        <v>203</v>
      </c>
      <c r="R309" s="18" t="s">
        <v>952</v>
      </c>
    </row>
    <row r="310" spans="1:18">
      <c r="A310" s="16" t="s">
        <v>205</v>
      </c>
      <c r="B310" s="2">
        <v>0.1</v>
      </c>
      <c r="C310" s="3">
        <v>700</v>
      </c>
      <c r="D310" s="4">
        <v>16</v>
      </c>
      <c r="E310" s="4">
        <v>6</v>
      </c>
      <c r="F310" s="2">
        <v>18</v>
      </c>
      <c r="G310" s="2">
        <v>0.7</v>
      </c>
      <c r="H310" s="2">
        <v>153</v>
      </c>
      <c r="I310" s="3">
        <v>856</v>
      </c>
      <c r="J310" s="3">
        <v>6</v>
      </c>
      <c r="K310" s="3"/>
      <c r="L310" s="4">
        <v>1.22</v>
      </c>
      <c r="M310" s="3">
        <v>20000</v>
      </c>
      <c r="N310" s="12">
        <v>85.22</v>
      </c>
      <c r="O310" s="12">
        <v>93.1</v>
      </c>
      <c r="P310" s="12">
        <v>0.99</v>
      </c>
      <c r="Q310" s="15" t="s">
        <v>203</v>
      </c>
      <c r="R310" s="18" t="s">
        <v>952</v>
      </c>
    </row>
    <row r="311" spans="1:18">
      <c r="A311" s="16" t="s">
        <v>206</v>
      </c>
      <c r="B311" s="2">
        <v>0.1</v>
      </c>
      <c r="C311" s="3">
        <v>700</v>
      </c>
      <c r="D311" s="4">
        <v>13</v>
      </c>
      <c r="E311" s="4">
        <v>6</v>
      </c>
      <c r="F311" s="2">
        <v>11</v>
      </c>
      <c r="G311" s="2">
        <v>0.2</v>
      </c>
      <c r="H311" s="2">
        <v>81</v>
      </c>
      <c r="I311" s="3">
        <v>494</v>
      </c>
      <c r="J311" s="3">
        <v>15</v>
      </c>
      <c r="K311" s="3"/>
      <c r="L311" s="4">
        <v>1.22</v>
      </c>
      <c r="M311" s="3">
        <v>20000</v>
      </c>
      <c r="N311" s="12">
        <v>56.52</v>
      </c>
      <c r="O311" s="12">
        <v>69.23</v>
      </c>
      <c r="P311" s="12">
        <v>0.84599999999999997</v>
      </c>
      <c r="Q311" s="15" t="s">
        <v>203</v>
      </c>
      <c r="R311" s="18" t="s">
        <v>952</v>
      </c>
    </row>
    <row r="312" spans="1:18">
      <c r="A312" s="16" t="s">
        <v>207</v>
      </c>
      <c r="B312" s="2">
        <v>0.5</v>
      </c>
      <c r="C312" s="3">
        <v>750</v>
      </c>
      <c r="D312" s="4">
        <v>12</v>
      </c>
      <c r="E312" s="4">
        <v>7</v>
      </c>
      <c r="F312" s="2">
        <v>19.8</v>
      </c>
      <c r="G312" s="2">
        <v>0.08</v>
      </c>
      <c r="H312" s="2">
        <v>14.4</v>
      </c>
      <c r="I312" s="3">
        <v>750.1</v>
      </c>
      <c r="J312" s="3">
        <v>28</v>
      </c>
      <c r="K312" s="3"/>
      <c r="L312" s="4">
        <v>0</v>
      </c>
      <c r="M312" s="3">
        <f>18000</f>
        <v>18000</v>
      </c>
      <c r="N312" s="12">
        <v>20</v>
      </c>
      <c r="O312" s="12">
        <v>45.3</v>
      </c>
      <c r="P312" s="12">
        <v>0.49</v>
      </c>
      <c r="Q312" s="15" t="s">
        <v>208</v>
      </c>
      <c r="R312" s="18" t="s">
        <v>952</v>
      </c>
    </row>
    <row r="313" spans="1:18">
      <c r="A313" s="16" t="s">
        <v>209</v>
      </c>
      <c r="B313" s="2">
        <v>0.5</v>
      </c>
      <c r="C313" s="3">
        <v>750</v>
      </c>
      <c r="D313" s="4">
        <v>12</v>
      </c>
      <c r="E313" s="4">
        <v>9</v>
      </c>
      <c r="F313" s="2">
        <v>9.8000000000000007</v>
      </c>
      <c r="G313" s="2">
        <v>0.04</v>
      </c>
      <c r="H313" s="2">
        <v>15.8</v>
      </c>
      <c r="I313" s="3">
        <v>722.4</v>
      </c>
      <c r="J313" s="3">
        <v>18</v>
      </c>
      <c r="K313" s="3"/>
      <c r="L313" s="4">
        <v>1.31</v>
      </c>
      <c r="M313" s="3">
        <f>18000</f>
        <v>18000</v>
      </c>
      <c r="N313" s="12">
        <v>34.5</v>
      </c>
      <c r="O313" s="12">
        <v>53.5</v>
      </c>
      <c r="P313" s="12">
        <v>0.746</v>
      </c>
      <c r="Q313" s="15" t="s">
        <v>208</v>
      </c>
      <c r="R313" s="18" t="s">
        <v>952</v>
      </c>
    </row>
    <row r="314" spans="1:18">
      <c r="A314" s="16" t="s">
        <v>210</v>
      </c>
      <c r="B314" s="2">
        <v>0.5</v>
      </c>
      <c r="C314" s="3">
        <v>750</v>
      </c>
      <c r="D314" s="4">
        <v>12</v>
      </c>
      <c r="E314" s="4">
        <v>9</v>
      </c>
      <c r="F314" s="2">
        <v>10.199999999999999</v>
      </c>
      <c r="G314" s="2">
        <v>0.1</v>
      </c>
      <c r="H314" s="2">
        <v>30.1</v>
      </c>
      <c r="I314" s="3">
        <v>713.4</v>
      </c>
      <c r="J314" s="3">
        <v>21</v>
      </c>
      <c r="K314" s="3"/>
      <c r="L314" s="4">
        <v>1.31</v>
      </c>
      <c r="M314" s="3">
        <f>18000</f>
        <v>18000</v>
      </c>
      <c r="N314" s="12">
        <v>72.650000000000006</v>
      </c>
      <c r="O314" s="12">
        <v>80.86</v>
      </c>
      <c r="P314" s="12">
        <v>0.98</v>
      </c>
      <c r="Q314" s="15" t="s">
        <v>208</v>
      </c>
      <c r="R314" s="18" t="s">
        <v>952</v>
      </c>
    </row>
    <row r="315" spans="1:18">
      <c r="A315" s="16" t="s">
        <v>211</v>
      </c>
      <c r="B315" s="2">
        <v>0.5</v>
      </c>
      <c r="C315" s="3">
        <v>750</v>
      </c>
      <c r="D315" s="4">
        <v>12</v>
      </c>
      <c r="E315" s="4">
        <v>9</v>
      </c>
      <c r="F315" s="2">
        <v>9.1</v>
      </c>
      <c r="G315" s="2">
        <v>0.06</v>
      </c>
      <c r="H315" s="2">
        <v>20.9</v>
      </c>
      <c r="I315" s="3">
        <v>719.4</v>
      </c>
      <c r="J315" s="3">
        <v>23</v>
      </c>
      <c r="K315" s="3"/>
      <c r="L315" s="4">
        <v>1.31</v>
      </c>
      <c r="M315" s="3">
        <f>18000</f>
        <v>18000</v>
      </c>
      <c r="N315" s="12">
        <v>67.86</v>
      </c>
      <c r="O315" s="12">
        <v>77.44</v>
      </c>
      <c r="P315" s="12">
        <v>0.92</v>
      </c>
      <c r="Q315" s="15" t="s">
        <v>208</v>
      </c>
      <c r="R315" s="18" t="s">
        <v>952</v>
      </c>
    </row>
    <row r="316" spans="1:18">
      <c r="A316" s="16" t="s">
        <v>212</v>
      </c>
      <c r="B316" s="2">
        <v>0.2</v>
      </c>
      <c r="C316" s="3">
        <v>700</v>
      </c>
      <c r="D316" s="4">
        <v>9.6</v>
      </c>
      <c r="E316" s="4">
        <v>25</v>
      </c>
      <c r="F316" s="2">
        <v>10.4</v>
      </c>
      <c r="G316" s="2">
        <v>1.06</v>
      </c>
      <c r="H316" s="2">
        <v>201</v>
      </c>
      <c r="I316" s="3">
        <v>545</v>
      </c>
      <c r="J316" s="3">
        <v>12.6</v>
      </c>
      <c r="K316" s="3">
        <v>4.3</v>
      </c>
      <c r="L316" s="4">
        <v>0</v>
      </c>
      <c r="M316" s="3">
        <v>24000</v>
      </c>
      <c r="N316" s="12">
        <v>77.239999999999995</v>
      </c>
      <c r="O316" s="12">
        <v>82.74</v>
      </c>
      <c r="P316" s="12">
        <v>0.79500000000000004</v>
      </c>
      <c r="Q316" s="15" t="s">
        <v>213</v>
      </c>
      <c r="R316" s="18" t="s">
        <v>952</v>
      </c>
    </row>
    <row r="317" spans="1:18">
      <c r="A317" s="16" t="s">
        <v>214</v>
      </c>
      <c r="B317" s="2">
        <v>0.2</v>
      </c>
      <c r="C317" s="3">
        <v>700</v>
      </c>
      <c r="D317" s="4">
        <v>9.9</v>
      </c>
      <c r="E317" s="4">
        <v>25</v>
      </c>
      <c r="F317" s="2">
        <v>11</v>
      </c>
      <c r="G317" s="2">
        <v>0.89</v>
      </c>
      <c r="H317" s="2">
        <v>192</v>
      </c>
      <c r="I317" s="3">
        <v>635</v>
      </c>
      <c r="J317" s="3">
        <v>11.5</v>
      </c>
      <c r="K317" s="3">
        <v>4.5</v>
      </c>
      <c r="L317" s="4">
        <v>0</v>
      </c>
      <c r="M317" s="3">
        <v>24000</v>
      </c>
      <c r="N317" s="12">
        <v>78.73</v>
      </c>
      <c r="O317" s="12">
        <v>84.39</v>
      </c>
      <c r="P317" s="12">
        <v>0.83399999999999996</v>
      </c>
      <c r="Q317" s="15" t="s">
        <v>213</v>
      </c>
      <c r="R317" s="18" t="s">
        <v>952</v>
      </c>
    </row>
    <row r="318" spans="1:18">
      <c r="A318" s="16" t="s">
        <v>215</v>
      </c>
      <c r="B318" s="2">
        <v>0.2</v>
      </c>
      <c r="C318" s="3">
        <v>700</v>
      </c>
      <c r="D318" s="4">
        <v>10</v>
      </c>
      <c r="E318" s="4">
        <v>25</v>
      </c>
      <c r="F318" s="2">
        <v>11.8</v>
      </c>
      <c r="G318" s="2">
        <v>0.74</v>
      </c>
      <c r="H318" s="2">
        <v>173</v>
      </c>
      <c r="I318" s="3">
        <v>762.5</v>
      </c>
      <c r="J318" s="3">
        <v>10.199999999999999</v>
      </c>
      <c r="K318" s="3">
        <v>4.5999999999999996</v>
      </c>
      <c r="L318" s="4">
        <v>0</v>
      </c>
      <c r="M318" s="3">
        <v>24000</v>
      </c>
      <c r="N318" s="12">
        <v>80.376999999999995</v>
      </c>
      <c r="O318" s="12">
        <v>86.7</v>
      </c>
      <c r="P318" s="12">
        <v>0.84299999999999997</v>
      </c>
      <c r="Q318" s="15" t="s">
        <v>213</v>
      </c>
      <c r="R318" s="18" t="s">
        <v>952</v>
      </c>
    </row>
    <row r="319" spans="1:18">
      <c r="A319" s="16" t="s">
        <v>216</v>
      </c>
      <c r="B319" s="2">
        <v>0.2</v>
      </c>
      <c r="C319" s="3">
        <v>700</v>
      </c>
      <c r="D319" s="4">
        <v>9.6</v>
      </c>
      <c r="E319" s="4">
        <v>25</v>
      </c>
      <c r="F319" s="2">
        <v>12.9</v>
      </c>
      <c r="G319" s="2">
        <v>0.67</v>
      </c>
      <c r="H319" s="2">
        <v>165</v>
      </c>
      <c r="I319" s="3">
        <v>777</v>
      </c>
      <c r="J319" s="3">
        <v>9.6</v>
      </c>
      <c r="K319" s="3">
        <v>5.2</v>
      </c>
      <c r="L319" s="4">
        <v>0</v>
      </c>
      <c r="M319" s="3">
        <v>24000</v>
      </c>
      <c r="N319" s="12">
        <v>82.2</v>
      </c>
      <c r="O319" s="12">
        <v>87.52</v>
      </c>
      <c r="P319" s="12">
        <v>0.873</v>
      </c>
      <c r="Q319" s="15" t="s">
        <v>213</v>
      </c>
      <c r="R319" s="18" t="s">
        <v>952</v>
      </c>
    </row>
    <row r="320" spans="1:18">
      <c r="A320" s="16" t="s">
        <v>212</v>
      </c>
      <c r="B320" s="2">
        <v>0.2</v>
      </c>
      <c r="C320" s="3">
        <v>700</v>
      </c>
      <c r="D320" s="4">
        <v>9.6</v>
      </c>
      <c r="E320" s="4">
        <v>50</v>
      </c>
      <c r="F320" s="2">
        <v>10.4</v>
      </c>
      <c r="G320" s="2">
        <v>1.06</v>
      </c>
      <c r="H320" s="2">
        <v>201</v>
      </c>
      <c r="I320" s="3">
        <v>545</v>
      </c>
      <c r="J320" s="3">
        <v>12.6</v>
      </c>
      <c r="K320" s="3">
        <v>4.3</v>
      </c>
      <c r="L320" s="4">
        <v>0</v>
      </c>
      <c r="M320" s="3">
        <v>24000</v>
      </c>
      <c r="N320" s="12">
        <v>73.111000000000004</v>
      </c>
      <c r="O320" s="12">
        <v>79.34</v>
      </c>
      <c r="P320" s="12">
        <v>0.72099999999999997</v>
      </c>
      <c r="Q320" s="15" t="s">
        <v>213</v>
      </c>
      <c r="R320" s="18" t="s">
        <v>952</v>
      </c>
    </row>
    <row r="321" spans="1:18">
      <c r="A321" s="16" t="s">
        <v>214</v>
      </c>
      <c r="B321" s="2">
        <v>0.2</v>
      </c>
      <c r="C321" s="3">
        <v>700</v>
      </c>
      <c r="D321" s="4">
        <v>9.9</v>
      </c>
      <c r="E321" s="4">
        <v>50</v>
      </c>
      <c r="F321" s="2">
        <v>11</v>
      </c>
      <c r="G321" s="2">
        <v>0.89</v>
      </c>
      <c r="H321" s="2">
        <v>192</v>
      </c>
      <c r="I321" s="3">
        <v>635</v>
      </c>
      <c r="J321" s="3">
        <v>11.5</v>
      </c>
      <c r="K321" s="3">
        <v>4.5</v>
      </c>
      <c r="L321" s="4">
        <v>0</v>
      </c>
      <c r="M321" s="3">
        <v>24000</v>
      </c>
      <c r="N321" s="12">
        <v>75.8</v>
      </c>
      <c r="O321" s="12">
        <v>80.754999999999995</v>
      </c>
      <c r="P321" s="12">
        <v>0.78500000000000003</v>
      </c>
      <c r="Q321" s="15" t="s">
        <v>213</v>
      </c>
      <c r="R321" s="18" t="s">
        <v>952</v>
      </c>
    </row>
    <row r="322" spans="1:18">
      <c r="A322" s="16" t="s">
        <v>215</v>
      </c>
      <c r="B322" s="2">
        <v>0.2</v>
      </c>
      <c r="C322" s="3">
        <v>700</v>
      </c>
      <c r="D322" s="4">
        <v>10</v>
      </c>
      <c r="E322" s="4">
        <v>50</v>
      </c>
      <c r="F322" s="2">
        <v>11.8</v>
      </c>
      <c r="G322" s="2">
        <v>0.74</v>
      </c>
      <c r="H322" s="2">
        <v>173</v>
      </c>
      <c r="I322" s="3">
        <v>762.5</v>
      </c>
      <c r="J322" s="3">
        <v>10.199999999999999</v>
      </c>
      <c r="K322" s="3">
        <v>4.5999999999999996</v>
      </c>
      <c r="L322" s="4">
        <v>0</v>
      </c>
      <c r="M322" s="3">
        <v>24000</v>
      </c>
      <c r="N322" s="12">
        <v>80.05</v>
      </c>
      <c r="O322" s="12">
        <v>85.376999999999995</v>
      </c>
      <c r="P322" s="12">
        <v>0.83899999999999997</v>
      </c>
      <c r="Q322" s="15" t="s">
        <v>213</v>
      </c>
      <c r="R322" s="18" t="s">
        <v>952</v>
      </c>
    </row>
    <row r="323" spans="1:18">
      <c r="A323" s="16" t="s">
        <v>216</v>
      </c>
      <c r="B323" s="2">
        <v>0.2</v>
      </c>
      <c r="C323" s="3">
        <v>700</v>
      </c>
      <c r="D323" s="4">
        <v>9.6</v>
      </c>
      <c r="E323" s="4">
        <v>50</v>
      </c>
      <c r="F323" s="2">
        <v>12.9</v>
      </c>
      <c r="G323" s="2">
        <v>0.67</v>
      </c>
      <c r="H323" s="2">
        <v>165</v>
      </c>
      <c r="I323" s="3">
        <v>777</v>
      </c>
      <c r="J323" s="3">
        <v>9.6</v>
      </c>
      <c r="K323" s="3">
        <v>5.2</v>
      </c>
      <c r="L323" s="4">
        <v>0</v>
      </c>
      <c r="M323" s="3">
        <v>24000</v>
      </c>
      <c r="N323" s="12">
        <v>82.03</v>
      </c>
      <c r="O323" s="12">
        <v>87.69</v>
      </c>
      <c r="P323" s="12">
        <v>0.878</v>
      </c>
      <c r="Q323" s="15" t="s">
        <v>213</v>
      </c>
      <c r="R323" s="18" t="s">
        <v>952</v>
      </c>
    </row>
    <row r="324" spans="1:18">
      <c r="A324" s="16" t="s">
        <v>216</v>
      </c>
      <c r="B324" s="2">
        <v>0.2</v>
      </c>
      <c r="C324" s="3">
        <v>700</v>
      </c>
      <c r="D324" s="4">
        <v>9.6</v>
      </c>
      <c r="E324" s="4">
        <v>100</v>
      </c>
      <c r="F324" s="2">
        <v>12.9</v>
      </c>
      <c r="G324" s="2">
        <v>0.67</v>
      </c>
      <c r="H324" s="2">
        <v>165</v>
      </c>
      <c r="I324" s="3">
        <v>777</v>
      </c>
      <c r="J324" s="3">
        <v>9.6</v>
      </c>
      <c r="K324" s="3">
        <v>5.2</v>
      </c>
      <c r="L324" s="4">
        <v>0</v>
      </c>
      <c r="M324" s="3">
        <v>24000</v>
      </c>
      <c r="N324" s="12">
        <v>82.03</v>
      </c>
      <c r="O324" s="12">
        <v>87.69</v>
      </c>
      <c r="P324" s="12">
        <v>0.878</v>
      </c>
      <c r="Q324" s="15" t="s">
        <v>213</v>
      </c>
      <c r="R324" s="18" t="s">
        <v>952</v>
      </c>
    </row>
    <row r="325" spans="1:18">
      <c r="A325" s="16" t="s">
        <v>124</v>
      </c>
      <c r="B325" s="2">
        <v>0.25</v>
      </c>
      <c r="C325" s="3">
        <v>700</v>
      </c>
      <c r="D325" s="4">
        <v>4.01</v>
      </c>
      <c r="E325" s="4">
        <v>25</v>
      </c>
      <c r="F325" s="2">
        <v>6.8</v>
      </c>
      <c r="G325" s="2">
        <v>0.38</v>
      </c>
      <c r="H325" s="2">
        <v>178</v>
      </c>
      <c r="I325" s="3">
        <v>661</v>
      </c>
      <c r="J325" s="3">
        <v>9.5</v>
      </c>
      <c r="K325" s="3">
        <v>24.9</v>
      </c>
      <c r="L325" s="4">
        <v>0</v>
      </c>
      <c r="M325" s="3">
        <v>192000</v>
      </c>
      <c r="N325" s="12">
        <v>59.1</v>
      </c>
      <c r="O325" s="12">
        <v>61.13</v>
      </c>
      <c r="P325" s="12">
        <v>0.80500000000000005</v>
      </c>
      <c r="Q325" s="15" t="s">
        <v>217</v>
      </c>
      <c r="R325" s="18" t="s">
        <v>952</v>
      </c>
    </row>
    <row r="326" spans="1:18">
      <c r="A326" s="16" t="s">
        <v>218</v>
      </c>
      <c r="B326" s="2">
        <v>0.25</v>
      </c>
      <c r="C326" s="3">
        <v>700</v>
      </c>
      <c r="D326" s="4">
        <v>3.91</v>
      </c>
      <c r="E326" s="4">
        <v>25</v>
      </c>
      <c r="F326" s="2">
        <v>7.6</v>
      </c>
      <c r="G326" s="2">
        <v>0.54</v>
      </c>
      <c r="H326" s="2">
        <v>242</v>
      </c>
      <c r="I326" s="3">
        <v>685</v>
      </c>
      <c r="J326" s="3">
        <v>5.5</v>
      </c>
      <c r="K326" s="3">
        <v>18.5</v>
      </c>
      <c r="L326" s="4">
        <v>1.63</v>
      </c>
      <c r="M326" s="3">
        <v>192000</v>
      </c>
      <c r="N326" s="12">
        <v>70.56</v>
      </c>
      <c r="O326" s="12">
        <v>73.44</v>
      </c>
      <c r="P326" s="12">
        <v>0.81499999999999995</v>
      </c>
      <c r="Q326" s="15" t="s">
        <v>217</v>
      </c>
      <c r="R326" s="18" t="s">
        <v>952</v>
      </c>
    </row>
    <row r="327" spans="1:18">
      <c r="A327" s="16" t="s">
        <v>219</v>
      </c>
      <c r="B327" s="2">
        <v>0.25</v>
      </c>
      <c r="C327" s="3">
        <v>700</v>
      </c>
      <c r="D327" s="4">
        <v>4</v>
      </c>
      <c r="E327" s="4">
        <v>25</v>
      </c>
      <c r="F327" s="2">
        <v>7.3</v>
      </c>
      <c r="G327" s="2">
        <v>0.36</v>
      </c>
      <c r="H327" s="2">
        <v>173</v>
      </c>
      <c r="I327" s="3">
        <v>665</v>
      </c>
      <c r="J327" s="3">
        <v>10.1</v>
      </c>
      <c r="K327" s="3">
        <v>22.4</v>
      </c>
      <c r="L327" s="4">
        <v>0</v>
      </c>
      <c r="M327" s="3">
        <v>192000</v>
      </c>
      <c r="N327" s="12">
        <v>54.15</v>
      </c>
      <c r="O327" s="12">
        <v>57.44</v>
      </c>
      <c r="P327" s="12">
        <v>0.91800000000000004</v>
      </c>
      <c r="Q327" s="15" t="s">
        <v>217</v>
      </c>
      <c r="R327" s="18" t="s">
        <v>952</v>
      </c>
    </row>
    <row r="328" spans="1:18">
      <c r="A328" s="16" t="s">
        <v>124</v>
      </c>
      <c r="B328" s="2">
        <v>0.25</v>
      </c>
      <c r="C328" s="3">
        <v>700</v>
      </c>
      <c r="D328" s="4">
        <v>4.01</v>
      </c>
      <c r="E328" s="4">
        <v>50</v>
      </c>
      <c r="F328" s="2">
        <v>6.8</v>
      </c>
      <c r="G328" s="2">
        <v>0.38</v>
      </c>
      <c r="H328" s="2">
        <v>178</v>
      </c>
      <c r="I328" s="3">
        <v>661</v>
      </c>
      <c r="J328" s="3">
        <v>9.5</v>
      </c>
      <c r="K328" s="3">
        <v>24.9</v>
      </c>
      <c r="L328" s="4">
        <v>0</v>
      </c>
      <c r="M328" s="3">
        <v>192000</v>
      </c>
      <c r="N328" s="12">
        <v>56.6</v>
      </c>
      <c r="O328" s="12">
        <v>59.1</v>
      </c>
      <c r="P328" s="12">
        <v>0.77</v>
      </c>
      <c r="Q328" s="15" t="s">
        <v>217</v>
      </c>
      <c r="R328" s="18" t="s">
        <v>952</v>
      </c>
    </row>
    <row r="329" spans="1:18">
      <c r="A329" s="16" t="s">
        <v>218</v>
      </c>
      <c r="B329" s="2">
        <v>0.25</v>
      </c>
      <c r="C329" s="3">
        <v>700</v>
      </c>
      <c r="D329" s="4">
        <v>3.91</v>
      </c>
      <c r="E329" s="4">
        <v>50</v>
      </c>
      <c r="F329" s="2">
        <v>7.6</v>
      </c>
      <c r="G329" s="2">
        <v>0.54</v>
      </c>
      <c r="H329" s="2">
        <v>242</v>
      </c>
      <c r="I329" s="3">
        <v>685</v>
      </c>
      <c r="J329" s="3">
        <v>5.5</v>
      </c>
      <c r="K329" s="3">
        <v>18.5</v>
      </c>
      <c r="L329" s="4">
        <v>1.63</v>
      </c>
      <c r="M329" s="3">
        <v>192000</v>
      </c>
      <c r="N329" s="12">
        <v>70.56</v>
      </c>
      <c r="O329" s="12">
        <v>72.2</v>
      </c>
      <c r="P329" s="12">
        <v>0.78500000000000003</v>
      </c>
      <c r="Q329" s="15" t="s">
        <v>217</v>
      </c>
      <c r="R329" s="18" t="s">
        <v>952</v>
      </c>
    </row>
    <row r="330" spans="1:18">
      <c r="A330" s="16" t="s">
        <v>219</v>
      </c>
      <c r="B330" s="2">
        <v>0.25</v>
      </c>
      <c r="C330" s="3">
        <v>700</v>
      </c>
      <c r="D330" s="4">
        <v>4</v>
      </c>
      <c r="E330" s="4">
        <v>50</v>
      </c>
      <c r="F330" s="2">
        <v>7.3</v>
      </c>
      <c r="G330" s="2">
        <v>0.36</v>
      </c>
      <c r="H330" s="2">
        <v>173</v>
      </c>
      <c r="I330" s="3">
        <v>665</v>
      </c>
      <c r="J330" s="3">
        <v>10.1</v>
      </c>
      <c r="K330" s="3">
        <v>22.4</v>
      </c>
      <c r="L330" s="4">
        <v>0</v>
      </c>
      <c r="M330" s="3">
        <v>192000</v>
      </c>
      <c r="N330" s="12">
        <v>50.46</v>
      </c>
      <c r="O330" s="12">
        <v>52.92</v>
      </c>
      <c r="P330" s="12">
        <v>0.89</v>
      </c>
      <c r="Q330" s="15" t="s">
        <v>217</v>
      </c>
      <c r="R330" s="18" t="s">
        <v>952</v>
      </c>
    </row>
    <row r="331" spans="1:18">
      <c r="A331" s="16" t="s">
        <v>220</v>
      </c>
      <c r="B331" s="2">
        <v>0.1</v>
      </c>
      <c r="C331" s="3">
        <v>700</v>
      </c>
      <c r="D331" s="4">
        <v>20</v>
      </c>
      <c r="E331" s="4">
        <v>50</v>
      </c>
      <c r="F331" s="2">
        <v>21</v>
      </c>
      <c r="G331" s="2">
        <v>0.4</v>
      </c>
      <c r="H331" s="2">
        <v>68</v>
      </c>
      <c r="I331" s="3">
        <v>828</v>
      </c>
      <c r="J331" s="3">
        <v>11</v>
      </c>
      <c r="K331" s="3">
        <v>8.9</v>
      </c>
      <c r="L331" s="4">
        <v>0</v>
      </c>
      <c r="M331" s="3">
        <v>20000</v>
      </c>
      <c r="N331" s="12">
        <v>77.7</v>
      </c>
      <c r="O331" s="12">
        <v>82.6</v>
      </c>
      <c r="P331" s="12">
        <v>0.98</v>
      </c>
      <c r="Q331" s="15" t="s">
        <v>221</v>
      </c>
      <c r="R331" s="18" t="s">
        <v>952</v>
      </c>
    </row>
    <row r="332" spans="1:18">
      <c r="A332" s="16" t="s">
        <v>222</v>
      </c>
      <c r="B332" s="2">
        <v>0.1</v>
      </c>
      <c r="C332" s="3">
        <v>700</v>
      </c>
      <c r="D332" s="4">
        <v>23</v>
      </c>
      <c r="E332" s="4">
        <v>50</v>
      </c>
      <c r="F332" s="2">
        <v>16</v>
      </c>
      <c r="G332" s="2">
        <v>0.4</v>
      </c>
      <c r="H332" s="2">
        <v>90</v>
      </c>
      <c r="I332" s="3">
        <v>857</v>
      </c>
      <c r="J332" s="3">
        <v>11</v>
      </c>
      <c r="K332" s="3">
        <v>8.6</v>
      </c>
      <c r="L332" s="4">
        <v>1.33</v>
      </c>
      <c r="M332" s="3">
        <v>20000</v>
      </c>
      <c r="N332" s="12">
        <v>90.9</v>
      </c>
      <c r="O332" s="12">
        <v>90.2</v>
      </c>
      <c r="P332" s="12">
        <v>0.98</v>
      </c>
      <c r="Q332" s="15" t="s">
        <v>221</v>
      </c>
      <c r="R332" s="18" t="s">
        <v>952</v>
      </c>
    </row>
    <row r="333" spans="1:18">
      <c r="A333" s="16" t="s">
        <v>223</v>
      </c>
      <c r="B333" s="2">
        <v>0.1</v>
      </c>
      <c r="C333" s="3">
        <v>700</v>
      </c>
      <c r="D333" s="4">
        <v>20</v>
      </c>
      <c r="E333" s="4">
        <v>50</v>
      </c>
      <c r="F333" s="2">
        <v>11</v>
      </c>
      <c r="G333" s="2">
        <v>0.4</v>
      </c>
      <c r="H333" s="2">
        <v>79</v>
      </c>
      <c r="I333" s="3">
        <v>815</v>
      </c>
      <c r="J333" s="3">
        <v>19</v>
      </c>
      <c r="K333" s="3">
        <v>10.199999999999999</v>
      </c>
      <c r="L333" s="4">
        <f>(5*1.33+2*1.22)/7</f>
        <v>1.2985714285714285</v>
      </c>
      <c r="M333" s="3">
        <v>20000</v>
      </c>
      <c r="N333" s="12">
        <v>77.099999999999994</v>
      </c>
      <c r="O333" s="12">
        <v>82</v>
      </c>
      <c r="P333" s="12">
        <v>0.88</v>
      </c>
      <c r="Q333" s="15" t="s">
        <v>221</v>
      </c>
      <c r="R333" s="18" t="s">
        <v>952</v>
      </c>
    </row>
    <row r="334" spans="1:18">
      <c r="A334" s="16" t="s">
        <v>224</v>
      </c>
      <c r="B334" s="2">
        <v>0.1</v>
      </c>
      <c r="C334" s="3">
        <v>700</v>
      </c>
      <c r="D334" s="4">
        <v>25</v>
      </c>
      <c r="E334" s="4">
        <v>50</v>
      </c>
      <c r="F334" s="2">
        <v>11</v>
      </c>
      <c r="G334" s="2">
        <v>0.4</v>
      </c>
      <c r="H334" s="2">
        <v>79</v>
      </c>
      <c r="I334" s="3">
        <v>805</v>
      </c>
      <c r="J334" s="3">
        <v>10</v>
      </c>
      <c r="K334" s="3">
        <v>6.9</v>
      </c>
      <c r="L334" s="4">
        <f>(5*1.33+2*1.22)/7</f>
        <v>1.2985714285714285</v>
      </c>
      <c r="M334" s="3">
        <v>20000</v>
      </c>
      <c r="N334" s="12">
        <v>82.3</v>
      </c>
      <c r="O334" s="12">
        <v>82.1</v>
      </c>
      <c r="P334" s="12">
        <v>0.9</v>
      </c>
      <c r="Q334" s="15" t="s">
        <v>221</v>
      </c>
      <c r="R334" s="18" t="s">
        <v>952</v>
      </c>
    </row>
    <row r="335" spans="1:18">
      <c r="A335" s="16" t="s">
        <v>225</v>
      </c>
      <c r="B335" s="2">
        <v>0.06</v>
      </c>
      <c r="C335" s="3">
        <v>700</v>
      </c>
      <c r="D335" s="4">
        <v>10</v>
      </c>
      <c r="E335" s="4">
        <v>10</v>
      </c>
      <c r="F335" s="2">
        <v>20</v>
      </c>
      <c r="G335" s="2">
        <v>5.6000000000000001E-2</v>
      </c>
      <c r="H335" s="2">
        <v>21</v>
      </c>
      <c r="I335" s="3">
        <v>672</v>
      </c>
      <c r="J335" s="3">
        <v>11.94</v>
      </c>
      <c r="K335" s="3"/>
      <c r="L335" s="4">
        <v>0</v>
      </c>
      <c r="M335" s="3">
        <v>96000</v>
      </c>
      <c r="N335" s="12">
        <v>59.1</v>
      </c>
      <c r="O335" s="12">
        <v>77.3</v>
      </c>
      <c r="P335" s="12">
        <v>1</v>
      </c>
      <c r="Q335" s="15" t="s">
        <v>226</v>
      </c>
      <c r="R335" s="18" t="s">
        <v>952</v>
      </c>
    </row>
    <row r="336" spans="1:18">
      <c r="A336" s="16" t="s">
        <v>227</v>
      </c>
      <c r="B336" s="2">
        <v>0.06</v>
      </c>
      <c r="C336" s="3">
        <v>700</v>
      </c>
      <c r="D336" s="4">
        <v>10</v>
      </c>
      <c r="E336" s="4">
        <v>10</v>
      </c>
      <c r="F336" s="2">
        <v>17</v>
      </c>
      <c r="G336" s="2">
        <v>3.4000000000000002E-2</v>
      </c>
      <c r="H336" s="2">
        <v>12</v>
      </c>
      <c r="I336" s="3">
        <v>663</v>
      </c>
      <c r="J336" s="3">
        <v>16</v>
      </c>
      <c r="K336" s="3"/>
      <c r="L336" s="4">
        <v>0</v>
      </c>
      <c r="M336" s="3">
        <v>96000</v>
      </c>
      <c r="N336" s="12">
        <v>59.1</v>
      </c>
      <c r="O336" s="12">
        <v>72.5</v>
      </c>
      <c r="P336" s="12">
        <v>0.93799999999999994</v>
      </c>
      <c r="Q336" s="15" t="s">
        <v>226</v>
      </c>
      <c r="R336" s="18" t="s">
        <v>952</v>
      </c>
    </row>
    <row r="337" spans="1:18">
      <c r="A337" s="16" t="s">
        <v>225</v>
      </c>
      <c r="B337" s="2">
        <v>0.06</v>
      </c>
      <c r="C337" s="3">
        <v>700</v>
      </c>
      <c r="D337" s="4">
        <v>20</v>
      </c>
      <c r="E337" s="4">
        <v>10</v>
      </c>
      <c r="F337" s="2">
        <v>20</v>
      </c>
      <c r="G337" s="2">
        <v>5.6000000000000001E-2</v>
      </c>
      <c r="H337" s="2">
        <v>21</v>
      </c>
      <c r="I337" s="3">
        <v>672</v>
      </c>
      <c r="J337" s="3">
        <v>11.94</v>
      </c>
      <c r="K337" s="3"/>
      <c r="L337" s="4">
        <v>0</v>
      </c>
      <c r="M337" s="3">
        <v>96000</v>
      </c>
      <c r="N337" s="12">
        <v>40</v>
      </c>
      <c r="O337" s="12">
        <v>63.9</v>
      </c>
      <c r="P337" s="12">
        <v>0.97</v>
      </c>
      <c r="Q337" s="15" t="s">
        <v>226</v>
      </c>
      <c r="R337" s="18" t="s">
        <v>952</v>
      </c>
    </row>
    <row r="338" spans="1:18">
      <c r="A338" s="16" t="s">
        <v>227</v>
      </c>
      <c r="B338" s="2">
        <v>0.06</v>
      </c>
      <c r="C338" s="3">
        <v>700</v>
      </c>
      <c r="D338" s="4">
        <v>20</v>
      </c>
      <c r="E338" s="4">
        <v>10</v>
      </c>
      <c r="F338" s="2">
        <v>17</v>
      </c>
      <c r="G338" s="2">
        <v>3.4000000000000002E-2</v>
      </c>
      <c r="H338" s="2">
        <v>12</v>
      </c>
      <c r="I338" s="3">
        <v>663</v>
      </c>
      <c r="J338" s="3">
        <v>16</v>
      </c>
      <c r="K338" s="3"/>
      <c r="L338" s="4">
        <v>0</v>
      </c>
      <c r="M338" s="3">
        <v>96000</v>
      </c>
      <c r="N338" s="12">
        <v>40</v>
      </c>
      <c r="O338" s="12">
        <v>53.3</v>
      </c>
      <c r="P338" s="12">
        <v>0.86</v>
      </c>
      <c r="Q338" s="15" t="s">
        <v>226</v>
      </c>
      <c r="R338" s="18" t="s">
        <v>952</v>
      </c>
    </row>
    <row r="339" spans="1:18">
      <c r="A339" s="16" t="s">
        <v>228</v>
      </c>
      <c r="B339" s="2">
        <f>1/6</f>
        <v>0.16666666666666666</v>
      </c>
      <c r="C339" s="3">
        <v>800</v>
      </c>
      <c r="D339" s="4">
        <v>10</v>
      </c>
      <c r="E339" s="4">
        <v>8</v>
      </c>
      <c r="F339" s="2">
        <v>11.208393819695008</v>
      </c>
      <c r="G339" s="2">
        <v>1.7000000000000001E-2</v>
      </c>
      <c r="H339" s="2">
        <v>26.2</v>
      </c>
      <c r="I339" s="3">
        <v>407.45</v>
      </c>
      <c r="J339" s="3">
        <v>42.7</v>
      </c>
      <c r="K339" s="3"/>
      <c r="L339" s="4">
        <v>0</v>
      </c>
      <c r="M339" s="3">
        <v>4662</v>
      </c>
      <c r="N339" s="12">
        <v>47.7</v>
      </c>
      <c r="O339" s="12">
        <v>58.41</v>
      </c>
      <c r="P339" s="12">
        <v>0.34</v>
      </c>
      <c r="Q339" s="15" t="s">
        <v>229</v>
      </c>
      <c r="R339" s="18" t="s">
        <v>952</v>
      </c>
    </row>
    <row r="340" spans="1:18">
      <c r="A340" s="16" t="s">
        <v>230</v>
      </c>
      <c r="B340" s="2">
        <f>1/6</f>
        <v>0.16666666666666666</v>
      </c>
      <c r="C340" s="3">
        <v>800</v>
      </c>
      <c r="D340" s="4">
        <v>10</v>
      </c>
      <c r="E340" s="4">
        <v>8</v>
      </c>
      <c r="F340" s="2">
        <v>11.208393819695008</v>
      </c>
      <c r="G340" s="2">
        <v>0.02</v>
      </c>
      <c r="H340" s="2">
        <v>4.17</v>
      </c>
      <c r="I340" s="3">
        <v>371.2</v>
      </c>
      <c r="J340" s="3">
        <v>42.7</v>
      </c>
      <c r="K340" s="3"/>
      <c r="L340" s="4">
        <v>0</v>
      </c>
      <c r="M340" s="3">
        <v>4662</v>
      </c>
      <c r="N340" s="12">
        <v>1.87</v>
      </c>
      <c r="O340" s="12">
        <v>16.77</v>
      </c>
      <c r="P340" s="12">
        <v>0.38</v>
      </c>
      <c r="Q340" s="15" t="s">
        <v>229</v>
      </c>
      <c r="R340" s="18" t="s">
        <v>952</v>
      </c>
    </row>
    <row r="341" spans="1:18">
      <c r="A341" s="16" t="s">
        <v>231</v>
      </c>
      <c r="B341" s="2">
        <f>1/6</f>
        <v>0.16666666666666666</v>
      </c>
      <c r="C341" s="3">
        <v>800</v>
      </c>
      <c r="D341" s="4">
        <v>10</v>
      </c>
      <c r="E341" s="4">
        <v>8</v>
      </c>
      <c r="F341" s="2">
        <v>11.208393819695008</v>
      </c>
      <c r="G341" s="2">
        <v>2.1000000000000001E-2</v>
      </c>
      <c r="H341" s="2">
        <v>4.7699999999999996</v>
      </c>
      <c r="I341" s="3">
        <v>380</v>
      </c>
      <c r="J341" s="3">
        <v>42.7</v>
      </c>
      <c r="K341" s="3"/>
      <c r="L341" s="4">
        <v>0</v>
      </c>
      <c r="M341" s="3">
        <v>4662</v>
      </c>
      <c r="N341" s="12">
        <v>5.71</v>
      </c>
      <c r="O341" s="12">
        <v>23.38</v>
      </c>
      <c r="P341" s="12">
        <v>0.5</v>
      </c>
      <c r="Q341" s="15" t="s">
        <v>229</v>
      </c>
      <c r="R341" s="18" t="s">
        <v>952</v>
      </c>
    </row>
    <row r="342" spans="1:18">
      <c r="A342" s="16" t="s">
        <v>232</v>
      </c>
      <c r="B342" s="2">
        <f>1/6</f>
        <v>0.16666666666666666</v>
      </c>
      <c r="C342" s="3">
        <v>800</v>
      </c>
      <c r="D342" s="4">
        <v>10</v>
      </c>
      <c r="E342" s="4">
        <v>8</v>
      </c>
      <c r="F342" s="2">
        <v>11.208393819695008</v>
      </c>
      <c r="G342" s="2">
        <v>0.02</v>
      </c>
      <c r="H342" s="2">
        <v>41.3</v>
      </c>
      <c r="I342" s="3">
        <v>430</v>
      </c>
      <c r="J342" s="3">
        <v>21.3</v>
      </c>
      <c r="K342" s="3"/>
      <c r="L342" s="4">
        <v>1.1000000000000001</v>
      </c>
      <c r="M342" s="3">
        <v>4662</v>
      </c>
      <c r="N342" s="12">
        <v>84.97</v>
      </c>
      <c r="O342" s="12">
        <v>94.28</v>
      </c>
      <c r="P342" s="12">
        <v>1.46</v>
      </c>
      <c r="Q342" s="15" t="s">
        <v>229</v>
      </c>
      <c r="R342" s="18" t="s">
        <v>952</v>
      </c>
    </row>
    <row r="343" spans="1:18">
      <c r="A343" s="16" t="s">
        <v>233</v>
      </c>
      <c r="B343" s="2">
        <f>1/6</f>
        <v>0.16666666666666666</v>
      </c>
      <c r="C343" s="3">
        <v>800</v>
      </c>
      <c r="D343" s="4">
        <v>10</v>
      </c>
      <c r="E343" s="4">
        <v>8</v>
      </c>
      <c r="F343" s="2">
        <v>11.208393819695008</v>
      </c>
      <c r="G343" s="2">
        <v>2.3E-2</v>
      </c>
      <c r="H343" s="2">
        <v>18.8</v>
      </c>
      <c r="I343" s="3">
        <v>430</v>
      </c>
      <c r="J343" s="3">
        <v>35.6</v>
      </c>
      <c r="K343" s="3"/>
      <c r="L343" s="4">
        <v>1.1000000000000001</v>
      </c>
      <c r="M343" s="3">
        <v>4662</v>
      </c>
      <c r="N343" s="12">
        <v>96.36</v>
      </c>
      <c r="O343" s="12">
        <v>93.38</v>
      </c>
      <c r="P343" s="12">
        <v>1.61</v>
      </c>
      <c r="Q343" s="15" t="s">
        <v>229</v>
      </c>
      <c r="R343" s="18" t="s">
        <v>952</v>
      </c>
    </row>
    <row r="344" spans="1:18">
      <c r="A344" s="16" t="s">
        <v>234</v>
      </c>
      <c r="B344" s="2">
        <v>0.3</v>
      </c>
      <c r="C344" s="3">
        <v>400</v>
      </c>
      <c r="D344" s="3">
        <v>3.1</v>
      </c>
      <c r="E344" s="4">
        <v>20</v>
      </c>
      <c r="F344" s="2">
        <v>18.899999999999999</v>
      </c>
      <c r="G344" s="2">
        <v>0.65</v>
      </c>
      <c r="H344" s="2">
        <v>127.6</v>
      </c>
      <c r="I344" s="3">
        <f>669-273</f>
        <v>396</v>
      </c>
      <c r="J344" s="3">
        <v>5.5</v>
      </c>
      <c r="K344" s="3"/>
      <c r="L344" s="4">
        <v>0</v>
      </c>
      <c r="M344" s="3">
        <v>60000</v>
      </c>
      <c r="N344" s="12">
        <v>1.33</v>
      </c>
      <c r="O344" s="12">
        <v>3.9</v>
      </c>
      <c r="P344" s="12">
        <v>0.222</v>
      </c>
      <c r="Q344" s="15" t="s">
        <v>235</v>
      </c>
      <c r="R344" s="18" t="s">
        <v>952</v>
      </c>
    </row>
    <row r="345" spans="1:18">
      <c r="A345" s="16" t="s">
        <v>236</v>
      </c>
      <c r="B345" s="2">
        <v>0.3</v>
      </c>
      <c r="C345" s="3">
        <v>400</v>
      </c>
      <c r="D345" s="4">
        <v>3.3</v>
      </c>
      <c r="E345" s="4">
        <v>20</v>
      </c>
      <c r="F345" s="2">
        <v>25.9</v>
      </c>
      <c r="G345" s="2">
        <v>1.01</v>
      </c>
      <c r="H345" s="2">
        <v>163.4</v>
      </c>
      <c r="I345" s="3">
        <f>630-273</f>
        <v>357</v>
      </c>
      <c r="J345" s="3">
        <v>3.3</v>
      </c>
      <c r="K345" s="3"/>
      <c r="L345" s="4">
        <v>0</v>
      </c>
      <c r="M345" s="3">
        <v>60000</v>
      </c>
      <c r="N345" s="12">
        <v>3.33</v>
      </c>
      <c r="O345" s="12">
        <v>6.1</v>
      </c>
      <c r="P345" s="12">
        <v>0.39500000000000002</v>
      </c>
      <c r="Q345" s="15" t="s">
        <v>235</v>
      </c>
      <c r="R345" s="18" t="s">
        <v>952</v>
      </c>
    </row>
    <row r="346" spans="1:18">
      <c r="A346" s="16" t="s">
        <v>234</v>
      </c>
      <c r="B346" s="2">
        <v>0.3</v>
      </c>
      <c r="C346" s="3">
        <v>400</v>
      </c>
      <c r="D346" s="3">
        <v>3.1</v>
      </c>
      <c r="E346" s="4">
        <v>35</v>
      </c>
      <c r="F346" s="2">
        <v>18.899999999999999</v>
      </c>
      <c r="G346" s="2">
        <v>0.65</v>
      </c>
      <c r="H346" s="2">
        <v>127.6</v>
      </c>
      <c r="I346" s="3">
        <f>669-273</f>
        <v>396</v>
      </c>
      <c r="J346" s="3">
        <v>5.5</v>
      </c>
      <c r="K346" s="3"/>
      <c r="L346" s="4">
        <v>0</v>
      </c>
      <c r="M346" s="3">
        <v>60000</v>
      </c>
      <c r="N346" s="12">
        <v>1.05</v>
      </c>
      <c r="O346" s="12">
        <v>2.5710000000000002</v>
      </c>
      <c r="P346" s="12">
        <v>0.216</v>
      </c>
      <c r="Q346" s="15" t="s">
        <v>235</v>
      </c>
      <c r="R346" s="18" t="s">
        <v>952</v>
      </c>
    </row>
    <row r="347" spans="1:18">
      <c r="A347" s="16" t="s">
        <v>236</v>
      </c>
      <c r="B347" s="2">
        <v>0.3</v>
      </c>
      <c r="C347" s="3">
        <v>400</v>
      </c>
      <c r="D347" s="4">
        <v>3.3</v>
      </c>
      <c r="E347" s="4">
        <v>35</v>
      </c>
      <c r="F347" s="2">
        <v>25.9</v>
      </c>
      <c r="G347" s="2">
        <v>1.01</v>
      </c>
      <c r="H347" s="2">
        <v>163.4</v>
      </c>
      <c r="I347" s="3">
        <f>630-273</f>
        <v>357</v>
      </c>
      <c r="J347" s="3">
        <v>3.3</v>
      </c>
      <c r="K347" s="3"/>
      <c r="L347" s="4">
        <v>0</v>
      </c>
      <c r="M347" s="3">
        <v>60000</v>
      </c>
      <c r="N347" s="12">
        <v>3.4289999999999998</v>
      </c>
      <c r="O347" s="12">
        <v>5.9050000000000002</v>
      </c>
      <c r="P347" s="12">
        <v>0.378</v>
      </c>
      <c r="Q347" s="15" t="s">
        <v>235</v>
      </c>
      <c r="R347" s="18" t="s">
        <v>952</v>
      </c>
    </row>
    <row r="348" spans="1:18">
      <c r="A348" s="16" t="s">
        <v>234</v>
      </c>
      <c r="B348" s="2">
        <v>0.3</v>
      </c>
      <c r="C348" s="3">
        <v>450</v>
      </c>
      <c r="D348" s="3">
        <v>3.1</v>
      </c>
      <c r="E348" s="4">
        <v>20</v>
      </c>
      <c r="F348" s="2">
        <v>18.899999999999999</v>
      </c>
      <c r="G348" s="2">
        <v>0.65</v>
      </c>
      <c r="H348" s="2">
        <v>127.6</v>
      </c>
      <c r="I348" s="3">
        <f>669-273</f>
        <v>396</v>
      </c>
      <c r="J348" s="3">
        <v>5.5</v>
      </c>
      <c r="K348" s="3"/>
      <c r="L348" s="4">
        <v>0</v>
      </c>
      <c r="M348" s="3">
        <v>60000</v>
      </c>
      <c r="N348" s="12">
        <v>3.6669999999999998</v>
      </c>
      <c r="O348" s="12">
        <v>8.7780000000000005</v>
      </c>
      <c r="P348" s="12">
        <v>0.26500000000000001</v>
      </c>
      <c r="Q348" s="15" t="s">
        <v>235</v>
      </c>
      <c r="R348" s="18" t="s">
        <v>952</v>
      </c>
    </row>
    <row r="349" spans="1:18">
      <c r="A349" s="16" t="s">
        <v>236</v>
      </c>
      <c r="B349" s="2">
        <v>0.3</v>
      </c>
      <c r="C349" s="3">
        <v>450</v>
      </c>
      <c r="D349" s="4">
        <v>3.3</v>
      </c>
      <c r="E349" s="4">
        <v>20</v>
      </c>
      <c r="F349" s="2">
        <v>25.9</v>
      </c>
      <c r="G349" s="2">
        <v>1.01</v>
      </c>
      <c r="H349" s="2">
        <v>163.4</v>
      </c>
      <c r="I349" s="3">
        <f>630-273</f>
        <v>357</v>
      </c>
      <c r="J349" s="3">
        <v>3.3</v>
      </c>
      <c r="K349" s="3"/>
      <c r="L349" s="4">
        <v>0</v>
      </c>
      <c r="M349" s="3">
        <v>60000</v>
      </c>
      <c r="N349" s="12">
        <v>7.6669999999999998</v>
      </c>
      <c r="O349" s="12">
        <v>14.778</v>
      </c>
      <c r="P349" s="12">
        <v>0.443</v>
      </c>
      <c r="Q349" s="15" t="s">
        <v>235</v>
      </c>
      <c r="R349" s="18" t="s">
        <v>952</v>
      </c>
    </row>
    <row r="350" spans="1:18">
      <c r="A350" s="16" t="s">
        <v>234</v>
      </c>
      <c r="B350" s="2">
        <v>0.3</v>
      </c>
      <c r="C350" s="3">
        <v>450</v>
      </c>
      <c r="D350" s="3">
        <v>3.1</v>
      </c>
      <c r="E350" s="4">
        <v>35</v>
      </c>
      <c r="F350" s="2">
        <v>18.899999999999999</v>
      </c>
      <c r="G350" s="2">
        <v>0.65</v>
      </c>
      <c r="H350" s="2">
        <v>127.6</v>
      </c>
      <c r="I350" s="3">
        <f>669-273</f>
        <v>396</v>
      </c>
      <c r="J350" s="3">
        <v>5.5</v>
      </c>
      <c r="K350" s="3"/>
      <c r="L350" s="4">
        <v>0</v>
      </c>
      <c r="M350" s="3">
        <v>60000</v>
      </c>
      <c r="N350" s="12">
        <v>3.22</v>
      </c>
      <c r="O350" s="12">
        <v>7.44</v>
      </c>
      <c r="P350" s="12">
        <v>0.26500000000000001</v>
      </c>
      <c r="Q350" s="15" t="s">
        <v>235</v>
      </c>
      <c r="R350" s="18" t="s">
        <v>952</v>
      </c>
    </row>
    <row r="351" spans="1:18">
      <c r="A351" s="16" t="s">
        <v>236</v>
      </c>
      <c r="B351" s="2">
        <v>0.3</v>
      </c>
      <c r="C351" s="3">
        <v>450</v>
      </c>
      <c r="D351" s="4">
        <v>3.3</v>
      </c>
      <c r="E351" s="4">
        <v>35</v>
      </c>
      <c r="F351" s="2">
        <v>25.9</v>
      </c>
      <c r="G351" s="2">
        <v>1.01</v>
      </c>
      <c r="H351" s="2">
        <v>163.4</v>
      </c>
      <c r="I351" s="3">
        <f>630-273</f>
        <v>357</v>
      </c>
      <c r="J351" s="3">
        <v>3.3</v>
      </c>
      <c r="K351" s="3"/>
      <c r="L351" s="4">
        <v>0</v>
      </c>
      <c r="M351" s="3">
        <v>60000</v>
      </c>
      <c r="N351" s="12">
        <v>7.22</v>
      </c>
      <c r="O351" s="12">
        <v>14.78</v>
      </c>
      <c r="P351" s="12">
        <v>0.443</v>
      </c>
      <c r="Q351" s="15" t="s">
        <v>235</v>
      </c>
      <c r="R351" s="18" t="s">
        <v>952</v>
      </c>
    </row>
    <row r="352" spans="1:18">
      <c r="A352" s="16" t="s">
        <v>234</v>
      </c>
      <c r="B352" s="2">
        <v>0.3</v>
      </c>
      <c r="C352" s="3">
        <v>500</v>
      </c>
      <c r="D352" s="3">
        <v>3.1</v>
      </c>
      <c r="E352" s="4">
        <v>20</v>
      </c>
      <c r="F352" s="2">
        <v>18.899999999999999</v>
      </c>
      <c r="G352" s="2">
        <v>0.65</v>
      </c>
      <c r="H352" s="2">
        <v>127.6</v>
      </c>
      <c r="I352" s="3">
        <f>669-273</f>
        <v>396</v>
      </c>
      <c r="J352" s="3">
        <v>5.5</v>
      </c>
      <c r="K352" s="3"/>
      <c r="L352" s="4">
        <v>0</v>
      </c>
      <c r="M352" s="3">
        <v>60000</v>
      </c>
      <c r="N352" s="12">
        <v>6.0170000000000003</v>
      </c>
      <c r="O352" s="12">
        <v>16.524999999999999</v>
      </c>
      <c r="P352" s="12">
        <v>0.3</v>
      </c>
      <c r="Q352" s="15" t="s">
        <v>235</v>
      </c>
      <c r="R352" s="18" t="s">
        <v>952</v>
      </c>
    </row>
    <row r="353" spans="1:18">
      <c r="A353" s="16" t="s">
        <v>236</v>
      </c>
      <c r="B353" s="2">
        <v>0.3</v>
      </c>
      <c r="C353" s="3">
        <v>500</v>
      </c>
      <c r="D353" s="4">
        <v>3.3</v>
      </c>
      <c r="E353" s="4">
        <v>20</v>
      </c>
      <c r="F353" s="2">
        <v>25.9</v>
      </c>
      <c r="G353" s="2">
        <v>1.01</v>
      </c>
      <c r="H353" s="2">
        <v>163.4</v>
      </c>
      <c r="I353" s="3">
        <f>630-273</f>
        <v>357</v>
      </c>
      <c r="J353" s="3">
        <v>3.3</v>
      </c>
      <c r="K353" s="3"/>
      <c r="L353" s="4">
        <v>0</v>
      </c>
      <c r="M353" s="3">
        <v>60000</v>
      </c>
      <c r="N353" s="12">
        <v>15.169</v>
      </c>
      <c r="O353" s="12">
        <v>25</v>
      </c>
      <c r="P353" s="12">
        <v>0.50800000000000001</v>
      </c>
      <c r="Q353" s="15" t="s">
        <v>235</v>
      </c>
      <c r="R353" s="18" t="s">
        <v>952</v>
      </c>
    </row>
    <row r="354" spans="1:18">
      <c r="A354" s="16" t="s">
        <v>234</v>
      </c>
      <c r="B354" s="2">
        <v>0.3</v>
      </c>
      <c r="C354" s="3">
        <v>500</v>
      </c>
      <c r="D354" s="3">
        <v>3.1</v>
      </c>
      <c r="E354" s="4">
        <v>35</v>
      </c>
      <c r="F354" s="2">
        <v>18.899999999999999</v>
      </c>
      <c r="G354" s="2">
        <v>0.65</v>
      </c>
      <c r="H354" s="2">
        <v>127.6</v>
      </c>
      <c r="I354" s="3">
        <f>669-273</f>
        <v>396</v>
      </c>
      <c r="J354" s="3">
        <v>5.5</v>
      </c>
      <c r="K354" s="3"/>
      <c r="L354" s="4">
        <v>0</v>
      </c>
      <c r="M354" s="3">
        <v>60000</v>
      </c>
      <c r="N354" s="12">
        <v>5.6779999999999999</v>
      </c>
      <c r="O354" s="12">
        <v>15.847</v>
      </c>
      <c r="P354" s="12">
        <v>0.30299999999999999</v>
      </c>
      <c r="Q354" s="15" t="s">
        <v>235</v>
      </c>
      <c r="R354" s="18" t="s">
        <v>952</v>
      </c>
    </row>
    <row r="355" spans="1:18">
      <c r="A355" s="16" t="s">
        <v>236</v>
      </c>
      <c r="B355" s="2">
        <v>0.3</v>
      </c>
      <c r="C355" s="3">
        <v>500</v>
      </c>
      <c r="D355" s="4">
        <v>3.3</v>
      </c>
      <c r="E355" s="4">
        <v>35</v>
      </c>
      <c r="F355" s="2">
        <v>25.9</v>
      </c>
      <c r="G355" s="2">
        <v>1.01</v>
      </c>
      <c r="H355" s="2">
        <v>163.4</v>
      </c>
      <c r="I355" s="3">
        <f>630-273</f>
        <v>357</v>
      </c>
      <c r="J355" s="3">
        <v>3.3</v>
      </c>
      <c r="K355" s="3"/>
      <c r="L355" s="4">
        <v>0</v>
      </c>
      <c r="M355" s="3">
        <v>60000</v>
      </c>
      <c r="N355" s="12">
        <v>15.5</v>
      </c>
      <c r="O355" s="12">
        <v>25</v>
      </c>
      <c r="P355" s="12">
        <v>0.5</v>
      </c>
      <c r="Q355" s="15" t="s">
        <v>235</v>
      </c>
      <c r="R355" s="18" t="s">
        <v>952</v>
      </c>
    </row>
    <row r="356" spans="1:18">
      <c r="A356" s="16" t="s">
        <v>237</v>
      </c>
      <c r="B356" s="2">
        <v>0.25</v>
      </c>
      <c r="C356" s="3">
        <v>600</v>
      </c>
      <c r="D356" s="4">
        <v>15</v>
      </c>
      <c r="E356" s="4">
        <v>1</v>
      </c>
      <c r="F356" s="2">
        <v>38</v>
      </c>
      <c r="G356" s="2">
        <v>0.32</v>
      </c>
      <c r="H356" s="2">
        <v>29</v>
      </c>
      <c r="I356" s="3">
        <v>650</v>
      </c>
      <c r="J356" s="3">
        <v>16.399999999999999</v>
      </c>
      <c r="K356" s="3">
        <v>6.1</v>
      </c>
      <c r="L356" s="4">
        <v>0</v>
      </c>
      <c r="M356" s="3">
        <v>120000</v>
      </c>
      <c r="N356" s="12">
        <v>74.38</v>
      </c>
      <c r="O356" s="12">
        <v>75.31</v>
      </c>
      <c r="P356" s="12">
        <v>0.95</v>
      </c>
      <c r="Q356" s="15" t="s">
        <v>238</v>
      </c>
      <c r="R356" s="18" t="s">
        <v>952</v>
      </c>
    </row>
    <row r="357" spans="1:18">
      <c r="A357" s="16" t="s">
        <v>239</v>
      </c>
      <c r="B357" s="2">
        <v>0.25</v>
      </c>
      <c r="C357" s="3">
        <v>600</v>
      </c>
      <c r="D357" s="4">
        <v>15</v>
      </c>
      <c r="E357" s="4">
        <v>1</v>
      </c>
      <c r="F357" s="2">
        <v>24</v>
      </c>
      <c r="G357" s="2">
        <v>0.54</v>
      </c>
      <c r="H357" s="2">
        <v>83</v>
      </c>
      <c r="I357" s="3">
        <v>537</v>
      </c>
      <c r="J357" s="3">
        <v>12.5</v>
      </c>
      <c r="K357" s="3">
        <v>8</v>
      </c>
      <c r="L357" s="4">
        <v>0</v>
      </c>
      <c r="M357" s="3">
        <v>120000</v>
      </c>
      <c r="N357" s="12">
        <v>82.3</v>
      </c>
      <c r="O357" s="12">
        <v>83.23</v>
      </c>
      <c r="P357" s="12">
        <v>0.95</v>
      </c>
      <c r="Q357" s="15" t="s">
        <v>238</v>
      </c>
      <c r="R357" s="18" t="s">
        <v>952</v>
      </c>
    </row>
    <row r="358" spans="1:18">
      <c r="A358" s="16" t="s">
        <v>237</v>
      </c>
      <c r="B358" s="2">
        <v>0.25</v>
      </c>
      <c r="C358" s="3">
        <v>700</v>
      </c>
      <c r="D358" s="4">
        <v>15</v>
      </c>
      <c r="E358" s="4">
        <v>1</v>
      </c>
      <c r="F358" s="2">
        <v>38</v>
      </c>
      <c r="G358" s="2">
        <v>0.32</v>
      </c>
      <c r="H358" s="2">
        <v>29</v>
      </c>
      <c r="I358" s="3">
        <v>650</v>
      </c>
      <c r="J358" s="3">
        <v>16.399999999999999</v>
      </c>
      <c r="K358" s="3">
        <v>6.1</v>
      </c>
      <c r="L358" s="4">
        <v>0</v>
      </c>
      <c r="M358" s="3">
        <v>120000</v>
      </c>
      <c r="N358" s="12">
        <v>82.111999999999995</v>
      </c>
      <c r="O358" s="12">
        <v>83.137</v>
      </c>
      <c r="P358" s="12">
        <v>0.97499999999999998</v>
      </c>
      <c r="Q358" s="15" t="s">
        <v>238</v>
      </c>
      <c r="R358" s="18" t="s">
        <v>952</v>
      </c>
    </row>
    <row r="359" spans="1:18">
      <c r="A359" s="16" t="s">
        <v>239</v>
      </c>
      <c r="B359" s="2">
        <v>0.25</v>
      </c>
      <c r="C359" s="3">
        <v>700</v>
      </c>
      <c r="D359" s="4">
        <v>15</v>
      </c>
      <c r="E359" s="4">
        <v>1</v>
      </c>
      <c r="F359" s="2">
        <v>24</v>
      </c>
      <c r="G359" s="2">
        <v>0.54</v>
      </c>
      <c r="H359" s="2">
        <v>83</v>
      </c>
      <c r="I359" s="3">
        <v>537</v>
      </c>
      <c r="J359" s="3">
        <v>12.5</v>
      </c>
      <c r="K359" s="3">
        <v>8</v>
      </c>
      <c r="L359" s="4">
        <v>0</v>
      </c>
      <c r="M359" s="3">
        <v>120000</v>
      </c>
      <c r="N359" s="12">
        <v>88.260999999999996</v>
      </c>
      <c r="O359" s="12">
        <v>89.1</v>
      </c>
      <c r="P359" s="12">
        <v>0.95</v>
      </c>
      <c r="Q359" s="15" t="s">
        <v>238</v>
      </c>
      <c r="R359" s="18" t="s">
        <v>952</v>
      </c>
    </row>
    <row r="360" spans="1:18">
      <c r="A360" s="16" t="s">
        <v>237</v>
      </c>
      <c r="B360" s="2">
        <v>0.25</v>
      </c>
      <c r="C360" s="3">
        <v>800</v>
      </c>
      <c r="D360" s="4">
        <v>15</v>
      </c>
      <c r="E360" s="4">
        <v>1</v>
      </c>
      <c r="F360" s="2">
        <v>38</v>
      </c>
      <c r="G360" s="2">
        <v>0.32</v>
      </c>
      <c r="H360" s="2">
        <v>29</v>
      </c>
      <c r="I360" s="3">
        <v>650</v>
      </c>
      <c r="J360" s="3">
        <v>16.399999999999999</v>
      </c>
      <c r="K360" s="3">
        <v>6.1</v>
      </c>
      <c r="L360" s="4">
        <v>0</v>
      </c>
      <c r="M360" s="3">
        <v>120000</v>
      </c>
      <c r="N360" s="12">
        <v>90.31</v>
      </c>
      <c r="O360" s="12">
        <v>88.91</v>
      </c>
      <c r="P360" s="12">
        <v>0.95</v>
      </c>
      <c r="Q360" s="15" t="s">
        <v>238</v>
      </c>
      <c r="R360" s="18" t="s">
        <v>952</v>
      </c>
    </row>
    <row r="361" spans="1:18">
      <c r="A361" s="16" t="s">
        <v>239</v>
      </c>
      <c r="B361" s="2">
        <v>0.25</v>
      </c>
      <c r="C361" s="3">
        <v>800</v>
      </c>
      <c r="D361" s="4">
        <v>15</v>
      </c>
      <c r="E361" s="4">
        <v>1</v>
      </c>
      <c r="F361" s="2">
        <v>24</v>
      </c>
      <c r="G361" s="2">
        <v>0.54</v>
      </c>
      <c r="H361" s="2">
        <v>83</v>
      </c>
      <c r="I361" s="3">
        <v>537</v>
      </c>
      <c r="J361" s="3">
        <v>12.5</v>
      </c>
      <c r="K361" s="3">
        <v>8</v>
      </c>
      <c r="L361" s="4">
        <v>0</v>
      </c>
      <c r="M361" s="3">
        <v>120000</v>
      </c>
      <c r="N361" s="12">
        <v>96.1</v>
      </c>
      <c r="O361" s="12">
        <v>95.06</v>
      </c>
      <c r="P361" s="12">
        <v>0.95</v>
      </c>
      <c r="Q361" s="15" t="s">
        <v>238</v>
      </c>
      <c r="R361" s="18" t="s">
        <v>952</v>
      </c>
    </row>
    <row r="362" spans="1:18">
      <c r="A362" s="16" t="s">
        <v>240</v>
      </c>
      <c r="B362" s="2">
        <v>0.4</v>
      </c>
      <c r="C362" s="3">
        <v>650</v>
      </c>
      <c r="D362" s="4">
        <v>0.3</v>
      </c>
      <c r="E362" s="4">
        <v>25</v>
      </c>
      <c r="F362" s="2">
        <v>0.52</v>
      </c>
      <c r="G362" s="2">
        <v>0.37</v>
      </c>
      <c r="H362" s="2">
        <v>467.4</v>
      </c>
      <c r="I362" s="3">
        <v>332</v>
      </c>
      <c r="J362" s="3">
        <v>8.5</v>
      </c>
      <c r="K362" s="3">
        <v>9.4</v>
      </c>
      <c r="L362" s="4">
        <v>0</v>
      </c>
      <c r="M362" s="3">
        <v>100000</v>
      </c>
      <c r="N362" s="12">
        <v>4.54</v>
      </c>
      <c r="O362" s="12">
        <v>11.58</v>
      </c>
      <c r="P362" s="12">
        <v>0.35799999999999998</v>
      </c>
      <c r="Q362" s="15" t="s">
        <v>241</v>
      </c>
      <c r="R362" s="18" t="s">
        <v>952</v>
      </c>
    </row>
    <row r="363" spans="1:18">
      <c r="A363" s="16" t="s">
        <v>240</v>
      </c>
      <c r="B363" s="2">
        <v>0.4</v>
      </c>
      <c r="C363" s="3">
        <v>650</v>
      </c>
      <c r="D363" s="4">
        <v>0.3</v>
      </c>
      <c r="E363" s="4">
        <v>50</v>
      </c>
      <c r="F363" s="2">
        <v>0.52</v>
      </c>
      <c r="G363" s="2">
        <v>0.37</v>
      </c>
      <c r="H363" s="2">
        <v>467.4</v>
      </c>
      <c r="I363" s="3">
        <v>332</v>
      </c>
      <c r="J363" s="3">
        <v>8.5</v>
      </c>
      <c r="K363" s="3">
        <v>9.4</v>
      </c>
      <c r="L363" s="4">
        <v>0</v>
      </c>
      <c r="M363" s="3">
        <v>100000</v>
      </c>
      <c r="N363" s="12">
        <v>2.7949999999999999</v>
      </c>
      <c r="O363" s="12">
        <v>10.130000000000001</v>
      </c>
      <c r="P363" s="12">
        <v>0.33200000000000002</v>
      </c>
      <c r="Q363" s="15" t="s">
        <v>241</v>
      </c>
      <c r="R363" s="18" t="s">
        <v>952</v>
      </c>
    </row>
    <row r="364" spans="1:18">
      <c r="A364" s="16" t="s">
        <v>242</v>
      </c>
      <c r="B364" s="2">
        <v>0.4</v>
      </c>
      <c r="C364" s="3">
        <v>650</v>
      </c>
      <c r="D364" s="4">
        <v>0.31</v>
      </c>
      <c r="E364" s="4">
        <v>25</v>
      </c>
      <c r="F364" s="2">
        <v>0.52</v>
      </c>
      <c r="G364" s="2">
        <v>0.38</v>
      </c>
      <c r="H364" s="2">
        <v>509.7</v>
      </c>
      <c r="I364" s="3">
        <v>610</v>
      </c>
      <c r="J364" s="3">
        <v>6.3</v>
      </c>
      <c r="K364" s="3">
        <v>15.6</v>
      </c>
      <c r="L364" s="4">
        <v>0</v>
      </c>
      <c r="M364" s="3">
        <v>100000</v>
      </c>
      <c r="N364" s="12">
        <v>8.734</v>
      </c>
      <c r="O364" s="12">
        <v>17.117999999999999</v>
      </c>
      <c r="P364" s="12">
        <v>0.40600000000000003</v>
      </c>
      <c r="Q364" s="15" t="s">
        <v>241</v>
      </c>
      <c r="R364" s="18" t="s">
        <v>952</v>
      </c>
    </row>
    <row r="365" spans="1:18">
      <c r="A365" s="16" t="s">
        <v>242</v>
      </c>
      <c r="B365" s="2">
        <v>0.4</v>
      </c>
      <c r="C365" s="3">
        <v>650</v>
      </c>
      <c r="D365" s="4">
        <v>0.31</v>
      </c>
      <c r="E365" s="4">
        <v>50</v>
      </c>
      <c r="F365" s="2">
        <v>0.52</v>
      </c>
      <c r="G365" s="2">
        <v>0.38</v>
      </c>
      <c r="H365" s="2">
        <v>509.7</v>
      </c>
      <c r="I365" s="3">
        <v>610</v>
      </c>
      <c r="J365" s="3">
        <v>6.3</v>
      </c>
      <c r="K365" s="3">
        <v>15.6</v>
      </c>
      <c r="L365" s="4">
        <v>0</v>
      </c>
      <c r="M365" s="3">
        <v>100000</v>
      </c>
      <c r="N365" s="12">
        <v>8.3000000000000007</v>
      </c>
      <c r="O365" s="12">
        <v>16.399999999999999</v>
      </c>
      <c r="P365" s="12">
        <v>0.39800000000000002</v>
      </c>
      <c r="Q365" s="15" t="s">
        <v>241</v>
      </c>
      <c r="R365" s="18" t="s">
        <v>952</v>
      </c>
    </row>
    <row r="366" spans="1:18">
      <c r="A366" s="16" t="s">
        <v>243</v>
      </c>
      <c r="B366" s="2">
        <v>0.4</v>
      </c>
      <c r="C366" s="3">
        <v>650</v>
      </c>
      <c r="D366" s="4">
        <v>0.3</v>
      </c>
      <c r="E366" s="4">
        <v>25</v>
      </c>
      <c r="F366" s="2">
        <v>0.52</v>
      </c>
      <c r="G366" s="2">
        <v>0.36</v>
      </c>
      <c r="H366" s="2">
        <v>516.29999999999995</v>
      </c>
      <c r="I366" s="3">
        <v>721</v>
      </c>
      <c r="J366" s="3">
        <v>4.0999999999999996</v>
      </c>
      <c r="K366" s="3">
        <v>18.5</v>
      </c>
      <c r="L366" s="4">
        <v>0</v>
      </c>
      <c r="M366" s="3">
        <v>100000</v>
      </c>
      <c r="N366" s="12">
        <v>14.035</v>
      </c>
      <c r="O366" s="12">
        <v>21.75</v>
      </c>
      <c r="P366" s="12">
        <v>0.496</v>
      </c>
      <c r="Q366" s="15" t="s">
        <v>241</v>
      </c>
      <c r="R366" s="18" t="s">
        <v>952</v>
      </c>
    </row>
    <row r="367" spans="1:18">
      <c r="A367" s="16" t="s">
        <v>243</v>
      </c>
      <c r="B367" s="2">
        <v>0.4</v>
      </c>
      <c r="C367" s="3">
        <v>650</v>
      </c>
      <c r="D367" s="4">
        <v>0.3</v>
      </c>
      <c r="E367" s="4">
        <v>50</v>
      </c>
      <c r="F367" s="2">
        <v>0.52</v>
      </c>
      <c r="G367" s="2">
        <v>0.36</v>
      </c>
      <c r="H367" s="2">
        <v>516.29999999999995</v>
      </c>
      <c r="I367" s="3">
        <v>721</v>
      </c>
      <c r="J367" s="3">
        <v>4.0999999999999996</v>
      </c>
      <c r="K367" s="3">
        <v>18.5</v>
      </c>
      <c r="L367" s="4">
        <v>0</v>
      </c>
      <c r="M367" s="3">
        <v>100000</v>
      </c>
      <c r="N367" s="12">
        <v>14</v>
      </c>
      <c r="O367" s="12">
        <v>21.4</v>
      </c>
      <c r="P367" s="12">
        <v>0.48199999999999998</v>
      </c>
      <c r="Q367" s="15" t="s">
        <v>241</v>
      </c>
      <c r="R367" s="18" t="s">
        <v>952</v>
      </c>
    </row>
    <row r="368" spans="1:18">
      <c r="A368" s="16" t="s">
        <v>244</v>
      </c>
      <c r="B368" s="2">
        <v>0.4</v>
      </c>
      <c r="C368" s="3">
        <v>650</v>
      </c>
      <c r="D368" s="4">
        <v>0.3</v>
      </c>
      <c r="E368" s="4">
        <v>25</v>
      </c>
      <c r="F368" s="2">
        <v>0.51</v>
      </c>
      <c r="G368" s="2">
        <v>0.35</v>
      </c>
      <c r="H368" s="2">
        <v>528.6</v>
      </c>
      <c r="I368" s="3">
        <v>721</v>
      </c>
      <c r="J368" s="3">
        <v>2.6</v>
      </c>
      <c r="K368" s="3">
        <v>20.5</v>
      </c>
      <c r="L368" s="4">
        <v>0</v>
      </c>
      <c r="M368" s="3">
        <v>100000</v>
      </c>
      <c r="N368" s="12">
        <v>16.14</v>
      </c>
      <c r="O368" s="12">
        <v>23.51</v>
      </c>
      <c r="P368" s="12">
        <v>0.52600000000000002</v>
      </c>
      <c r="Q368" s="15" t="s">
        <v>241</v>
      </c>
      <c r="R368" s="18" t="s">
        <v>952</v>
      </c>
    </row>
    <row r="369" spans="1:18">
      <c r="A369" s="16" t="s">
        <v>244</v>
      </c>
      <c r="B369" s="2">
        <v>0.4</v>
      </c>
      <c r="C369" s="3">
        <v>650</v>
      </c>
      <c r="D369" s="4">
        <v>0.3</v>
      </c>
      <c r="E369" s="4">
        <v>50</v>
      </c>
      <c r="F369" s="2">
        <v>0.51</v>
      </c>
      <c r="G369" s="2">
        <v>0.35</v>
      </c>
      <c r="H369" s="2">
        <v>528.6</v>
      </c>
      <c r="I369" s="3">
        <v>721</v>
      </c>
      <c r="J369" s="3">
        <v>2.6</v>
      </c>
      <c r="K369" s="3">
        <v>20.5</v>
      </c>
      <c r="L369" s="4">
        <v>0</v>
      </c>
      <c r="M369" s="3">
        <v>100000</v>
      </c>
      <c r="N369" s="12">
        <v>16.489999999999998</v>
      </c>
      <c r="O369" s="12">
        <v>22.8</v>
      </c>
      <c r="P369" s="12">
        <v>0.52</v>
      </c>
      <c r="Q369" s="15" t="s">
        <v>241</v>
      </c>
      <c r="R369" s="18" t="s">
        <v>952</v>
      </c>
    </row>
    <row r="370" spans="1:18">
      <c r="A370" s="16" t="s">
        <v>245</v>
      </c>
      <c r="B370" s="2">
        <v>0.3</v>
      </c>
      <c r="C370" s="3">
        <v>600</v>
      </c>
      <c r="D370" s="4">
        <v>11</v>
      </c>
      <c r="E370" s="3">
        <v>0.5</v>
      </c>
      <c r="F370" s="2">
        <v>8.75</v>
      </c>
      <c r="G370" s="2">
        <v>0.44</v>
      </c>
      <c r="H370" s="3">
        <v>201.85</v>
      </c>
      <c r="I370" s="3">
        <v>845</v>
      </c>
      <c r="J370" s="3">
        <v>8.1</v>
      </c>
      <c r="K370" s="3">
        <v>15.8</v>
      </c>
      <c r="L370" s="4">
        <v>0</v>
      </c>
      <c r="M370" s="3">
        <v>180000</v>
      </c>
      <c r="N370" s="12">
        <v>49.515000000000001</v>
      </c>
      <c r="O370" s="12">
        <v>42.14</v>
      </c>
      <c r="P370" s="12">
        <v>0.625</v>
      </c>
      <c r="Q370" s="15" t="s">
        <v>246</v>
      </c>
      <c r="R370" s="18" t="s">
        <v>952</v>
      </c>
    </row>
    <row r="371" spans="1:18">
      <c r="A371" s="16" t="s">
        <v>247</v>
      </c>
      <c r="B371" s="2">
        <v>0.3</v>
      </c>
      <c r="C371" s="3">
        <v>600</v>
      </c>
      <c r="D371" s="4">
        <v>12</v>
      </c>
      <c r="E371" s="3">
        <v>0.5</v>
      </c>
      <c r="F371" s="2">
        <v>4.46</v>
      </c>
      <c r="G371" s="2">
        <v>0.21</v>
      </c>
      <c r="H371" s="3">
        <v>189.8</v>
      </c>
      <c r="I371" s="3">
        <v>784</v>
      </c>
      <c r="J371" s="3">
        <v>0.6</v>
      </c>
      <c r="K371" s="3">
        <v>10.43</v>
      </c>
      <c r="L371" s="4">
        <v>0</v>
      </c>
      <c r="M371" s="3">
        <v>180000</v>
      </c>
      <c r="N371" s="12">
        <v>42.912999999999997</v>
      </c>
      <c r="O371" s="12">
        <v>33.979999999999997</v>
      </c>
      <c r="P371" s="12">
        <v>0.65</v>
      </c>
      <c r="Q371" s="15" t="s">
        <v>246</v>
      </c>
      <c r="R371" s="18" t="s">
        <v>952</v>
      </c>
    </row>
    <row r="372" spans="1:18">
      <c r="A372" s="16" t="s">
        <v>248</v>
      </c>
      <c r="B372" s="2">
        <v>0.3</v>
      </c>
      <c r="C372" s="3">
        <v>600</v>
      </c>
      <c r="D372" s="4">
        <v>12</v>
      </c>
      <c r="E372" s="3">
        <v>0.5</v>
      </c>
      <c r="F372" s="2">
        <v>4.71</v>
      </c>
      <c r="G372" s="2">
        <v>0.22</v>
      </c>
      <c r="H372" s="3">
        <v>188.93</v>
      </c>
      <c r="I372" s="3">
        <v>771</v>
      </c>
      <c r="J372" s="3">
        <v>0.4</v>
      </c>
      <c r="K372" s="3">
        <v>10.68</v>
      </c>
      <c r="L372" s="4">
        <v>0</v>
      </c>
      <c r="M372" s="3">
        <v>180000</v>
      </c>
      <c r="N372" s="12">
        <v>45.243000000000002</v>
      </c>
      <c r="O372" s="12">
        <v>34.756999999999998</v>
      </c>
      <c r="P372" s="12">
        <v>0.68600000000000005</v>
      </c>
      <c r="Q372" s="15" t="s">
        <v>246</v>
      </c>
      <c r="R372" s="18" t="s">
        <v>952</v>
      </c>
    </row>
    <row r="373" spans="1:18">
      <c r="A373" s="16" t="s">
        <v>245</v>
      </c>
      <c r="B373" s="2">
        <v>0.3</v>
      </c>
      <c r="C373" s="3">
        <v>650</v>
      </c>
      <c r="D373" s="4">
        <v>11</v>
      </c>
      <c r="E373" s="3">
        <v>0.5</v>
      </c>
      <c r="F373" s="2">
        <v>8.75</v>
      </c>
      <c r="G373" s="2">
        <v>0.44</v>
      </c>
      <c r="H373" s="3">
        <v>201.85</v>
      </c>
      <c r="I373" s="3">
        <v>845</v>
      </c>
      <c r="J373" s="3">
        <v>8.1</v>
      </c>
      <c r="K373" s="3">
        <v>15.8</v>
      </c>
      <c r="L373" s="4">
        <v>0</v>
      </c>
      <c r="M373" s="3">
        <v>180000</v>
      </c>
      <c r="N373" s="12">
        <v>67.379000000000005</v>
      </c>
      <c r="O373" s="12">
        <v>59.222999999999999</v>
      </c>
      <c r="P373" s="12">
        <v>0.73099999999999998</v>
      </c>
      <c r="Q373" s="15" t="s">
        <v>246</v>
      </c>
      <c r="R373" s="18" t="s">
        <v>952</v>
      </c>
    </row>
    <row r="374" spans="1:18">
      <c r="A374" s="16" t="s">
        <v>247</v>
      </c>
      <c r="B374" s="2">
        <v>0.3</v>
      </c>
      <c r="C374" s="3">
        <v>650</v>
      </c>
      <c r="D374" s="4">
        <v>12</v>
      </c>
      <c r="E374" s="3">
        <v>0.5</v>
      </c>
      <c r="F374" s="2">
        <v>4.46</v>
      </c>
      <c r="G374" s="2">
        <v>0.21</v>
      </c>
      <c r="H374" s="3">
        <v>189.8</v>
      </c>
      <c r="I374" s="3">
        <v>784</v>
      </c>
      <c r="J374" s="3">
        <v>0.6</v>
      </c>
      <c r="K374" s="3">
        <v>10.43</v>
      </c>
      <c r="L374" s="4">
        <v>0</v>
      </c>
      <c r="M374" s="3">
        <v>180000</v>
      </c>
      <c r="N374" s="12">
        <v>56.5</v>
      </c>
      <c r="O374" s="12">
        <v>47.183999999999997</v>
      </c>
      <c r="P374" s="12">
        <v>0.77500000000000002</v>
      </c>
      <c r="Q374" s="15" t="s">
        <v>246</v>
      </c>
      <c r="R374" s="18" t="s">
        <v>952</v>
      </c>
    </row>
    <row r="375" spans="1:18">
      <c r="A375" s="16" t="s">
        <v>248</v>
      </c>
      <c r="B375" s="2">
        <v>0.3</v>
      </c>
      <c r="C375" s="3">
        <v>650</v>
      </c>
      <c r="D375" s="4">
        <v>12</v>
      </c>
      <c r="E375" s="3">
        <v>0.5</v>
      </c>
      <c r="F375" s="2">
        <v>4.71</v>
      </c>
      <c r="G375" s="2">
        <v>0.22</v>
      </c>
      <c r="H375" s="3">
        <v>188.93</v>
      </c>
      <c r="I375" s="3">
        <v>771</v>
      </c>
      <c r="J375" s="3">
        <v>0.4</v>
      </c>
      <c r="K375" s="3">
        <v>10.68</v>
      </c>
      <c r="L375" s="4">
        <v>0</v>
      </c>
      <c r="M375" s="3">
        <v>180000</v>
      </c>
      <c r="N375" s="12">
        <v>60.387999999999998</v>
      </c>
      <c r="O375" s="12">
        <v>51.067999999999998</v>
      </c>
      <c r="P375" s="12">
        <v>0.80600000000000005</v>
      </c>
      <c r="Q375" s="15" t="s">
        <v>246</v>
      </c>
      <c r="R375" s="18" t="s">
        <v>952</v>
      </c>
    </row>
    <row r="376" spans="1:18">
      <c r="A376" s="16" t="s">
        <v>245</v>
      </c>
      <c r="B376" s="2">
        <v>0.3</v>
      </c>
      <c r="C376" s="3">
        <v>700</v>
      </c>
      <c r="D376" s="4">
        <v>11</v>
      </c>
      <c r="E376" s="3">
        <v>0.5</v>
      </c>
      <c r="F376" s="2">
        <v>8.75</v>
      </c>
      <c r="G376" s="2">
        <v>0.44</v>
      </c>
      <c r="H376" s="3">
        <v>201.85</v>
      </c>
      <c r="I376" s="3">
        <v>845</v>
      </c>
      <c r="J376" s="3">
        <v>8.1</v>
      </c>
      <c r="K376" s="3">
        <v>15.8</v>
      </c>
      <c r="L376" s="4">
        <v>0</v>
      </c>
      <c r="M376" s="3">
        <v>180000</v>
      </c>
      <c r="N376" s="12">
        <v>80.582999999999998</v>
      </c>
      <c r="O376" s="12">
        <v>74.757000000000005</v>
      </c>
      <c r="P376" s="12">
        <v>0.82799999999999996</v>
      </c>
      <c r="Q376" s="15" t="s">
        <v>246</v>
      </c>
      <c r="R376" s="18" t="s">
        <v>952</v>
      </c>
    </row>
    <row r="377" spans="1:18">
      <c r="A377" s="16" t="s">
        <v>247</v>
      </c>
      <c r="B377" s="2">
        <v>0.3</v>
      </c>
      <c r="C377" s="3">
        <v>700</v>
      </c>
      <c r="D377" s="4">
        <v>12</v>
      </c>
      <c r="E377" s="3">
        <v>0.5</v>
      </c>
      <c r="F377" s="2">
        <v>4.46</v>
      </c>
      <c r="G377" s="2">
        <v>0.21</v>
      </c>
      <c r="H377" s="3">
        <v>189.8</v>
      </c>
      <c r="I377" s="3">
        <v>784</v>
      </c>
      <c r="J377" s="3">
        <v>0.6</v>
      </c>
      <c r="K377" s="3">
        <v>10.43</v>
      </c>
      <c r="L377" s="4">
        <v>0</v>
      </c>
      <c r="M377" s="3">
        <v>180000</v>
      </c>
      <c r="N377" s="12">
        <v>68.932000000000002</v>
      </c>
      <c r="O377" s="12">
        <v>60.777000000000001</v>
      </c>
      <c r="P377" s="12">
        <v>0.88100000000000001</v>
      </c>
      <c r="Q377" s="15" t="s">
        <v>246</v>
      </c>
      <c r="R377" s="18" t="s">
        <v>952</v>
      </c>
    </row>
    <row r="378" spans="1:18">
      <c r="A378" s="16" t="s">
        <v>248</v>
      </c>
      <c r="B378" s="2">
        <v>0.3</v>
      </c>
      <c r="C378" s="3">
        <v>700</v>
      </c>
      <c r="D378" s="4">
        <v>12</v>
      </c>
      <c r="E378" s="3">
        <v>0.5</v>
      </c>
      <c r="F378" s="2">
        <v>4.71</v>
      </c>
      <c r="G378" s="2">
        <v>0.22</v>
      </c>
      <c r="H378" s="3">
        <v>188.93</v>
      </c>
      <c r="I378" s="3">
        <v>771</v>
      </c>
      <c r="J378" s="3">
        <v>0.4</v>
      </c>
      <c r="K378" s="3">
        <v>10.68</v>
      </c>
      <c r="L378" s="4">
        <v>0</v>
      </c>
      <c r="M378" s="3">
        <v>180000</v>
      </c>
      <c r="N378" s="12">
        <v>72.816000000000003</v>
      </c>
      <c r="O378" s="12">
        <v>64.272000000000006</v>
      </c>
      <c r="P378" s="12">
        <v>0.91700000000000004</v>
      </c>
      <c r="Q378" s="15" t="s">
        <v>246</v>
      </c>
      <c r="R378" s="18" t="s">
        <v>952</v>
      </c>
    </row>
    <row r="379" spans="1:18">
      <c r="A379" s="16" t="s">
        <v>245</v>
      </c>
      <c r="B379" s="2">
        <v>0.3</v>
      </c>
      <c r="C379" s="3">
        <v>750</v>
      </c>
      <c r="D379" s="4">
        <v>11</v>
      </c>
      <c r="E379" s="3">
        <v>0.5</v>
      </c>
      <c r="F379" s="2">
        <v>8.75</v>
      </c>
      <c r="G379" s="2">
        <v>0.44</v>
      </c>
      <c r="H379" s="3">
        <v>201.85</v>
      </c>
      <c r="I379" s="3">
        <v>845</v>
      </c>
      <c r="J379" s="3">
        <v>8.1</v>
      </c>
      <c r="K379" s="3">
        <v>15.8</v>
      </c>
      <c r="L379" s="4">
        <v>0</v>
      </c>
      <c r="M379" s="3">
        <v>180000</v>
      </c>
      <c r="N379" s="12">
        <v>89.126000000000005</v>
      </c>
      <c r="O379" s="12">
        <v>86.4</v>
      </c>
      <c r="P379" s="12">
        <v>0.91700000000000004</v>
      </c>
      <c r="Q379" s="15" t="s">
        <v>246</v>
      </c>
      <c r="R379" s="18" t="s">
        <v>952</v>
      </c>
    </row>
    <row r="380" spans="1:18">
      <c r="A380" s="16" t="s">
        <v>247</v>
      </c>
      <c r="B380" s="2">
        <v>0.3</v>
      </c>
      <c r="C380" s="3">
        <v>750</v>
      </c>
      <c r="D380" s="4">
        <v>12</v>
      </c>
      <c r="E380" s="3">
        <v>0.5</v>
      </c>
      <c r="F380" s="2">
        <v>4.46</v>
      </c>
      <c r="G380" s="2">
        <v>0.21</v>
      </c>
      <c r="H380" s="3">
        <v>189.8</v>
      </c>
      <c r="I380" s="3">
        <v>784</v>
      </c>
      <c r="J380" s="3">
        <v>0.6</v>
      </c>
      <c r="K380" s="3">
        <v>10.43</v>
      </c>
      <c r="L380" s="4">
        <v>0</v>
      </c>
      <c r="M380" s="3">
        <v>180000</v>
      </c>
      <c r="N380" s="12">
        <v>79.417000000000002</v>
      </c>
      <c r="O380" s="12">
        <v>72.816000000000003</v>
      </c>
      <c r="P380" s="12">
        <v>0.95599999999999996</v>
      </c>
      <c r="Q380" s="15" t="s">
        <v>246</v>
      </c>
      <c r="R380" s="18" t="s">
        <v>952</v>
      </c>
    </row>
    <row r="381" spans="1:18">
      <c r="A381" s="16" t="s">
        <v>248</v>
      </c>
      <c r="B381" s="2">
        <v>0.3</v>
      </c>
      <c r="C381" s="3">
        <v>750</v>
      </c>
      <c r="D381" s="4">
        <v>12</v>
      </c>
      <c r="E381" s="3">
        <v>0.5</v>
      </c>
      <c r="F381" s="2">
        <v>4.71</v>
      </c>
      <c r="G381" s="2">
        <v>0.22</v>
      </c>
      <c r="H381" s="3">
        <v>188.93</v>
      </c>
      <c r="I381" s="3">
        <v>771</v>
      </c>
      <c r="J381" s="3">
        <v>0.4</v>
      </c>
      <c r="K381" s="3">
        <v>10.68</v>
      </c>
      <c r="L381" s="4">
        <v>0</v>
      </c>
      <c r="M381" s="3">
        <v>180000</v>
      </c>
      <c r="N381" s="12">
        <v>82.912999999999997</v>
      </c>
      <c r="O381" s="12">
        <v>78.251999999999995</v>
      </c>
      <c r="P381" s="12">
        <v>0.99399999999999999</v>
      </c>
      <c r="Q381" s="15" t="s">
        <v>246</v>
      </c>
      <c r="R381" s="18" t="s">
        <v>952</v>
      </c>
    </row>
    <row r="382" spans="1:18">
      <c r="A382" s="16" t="s">
        <v>249</v>
      </c>
      <c r="B382" s="2">
        <f t="shared" ref="B382:B389" si="8">1/3</f>
        <v>0.33333333333333331</v>
      </c>
      <c r="C382" s="3">
        <v>800</v>
      </c>
      <c r="D382" s="4">
        <v>2.66</v>
      </c>
      <c r="E382" s="4">
        <v>50</v>
      </c>
      <c r="F382" s="2">
        <v>1.4</v>
      </c>
      <c r="G382" s="2">
        <v>0.53</v>
      </c>
      <c r="H382" s="2">
        <v>72</v>
      </c>
      <c r="I382" s="3">
        <v>633</v>
      </c>
      <c r="J382" s="3">
        <v>6.3</v>
      </c>
      <c r="K382" s="3">
        <v>14.3</v>
      </c>
      <c r="L382" s="4">
        <v>0</v>
      </c>
      <c r="M382" s="3">
        <v>54000</v>
      </c>
      <c r="N382" s="12">
        <v>59.2</v>
      </c>
      <c r="O382" s="12">
        <v>81.8</v>
      </c>
      <c r="P382" s="12">
        <v>0.62</v>
      </c>
      <c r="Q382" s="15" t="s">
        <v>250</v>
      </c>
      <c r="R382" s="18" t="s">
        <v>952</v>
      </c>
    </row>
    <row r="383" spans="1:18">
      <c r="A383" s="16" t="s">
        <v>251</v>
      </c>
      <c r="B383" s="2">
        <f t="shared" si="8"/>
        <v>0.33333333333333331</v>
      </c>
      <c r="C383" s="3">
        <v>800</v>
      </c>
      <c r="D383" s="4">
        <v>3.77</v>
      </c>
      <c r="E383" s="4">
        <v>50</v>
      </c>
      <c r="F383" s="2">
        <v>1.41</v>
      </c>
      <c r="G383" s="2">
        <v>0.94</v>
      </c>
      <c r="H383" s="2">
        <v>203</v>
      </c>
      <c r="I383" s="3">
        <v>670</v>
      </c>
      <c r="J383" s="3">
        <v>6.5</v>
      </c>
      <c r="K383" s="3">
        <v>10</v>
      </c>
      <c r="L383" s="4">
        <v>0</v>
      </c>
      <c r="M383" s="3">
        <v>54000</v>
      </c>
      <c r="N383" s="12">
        <v>78.7</v>
      </c>
      <c r="O383" s="12">
        <v>92.9</v>
      </c>
      <c r="P383" s="12">
        <v>0.53</v>
      </c>
      <c r="Q383" s="15" t="s">
        <v>250</v>
      </c>
      <c r="R383" s="18" t="s">
        <v>952</v>
      </c>
    </row>
    <row r="384" spans="1:18">
      <c r="A384" s="16" t="s">
        <v>252</v>
      </c>
      <c r="B384" s="2">
        <f t="shared" si="8"/>
        <v>0.33333333333333331</v>
      </c>
      <c r="C384" s="3">
        <v>800</v>
      </c>
      <c r="D384" s="4">
        <v>5.22</v>
      </c>
      <c r="E384" s="4">
        <v>50</v>
      </c>
      <c r="F384" s="2">
        <v>1.6</v>
      </c>
      <c r="G384" s="2">
        <v>1.33</v>
      </c>
      <c r="H384" s="2">
        <v>510</v>
      </c>
      <c r="I384" s="3">
        <v>733.45</v>
      </c>
      <c r="J384" s="3">
        <v>7.6</v>
      </c>
      <c r="K384" s="3">
        <v>14.8</v>
      </c>
      <c r="L384" s="4">
        <v>0</v>
      </c>
      <c r="M384" s="3">
        <v>54000</v>
      </c>
      <c r="N384" s="12">
        <v>89</v>
      </c>
      <c r="O384" s="12">
        <v>97.1</v>
      </c>
      <c r="P384" s="12">
        <v>0.64</v>
      </c>
      <c r="Q384" s="15" t="s">
        <v>250</v>
      </c>
      <c r="R384" s="18" t="s">
        <v>952</v>
      </c>
    </row>
    <row r="385" spans="1:18">
      <c r="A385" s="16" t="s">
        <v>253</v>
      </c>
      <c r="B385" s="2">
        <f t="shared" si="8"/>
        <v>0.33333333333333331</v>
      </c>
      <c r="C385" s="3">
        <v>800</v>
      </c>
      <c r="D385" s="4">
        <v>5.77</v>
      </c>
      <c r="E385" s="4">
        <v>50</v>
      </c>
      <c r="F385" s="2">
        <v>1.9</v>
      </c>
      <c r="G385" s="2">
        <v>1.68</v>
      </c>
      <c r="H385" s="2">
        <v>799</v>
      </c>
      <c r="I385" s="3">
        <v>752.7</v>
      </c>
      <c r="J385" s="3">
        <v>6.5</v>
      </c>
      <c r="K385" s="3">
        <v>19.399999999999999</v>
      </c>
      <c r="L385" s="4">
        <v>0</v>
      </c>
      <c r="M385" s="3">
        <v>54000</v>
      </c>
      <c r="N385" s="12">
        <v>85.8</v>
      </c>
      <c r="O385" s="12">
        <v>97.2</v>
      </c>
      <c r="P385" s="12">
        <v>0.68</v>
      </c>
      <c r="Q385" s="15" t="s">
        <v>250</v>
      </c>
      <c r="R385" s="18" t="s">
        <v>952</v>
      </c>
    </row>
    <row r="386" spans="1:18">
      <c r="A386" s="16" t="s">
        <v>249</v>
      </c>
      <c r="B386" s="2">
        <f t="shared" si="8"/>
        <v>0.33333333333333331</v>
      </c>
      <c r="C386" s="3">
        <v>800</v>
      </c>
      <c r="D386" s="4">
        <v>2.66</v>
      </c>
      <c r="E386" s="4">
        <v>30</v>
      </c>
      <c r="F386" s="2">
        <v>1.4</v>
      </c>
      <c r="G386" s="2">
        <v>0.53</v>
      </c>
      <c r="H386" s="2">
        <v>72</v>
      </c>
      <c r="I386" s="3">
        <v>633</v>
      </c>
      <c r="J386" s="3">
        <v>6.3</v>
      </c>
      <c r="K386" s="3">
        <v>14.3</v>
      </c>
      <c r="L386" s="4">
        <v>0</v>
      </c>
      <c r="M386" s="3">
        <v>54000</v>
      </c>
      <c r="N386" s="12">
        <v>48.5</v>
      </c>
      <c r="O386" s="12">
        <v>76.5</v>
      </c>
      <c r="P386" s="12">
        <v>0.58799999999999997</v>
      </c>
      <c r="Q386" s="15" t="s">
        <v>250</v>
      </c>
      <c r="R386" s="18" t="s">
        <v>952</v>
      </c>
    </row>
    <row r="387" spans="1:18">
      <c r="A387" s="16" t="s">
        <v>251</v>
      </c>
      <c r="B387" s="2">
        <f t="shared" si="8"/>
        <v>0.33333333333333331</v>
      </c>
      <c r="C387" s="3">
        <v>800</v>
      </c>
      <c r="D387" s="4">
        <v>3.77</v>
      </c>
      <c r="E387" s="4">
        <v>30</v>
      </c>
      <c r="F387" s="2">
        <v>1.41</v>
      </c>
      <c r="G387" s="2">
        <v>0.94</v>
      </c>
      <c r="H387" s="2">
        <v>203</v>
      </c>
      <c r="I387" s="3">
        <v>670</v>
      </c>
      <c r="J387" s="3">
        <v>6.5</v>
      </c>
      <c r="K387" s="3">
        <v>10</v>
      </c>
      <c r="L387" s="4">
        <v>0</v>
      </c>
      <c r="M387" s="3">
        <v>54000</v>
      </c>
      <c r="N387" s="12">
        <v>78.900000000000006</v>
      </c>
      <c r="O387" s="12">
        <v>92.9</v>
      </c>
      <c r="P387" s="12">
        <v>0.52400000000000002</v>
      </c>
      <c r="Q387" s="15" t="s">
        <v>250</v>
      </c>
      <c r="R387" s="18" t="s">
        <v>952</v>
      </c>
    </row>
    <row r="388" spans="1:18">
      <c r="A388" s="16" t="s">
        <v>252</v>
      </c>
      <c r="B388" s="2">
        <f t="shared" si="8"/>
        <v>0.33333333333333331</v>
      </c>
      <c r="C388" s="3">
        <v>800</v>
      </c>
      <c r="D388" s="4">
        <v>5.22</v>
      </c>
      <c r="E388" s="4">
        <v>30</v>
      </c>
      <c r="F388" s="2">
        <v>1.6</v>
      </c>
      <c r="G388" s="2">
        <v>1.33</v>
      </c>
      <c r="H388" s="2">
        <v>510</v>
      </c>
      <c r="I388" s="3">
        <v>733.45</v>
      </c>
      <c r="J388" s="3">
        <v>7.6</v>
      </c>
      <c r="K388" s="3">
        <v>14.8</v>
      </c>
      <c r="L388" s="4">
        <v>0</v>
      </c>
      <c r="M388" s="3">
        <v>54000</v>
      </c>
      <c r="N388" s="12">
        <v>90.6</v>
      </c>
      <c r="O388" s="12">
        <v>97.1</v>
      </c>
      <c r="P388" s="12">
        <v>0.63500000000000001</v>
      </c>
      <c r="Q388" s="15" t="s">
        <v>250</v>
      </c>
      <c r="R388" s="18" t="s">
        <v>952</v>
      </c>
    </row>
    <row r="389" spans="1:18">
      <c r="A389" s="16" t="s">
        <v>253</v>
      </c>
      <c r="B389" s="2">
        <f t="shared" si="8"/>
        <v>0.33333333333333331</v>
      </c>
      <c r="C389" s="3">
        <v>800</v>
      </c>
      <c r="D389" s="4">
        <v>5.77</v>
      </c>
      <c r="E389" s="4">
        <v>30</v>
      </c>
      <c r="F389" s="2">
        <v>1.9</v>
      </c>
      <c r="G389" s="2">
        <v>1.68</v>
      </c>
      <c r="H389" s="2">
        <v>799</v>
      </c>
      <c r="I389" s="3">
        <v>752.7</v>
      </c>
      <c r="J389" s="3">
        <v>6.5</v>
      </c>
      <c r="K389" s="3">
        <v>19.399999999999999</v>
      </c>
      <c r="L389" s="4">
        <v>0</v>
      </c>
      <c r="M389" s="3">
        <v>54000</v>
      </c>
      <c r="N389" s="12">
        <v>88.3</v>
      </c>
      <c r="O389" s="12">
        <v>97.2</v>
      </c>
      <c r="P389" s="12">
        <v>0.67100000000000004</v>
      </c>
      <c r="Q389" s="15" t="s">
        <v>250</v>
      </c>
      <c r="R389" s="18" t="s">
        <v>952</v>
      </c>
    </row>
    <row r="390" spans="1:18">
      <c r="A390" s="16" t="s">
        <v>65</v>
      </c>
      <c r="B390" s="2">
        <v>0.5</v>
      </c>
      <c r="C390" s="3">
        <v>800</v>
      </c>
      <c r="D390" s="4">
        <v>6.4</v>
      </c>
      <c r="E390" s="4">
        <v>10</v>
      </c>
      <c r="F390" s="2">
        <v>37</v>
      </c>
      <c r="G390" s="2">
        <v>0.73</v>
      </c>
      <c r="H390" s="2">
        <v>96</v>
      </c>
      <c r="I390" s="3">
        <v>756</v>
      </c>
      <c r="J390" s="3">
        <v>18.2</v>
      </c>
      <c r="K390" s="3">
        <v>18.2</v>
      </c>
      <c r="L390" s="4">
        <v>0</v>
      </c>
      <c r="M390" s="3">
        <v>18000</v>
      </c>
      <c r="N390" s="12">
        <v>89.84</v>
      </c>
      <c r="O390" s="12">
        <v>90</v>
      </c>
      <c r="P390" s="12">
        <v>0.97699999999999998</v>
      </c>
      <c r="Q390" s="15" t="s">
        <v>254</v>
      </c>
      <c r="R390" s="18" t="s">
        <v>952</v>
      </c>
    </row>
    <row r="391" spans="1:18">
      <c r="A391" s="16" t="s">
        <v>255</v>
      </c>
      <c r="B391" s="2">
        <v>0.5</v>
      </c>
      <c r="C391" s="3">
        <v>800</v>
      </c>
      <c r="D391" s="4">
        <v>7.4</v>
      </c>
      <c r="E391" s="4">
        <v>10</v>
      </c>
      <c r="F391" s="2">
        <v>22</v>
      </c>
      <c r="G391" s="2">
        <v>0.4</v>
      </c>
      <c r="H391" s="2">
        <v>82</v>
      </c>
      <c r="I391" s="3">
        <v>725.3</v>
      </c>
      <c r="J391" s="3">
        <v>17.100000000000001</v>
      </c>
      <c r="K391" s="3">
        <v>17.100000000000001</v>
      </c>
      <c r="L391" s="4">
        <v>1.78</v>
      </c>
      <c r="M391" s="3">
        <v>18000</v>
      </c>
      <c r="N391" s="12">
        <v>95.1</v>
      </c>
      <c r="O391" s="12">
        <v>94.89</v>
      </c>
      <c r="P391" s="12">
        <v>1.0669999999999999</v>
      </c>
      <c r="Q391" s="15" t="s">
        <v>254</v>
      </c>
      <c r="R391" s="18" t="s">
        <v>952</v>
      </c>
    </row>
    <row r="392" spans="1:18">
      <c r="A392" s="16" t="s">
        <v>256</v>
      </c>
      <c r="B392" s="2">
        <v>0.5</v>
      </c>
      <c r="C392" s="3">
        <v>800</v>
      </c>
      <c r="D392" s="4">
        <v>6.8</v>
      </c>
      <c r="E392" s="4">
        <v>10</v>
      </c>
      <c r="F392" s="2">
        <v>23</v>
      </c>
      <c r="G392" s="2">
        <v>0.41</v>
      </c>
      <c r="H392" s="2">
        <v>85</v>
      </c>
      <c r="I392" s="3">
        <v>708.65</v>
      </c>
      <c r="J392" s="3">
        <v>19.7</v>
      </c>
      <c r="K392" s="3">
        <v>19.7</v>
      </c>
      <c r="L392" s="4">
        <v>1.78</v>
      </c>
      <c r="M392" s="3">
        <v>18000</v>
      </c>
      <c r="N392" s="12">
        <v>91.87</v>
      </c>
      <c r="O392" s="12">
        <v>95</v>
      </c>
      <c r="P392" s="12">
        <v>1.024</v>
      </c>
      <c r="Q392" s="15" t="s">
        <v>254</v>
      </c>
      <c r="R392" s="18" t="s">
        <v>952</v>
      </c>
    </row>
    <row r="393" spans="1:18">
      <c r="A393" s="16" t="s">
        <v>257</v>
      </c>
      <c r="B393" s="2">
        <v>0.5</v>
      </c>
      <c r="C393" s="3">
        <v>800</v>
      </c>
      <c r="D393" s="4">
        <v>7.2</v>
      </c>
      <c r="E393" s="4">
        <v>10</v>
      </c>
      <c r="F393" s="2">
        <v>34</v>
      </c>
      <c r="G393" s="2">
        <v>0.7</v>
      </c>
      <c r="H393" s="2">
        <v>87</v>
      </c>
      <c r="I393" s="3">
        <v>705</v>
      </c>
      <c r="J393" s="3">
        <v>19.100000000000001</v>
      </c>
      <c r="K393" s="3">
        <v>19.100000000000001</v>
      </c>
      <c r="L393" s="4">
        <v>1.78</v>
      </c>
      <c r="M393" s="3">
        <v>18000</v>
      </c>
      <c r="N393" s="12">
        <v>89.02</v>
      </c>
      <c r="O393" s="12">
        <v>92.7</v>
      </c>
      <c r="P393" s="12">
        <v>1</v>
      </c>
      <c r="Q393" s="15" t="s">
        <v>254</v>
      </c>
      <c r="R393" s="18" t="s">
        <v>952</v>
      </c>
    </row>
    <row r="394" spans="1:18">
      <c r="A394" s="16" t="s">
        <v>258</v>
      </c>
      <c r="B394" s="2">
        <v>0.5</v>
      </c>
      <c r="C394" s="3">
        <v>800</v>
      </c>
      <c r="D394" s="4">
        <v>7.5</v>
      </c>
      <c r="E394" s="4">
        <v>10</v>
      </c>
      <c r="F394" s="2">
        <v>24</v>
      </c>
      <c r="G394" s="2">
        <v>0.6</v>
      </c>
      <c r="H394" s="2">
        <v>93</v>
      </c>
      <c r="I394" s="3">
        <v>522</v>
      </c>
      <c r="J394" s="3">
        <v>11.8</v>
      </c>
      <c r="K394" s="3">
        <v>11.8</v>
      </c>
      <c r="L394" s="4">
        <v>1.78</v>
      </c>
      <c r="M394" s="3">
        <v>18000</v>
      </c>
      <c r="N394" s="12">
        <v>75.599999999999994</v>
      </c>
      <c r="O394" s="12">
        <v>84.3</v>
      </c>
      <c r="P394" s="12">
        <v>0.93</v>
      </c>
      <c r="Q394" s="15" t="s">
        <v>254</v>
      </c>
      <c r="R394" s="18" t="s">
        <v>952</v>
      </c>
    </row>
    <row r="395" spans="1:18">
      <c r="A395" s="16" t="s">
        <v>65</v>
      </c>
      <c r="B395" s="2">
        <v>0.5</v>
      </c>
      <c r="C395" s="3">
        <v>800</v>
      </c>
      <c r="D395" s="4">
        <v>6.4</v>
      </c>
      <c r="E395" s="4">
        <v>20</v>
      </c>
      <c r="F395" s="2">
        <v>37</v>
      </c>
      <c r="G395" s="2">
        <v>0.73</v>
      </c>
      <c r="H395" s="2">
        <v>96</v>
      </c>
      <c r="I395" s="3">
        <v>756</v>
      </c>
      <c r="J395" s="3">
        <v>18.2</v>
      </c>
      <c r="K395" s="3">
        <v>18.2</v>
      </c>
      <c r="L395" s="4">
        <v>0</v>
      </c>
      <c r="M395" s="3">
        <v>18000</v>
      </c>
      <c r="N395" s="12">
        <v>81.3</v>
      </c>
      <c r="O395" s="12">
        <v>83.576999999999998</v>
      </c>
      <c r="P395" s="12">
        <v>0.92600000000000005</v>
      </c>
      <c r="Q395" s="15" t="s">
        <v>254</v>
      </c>
      <c r="R395" s="18" t="s">
        <v>952</v>
      </c>
    </row>
    <row r="396" spans="1:18">
      <c r="A396" s="16" t="s">
        <v>255</v>
      </c>
      <c r="B396" s="2">
        <v>0.5</v>
      </c>
      <c r="C396" s="3">
        <v>800</v>
      </c>
      <c r="D396" s="4">
        <v>7.4</v>
      </c>
      <c r="E396" s="4">
        <v>20</v>
      </c>
      <c r="F396" s="2">
        <v>22</v>
      </c>
      <c r="G396" s="2">
        <v>0.4</v>
      </c>
      <c r="H396" s="2">
        <v>82</v>
      </c>
      <c r="I396" s="3">
        <v>725.3</v>
      </c>
      <c r="J396" s="3">
        <v>17.100000000000001</v>
      </c>
      <c r="K396" s="3">
        <v>17.100000000000001</v>
      </c>
      <c r="L396" s="4">
        <v>1.78</v>
      </c>
      <c r="M396" s="3">
        <v>18000</v>
      </c>
      <c r="N396" s="12">
        <v>94.72</v>
      </c>
      <c r="O396" s="12">
        <v>95.984999999999999</v>
      </c>
      <c r="P396" s="12">
        <v>1.07</v>
      </c>
      <c r="Q396" s="15" t="s">
        <v>254</v>
      </c>
      <c r="R396" s="18" t="s">
        <v>952</v>
      </c>
    </row>
    <row r="397" spans="1:18">
      <c r="A397" s="16" t="s">
        <v>256</v>
      </c>
      <c r="B397" s="2">
        <v>0.5</v>
      </c>
      <c r="C397" s="3">
        <v>800</v>
      </c>
      <c r="D397" s="4">
        <v>6.8</v>
      </c>
      <c r="E397" s="4">
        <v>20</v>
      </c>
      <c r="F397" s="2">
        <v>23</v>
      </c>
      <c r="G397" s="2">
        <v>0.41</v>
      </c>
      <c r="H397" s="2">
        <v>85</v>
      </c>
      <c r="I397" s="3">
        <v>708.65</v>
      </c>
      <c r="J397" s="3">
        <v>19.7</v>
      </c>
      <c r="K397" s="3">
        <v>19.7</v>
      </c>
      <c r="L397" s="4">
        <v>1.78</v>
      </c>
      <c r="M397" s="3">
        <v>18000</v>
      </c>
      <c r="N397" s="12">
        <v>93.9</v>
      </c>
      <c r="O397" s="12">
        <v>96.1</v>
      </c>
      <c r="P397" s="12">
        <v>1.0409999999999999</v>
      </c>
      <c r="Q397" s="15" t="s">
        <v>254</v>
      </c>
      <c r="R397" s="18" t="s">
        <v>952</v>
      </c>
    </row>
    <row r="398" spans="1:18">
      <c r="A398" s="16" t="s">
        <v>257</v>
      </c>
      <c r="B398" s="2">
        <v>0.5</v>
      </c>
      <c r="C398" s="3">
        <v>800</v>
      </c>
      <c r="D398" s="4">
        <v>7.2</v>
      </c>
      <c r="E398" s="4">
        <v>20</v>
      </c>
      <c r="F398" s="2">
        <v>34</v>
      </c>
      <c r="G398" s="2">
        <v>0.7</v>
      </c>
      <c r="H398" s="2">
        <v>87</v>
      </c>
      <c r="I398" s="3">
        <v>705</v>
      </c>
      <c r="J398" s="3">
        <v>19.100000000000001</v>
      </c>
      <c r="K398" s="3">
        <v>19.100000000000001</v>
      </c>
      <c r="L398" s="4">
        <v>1.78</v>
      </c>
      <c r="M398" s="3">
        <v>18000</v>
      </c>
      <c r="N398" s="12">
        <v>89.837000000000003</v>
      </c>
      <c r="O398" s="12">
        <v>93.1</v>
      </c>
      <c r="P398" s="12">
        <v>1</v>
      </c>
      <c r="Q398" s="15" t="s">
        <v>254</v>
      </c>
      <c r="R398" s="18" t="s">
        <v>952</v>
      </c>
    </row>
    <row r="399" spans="1:18">
      <c r="A399" s="16" t="s">
        <v>258</v>
      </c>
      <c r="B399" s="2">
        <v>0.5</v>
      </c>
      <c r="C399" s="3">
        <v>800</v>
      </c>
      <c r="D399" s="4">
        <v>7.5</v>
      </c>
      <c r="E399" s="4">
        <v>20</v>
      </c>
      <c r="F399" s="2">
        <v>24</v>
      </c>
      <c r="G399" s="2">
        <v>0.6</v>
      </c>
      <c r="H399" s="2">
        <v>93</v>
      </c>
      <c r="I399" s="3">
        <v>522</v>
      </c>
      <c r="J399" s="3">
        <v>11.8</v>
      </c>
      <c r="K399" s="3">
        <v>11.8</v>
      </c>
      <c r="L399" s="4">
        <v>1.78</v>
      </c>
      <c r="M399" s="3">
        <v>18000</v>
      </c>
      <c r="N399" s="12">
        <v>75</v>
      </c>
      <c r="O399" s="12">
        <v>87.225999999999999</v>
      </c>
      <c r="P399" s="12">
        <v>0.94</v>
      </c>
      <c r="Q399" s="15" t="s">
        <v>254</v>
      </c>
      <c r="R399" s="18" t="s">
        <v>952</v>
      </c>
    </row>
    <row r="400" spans="1:18">
      <c r="A400" s="16" t="s">
        <v>259</v>
      </c>
      <c r="B400" s="2">
        <v>0.5</v>
      </c>
      <c r="C400" s="3">
        <v>800</v>
      </c>
      <c r="D400" s="4">
        <v>9.4</v>
      </c>
      <c r="E400" s="4">
        <v>24</v>
      </c>
      <c r="F400" s="2">
        <v>7.3</v>
      </c>
      <c r="G400" s="2">
        <v>0.5</v>
      </c>
      <c r="H400" s="2">
        <v>208</v>
      </c>
      <c r="I400" s="3">
        <v>800</v>
      </c>
      <c r="J400" s="3">
        <v>5</v>
      </c>
      <c r="K400" s="3"/>
      <c r="L400" s="4">
        <v>0</v>
      </c>
      <c r="M400" s="3">
        <v>270000</v>
      </c>
      <c r="N400" s="12">
        <v>72.376000000000005</v>
      </c>
      <c r="O400" s="12">
        <v>86.34</v>
      </c>
      <c r="P400" s="12">
        <v>0.9</v>
      </c>
      <c r="Q400" s="15" t="s">
        <v>260</v>
      </c>
      <c r="R400" s="18" t="s">
        <v>952</v>
      </c>
    </row>
    <row r="401" spans="1:18">
      <c r="A401" s="16" t="s">
        <v>259</v>
      </c>
      <c r="B401" s="2">
        <v>0.5</v>
      </c>
      <c r="C401" s="3">
        <v>800</v>
      </c>
      <c r="D401" s="4">
        <v>9.4</v>
      </c>
      <c r="E401" s="4">
        <v>48</v>
      </c>
      <c r="F401" s="2">
        <v>7.3</v>
      </c>
      <c r="G401" s="2">
        <v>0.5</v>
      </c>
      <c r="H401" s="2">
        <v>208</v>
      </c>
      <c r="I401" s="3">
        <v>800</v>
      </c>
      <c r="J401" s="3">
        <v>5</v>
      </c>
      <c r="K401" s="3"/>
      <c r="L401" s="4">
        <v>0</v>
      </c>
      <c r="M401" s="3">
        <v>270000</v>
      </c>
      <c r="N401" s="12">
        <v>70.72</v>
      </c>
      <c r="O401" s="12">
        <v>84.15</v>
      </c>
      <c r="P401" s="12">
        <v>0.92500000000000004</v>
      </c>
      <c r="Q401" s="15" t="s">
        <v>260</v>
      </c>
      <c r="R401" s="18" t="s">
        <v>952</v>
      </c>
    </row>
    <row r="402" spans="1:18">
      <c r="A402" s="16" t="s">
        <v>259</v>
      </c>
      <c r="B402" s="2">
        <v>0.5</v>
      </c>
      <c r="C402" s="3">
        <v>800</v>
      </c>
      <c r="D402" s="4">
        <v>9.4</v>
      </c>
      <c r="E402" s="4">
        <v>72</v>
      </c>
      <c r="F402" s="2">
        <v>7.3</v>
      </c>
      <c r="G402" s="2">
        <v>0.5</v>
      </c>
      <c r="H402" s="2">
        <v>208</v>
      </c>
      <c r="I402" s="3">
        <v>800</v>
      </c>
      <c r="J402" s="3">
        <v>5</v>
      </c>
      <c r="K402" s="3"/>
      <c r="L402" s="4">
        <v>0</v>
      </c>
      <c r="M402" s="3">
        <v>270000</v>
      </c>
      <c r="N402" s="12">
        <v>70.72</v>
      </c>
      <c r="O402" s="12">
        <v>84.15</v>
      </c>
      <c r="P402" s="12">
        <v>0.89</v>
      </c>
      <c r="Q402" s="15" t="s">
        <v>260</v>
      </c>
      <c r="R402" s="18" t="s">
        <v>952</v>
      </c>
    </row>
    <row r="403" spans="1:18">
      <c r="A403" s="16" t="s">
        <v>261</v>
      </c>
      <c r="B403" s="2">
        <f t="shared" ref="B403:B412" si="9">1/3</f>
        <v>0.33333333333333331</v>
      </c>
      <c r="C403" s="3">
        <v>750</v>
      </c>
      <c r="D403" s="4">
        <v>4.8</v>
      </c>
      <c r="E403" s="4">
        <v>12</v>
      </c>
      <c r="F403" s="2">
        <f>AVERAGE(F103:F110)</f>
        <v>5.794999999999999</v>
      </c>
      <c r="G403" s="2">
        <v>0.63</v>
      </c>
      <c r="H403" s="2">
        <v>550</v>
      </c>
      <c r="I403" s="3">
        <v>365</v>
      </c>
      <c r="J403" s="3">
        <v>10.9</v>
      </c>
      <c r="K403" s="3"/>
      <c r="L403" s="4">
        <v>0</v>
      </c>
      <c r="M403" s="3">
        <v>60000</v>
      </c>
      <c r="N403" s="12">
        <v>47.33</v>
      </c>
      <c r="O403" s="12">
        <v>67.040000000000006</v>
      </c>
      <c r="P403" s="12">
        <v>0.72799999999999998</v>
      </c>
      <c r="Q403" s="15" t="s">
        <v>262</v>
      </c>
      <c r="R403" s="18" t="s">
        <v>952</v>
      </c>
    </row>
    <row r="404" spans="1:18">
      <c r="A404" s="16" t="s">
        <v>263</v>
      </c>
      <c r="B404" s="2">
        <f t="shared" si="9"/>
        <v>0.33333333333333331</v>
      </c>
      <c r="C404" s="3">
        <v>750</v>
      </c>
      <c r="D404" s="4">
        <v>10.3</v>
      </c>
      <c r="E404" s="4">
        <v>12</v>
      </c>
      <c r="F404" s="2">
        <v>5.68</v>
      </c>
      <c r="G404" s="2">
        <v>0.56000000000000005</v>
      </c>
      <c r="H404" s="2">
        <v>439</v>
      </c>
      <c r="I404" s="3">
        <v>365</v>
      </c>
      <c r="J404" s="3">
        <v>11.1</v>
      </c>
      <c r="K404" s="3"/>
      <c r="L404" s="4">
        <v>0</v>
      </c>
      <c r="M404" s="3">
        <v>60000</v>
      </c>
      <c r="N404" s="12">
        <v>49</v>
      </c>
      <c r="O404" s="12">
        <v>63.98</v>
      </c>
      <c r="P404" s="12">
        <v>0.73</v>
      </c>
      <c r="Q404" s="15" t="s">
        <v>262</v>
      </c>
      <c r="R404" s="18" t="s">
        <v>952</v>
      </c>
    </row>
    <row r="405" spans="1:18">
      <c r="A405" s="16" t="s">
        <v>264</v>
      </c>
      <c r="B405" s="2">
        <f t="shared" si="9"/>
        <v>0.33333333333333331</v>
      </c>
      <c r="C405" s="3">
        <v>750</v>
      </c>
      <c r="D405" s="4">
        <v>5</v>
      </c>
      <c r="E405" s="4">
        <v>12</v>
      </c>
      <c r="F405" s="2">
        <v>5.5</v>
      </c>
      <c r="G405" s="2">
        <v>0.52</v>
      </c>
      <c r="H405" s="2">
        <v>421</v>
      </c>
      <c r="I405" s="3">
        <v>365</v>
      </c>
      <c r="J405" s="3">
        <v>2.6</v>
      </c>
      <c r="K405" s="3"/>
      <c r="L405" s="4">
        <v>1.1200000000000001</v>
      </c>
      <c r="M405" s="3">
        <v>60000</v>
      </c>
      <c r="N405" s="12">
        <v>76</v>
      </c>
      <c r="O405" s="12">
        <v>95.242999999999995</v>
      </c>
      <c r="P405" s="12">
        <v>0.88500000000000001</v>
      </c>
      <c r="Q405" s="15" t="s">
        <v>262</v>
      </c>
      <c r="R405" s="18" t="s">
        <v>952</v>
      </c>
    </row>
    <row r="406" spans="1:18">
      <c r="A406" s="16" t="s">
        <v>265</v>
      </c>
      <c r="B406" s="2">
        <f t="shared" si="9"/>
        <v>0.33333333333333331</v>
      </c>
      <c r="C406" s="3">
        <v>750</v>
      </c>
      <c r="D406" s="4">
        <v>9.9</v>
      </c>
      <c r="E406" s="4">
        <v>12</v>
      </c>
      <c r="F406" s="2">
        <v>5.3</v>
      </c>
      <c r="G406" s="2">
        <v>0.46</v>
      </c>
      <c r="H406" s="2">
        <v>377</v>
      </c>
      <c r="I406" s="3">
        <v>335</v>
      </c>
      <c r="J406" s="3">
        <v>6.1</v>
      </c>
      <c r="K406" s="3"/>
      <c r="L406" s="4">
        <v>1.1200000000000001</v>
      </c>
      <c r="M406" s="3">
        <v>60000</v>
      </c>
      <c r="N406" s="12">
        <v>74</v>
      </c>
      <c r="O406" s="12">
        <v>83.688999999999993</v>
      </c>
      <c r="P406" s="12">
        <v>0.91800000000000004</v>
      </c>
      <c r="Q406" s="15" t="s">
        <v>262</v>
      </c>
      <c r="R406" s="18" t="s">
        <v>952</v>
      </c>
    </row>
    <row r="407" spans="1:18">
      <c r="A407" s="16" t="s">
        <v>266</v>
      </c>
      <c r="B407" s="2">
        <f t="shared" si="9"/>
        <v>0.33333333333333331</v>
      </c>
      <c r="C407" s="3">
        <v>750</v>
      </c>
      <c r="D407" s="4">
        <v>9.5</v>
      </c>
      <c r="E407" s="4">
        <v>12</v>
      </c>
      <c r="F407" s="2">
        <v>5</v>
      </c>
      <c r="G407" s="2">
        <v>0.36</v>
      </c>
      <c r="H407" s="2">
        <v>314</v>
      </c>
      <c r="I407" s="3">
        <v>335</v>
      </c>
      <c r="J407" s="3">
        <v>14.6</v>
      </c>
      <c r="K407" s="3"/>
      <c r="L407" s="4">
        <v>1.1200000000000001</v>
      </c>
      <c r="M407" s="3">
        <v>60000</v>
      </c>
      <c r="N407" s="12">
        <v>61.332999999999998</v>
      </c>
      <c r="O407" s="12">
        <v>85.05</v>
      </c>
      <c r="P407" s="12">
        <v>0.83399999999999996</v>
      </c>
      <c r="Q407" s="15" t="s">
        <v>262</v>
      </c>
      <c r="R407" s="18" t="s">
        <v>952</v>
      </c>
    </row>
    <row r="408" spans="1:18">
      <c r="A408" s="16" t="s">
        <v>261</v>
      </c>
      <c r="B408" s="2">
        <f t="shared" si="9"/>
        <v>0.33333333333333331</v>
      </c>
      <c r="C408" s="3">
        <v>750</v>
      </c>
      <c r="D408" s="4">
        <v>4.8</v>
      </c>
      <c r="E408" s="4">
        <v>24</v>
      </c>
      <c r="F408" s="2">
        <v>5.8</v>
      </c>
      <c r="G408" s="2">
        <v>0.63</v>
      </c>
      <c r="H408" s="2">
        <v>550</v>
      </c>
      <c r="I408" s="3">
        <v>365</v>
      </c>
      <c r="J408" s="3">
        <v>10.9</v>
      </c>
      <c r="K408" s="3"/>
      <c r="L408" s="4">
        <v>0</v>
      </c>
      <c r="M408" s="3">
        <v>60000</v>
      </c>
      <c r="N408" s="12">
        <v>43.677</v>
      </c>
      <c r="O408" s="12">
        <v>67.040000000000006</v>
      </c>
      <c r="P408" s="12">
        <v>0.70699999999999996</v>
      </c>
      <c r="Q408" s="15" t="s">
        <v>262</v>
      </c>
      <c r="R408" s="18" t="s">
        <v>952</v>
      </c>
    </row>
    <row r="409" spans="1:18">
      <c r="A409" s="16" t="s">
        <v>263</v>
      </c>
      <c r="B409" s="2">
        <f t="shared" si="9"/>
        <v>0.33333333333333331</v>
      </c>
      <c r="C409" s="3">
        <v>750</v>
      </c>
      <c r="D409" s="4">
        <v>10.3</v>
      </c>
      <c r="E409" s="4">
        <v>24</v>
      </c>
      <c r="F409" s="2">
        <v>5.68</v>
      </c>
      <c r="G409" s="2">
        <v>0.56000000000000005</v>
      </c>
      <c r="H409" s="2">
        <v>439</v>
      </c>
      <c r="I409" s="3">
        <v>365</v>
      </c>
      <c r="J409" s="3">
        <v>11.1</v>
      </c>
      <c r="K409" s="3"/>
      <c r="L409" s="4">
        <v>0</v>
      </c>
      <c r="M409" s="3">
        <v>60000</v>
      </c>
      <c r="N409" s="12">
        <v>47</v>
      </c>
      <c r="O409" s="12">
        <v>65</v>
      </c>
      <c r="P409" s="12">
        <v>0.73299999999999998</v>
      </c>
      <c r="Q409" s="15" t="s">
        <v>262</v>
      </c>
      <c r="R409" s="18" t="s">
        <v>952</v>
      </c>
    </row>
    <row r="410" spans="1:18">
      <c r="A410" s="16" t="s">
        <v>264</v>
      </c>
      <c r="B410" s="2">
        <f t="shared" si="9"/>
        <v>0.33333333333333331</v>
      </c>
      <c r="C410" s="3">
        <v>750</v>
      </c>
      <c r="D410" s="4">
        <v>5</v>
      </c>
      <c r="E410" s="4">
        <v>24</v>
      </c>
      <c r="F410" s="2">
        <v>5.5</v>
      </c>
      <c r="G410" s="2">
        <v>0.52</v>
      </c>
      <c r="H410" s="2">
        <v>421</v>
      </c>
      <c r="I410" s="3">
        <v>365</v>
      </c>
      <c r="J410" s="3">
        <v>2.6</v>
      </c>
      <c r="K410" s="3"/>
      <c r="L410" s="4">
        <v>1.1200000000000001</v>
      </c>
      <c r="M410" s="3">
        <v>60000</v>
      </c>
      <c r="N410" s="12">
        <v>74.667000000000002</v>
      </c>
      <c r="O410" s="12">
        <v>95.58</v>
      </c>
      <c r="P410" s="12">
        <v>0.87</v>
      </c>
      <c r="Q410" s="15" t="s">
        <v>262</v>
      </c>
      <c r="R410" s="18" t="s">
        <v>952</v>
      </c>
    </row>
    <row r="411" spans="1:18">
      <c r="A411" s="16" t="s">
        <v>265</v>
      </c>
      <c r="B411" s="2">
        <f t="shared" si="9"/>
        <v>0.33333333333333331</v>
      </c>
      <c r="C411" s="3">
        <v>750</v>
      </c>
      <c r="D411" s="4">
        <v>9.9</v>
      </c>
      <c r="E411" s="4">
        <v>24</v>
      </c>
      <c r="F411" s="2">
        <v>5.3</v>
      </c>
      <c r="G411" s="2">
        <v>0.46</v>
      </c>
      <c r="H411" s="2">
        <v>377</v>
      </c>
      <c r="I411" s="3">
        <v>335</v>
      </c>
      <c r="J411" s="3">
        <v>6.1</v>
      </c>
      <c r="K411" s="3"/>
      <c r="L411" s="4">
        <v>1.1200000000000001</v>
      </c>
      <c r="M411" s="3">
        <v>60000</v>
      </c>
      <c r="N411" s="12">
        <v>70.332999999999998</v>
      </c>
      <c r="O411" s="12">
        <v>88.11</v>
      </c>
      <c r="P411" s="12">
        <v>0.91100000000000003</v>
      </c>
      <c r="Q411" s="15" t="s">
        <v>262</v>
      </c>
      <c r="R411" s="18" t="s">
        <v>952</v>
      </c>
    </row>
    <row r="412" spans="1:18">
      <c r="A412" s="16" t="s">
        <v>266</v>
      </c>
      <c r="B412" s="2">
        <f t="shared" si="9"/>
        <v>0.33333333333333331</v>
      </c>
      <c r="C412" s="3">
        <v>750</v>
      </c>
      <c r="D412" s="4">
        <v>9.5</v>
      </c>
      <c r="E412" s="4">
        <v>24</v>
      </c>
      <c r="F412" s="2">
        <v>5</v>
      </c>
      <c r="G412" s="2">
        <v>0.36</v>
      </c>
      <c r="H412" s="2">
        <v>314</v>
      </c>
      <c r="I412" s="3">
        <v>335</v>
      </c>
      <c r="J412" s="3">
        <v>14.6</v>
      </c>
      <c r="K412" s="3"/>
      <c r="L412" s="4">
        <v>1.1200000000000001</v>
      </c>
      <c r="M412" s="3">
        <v>60000</v>
      </c>
      <c r="N412" s="12">
        <v>60</v>
      </c>
      <c r="O412" s="12">
        <v>82</v>
      </c>
      <c r="P412" s="12">
        <v>0.82699999999999996</v>
      </c>
      <c r="Q412" s="15" t="s">
        <v>262</v>
      </c>
      <c r="R412" s="18" t="s">
        <v>952</v>
      </c>
    </row>
    <row r="413" spans="1:18">
      <c r="A413" s="16" t="s">
        <v>267</v>
      </c>
      <c r="B413" s="2">
        <v>0.5</v>
      </c>
      <c r="C413" s="3">
        <v>800</v>
      </c>
      <c r="D413" s="4">
        <v>4.57</v>
      </c>
      <c r="E413" s="4">
        <v>5</v>
      </c>
      <c r="F413" s="2">
        <v>15</v>
      </c>
      <c r="G413" s="2">
        <v>0.36</v>
      </c>
      <c r="H413" s="2">
        <v>56</v>
      </c>
      <c r="I413" s="3">
        <v>850</v>
      </c>
      <c r="J413" s="3">
        <v>8</v>
      </c>
      <c r="K413" s="3"/>
      <c r="L413" s="4">
        <v>0</v>
      </c>
      <c r="M413" s="3">
        <v>120000</v>
      </c>
      <c r="N413" s="12">
        <v>74.614999999999995</v>
      </c>
      <c r="O413" s="12">
        <v>85.471999999999994</v>
      </c>
      <c r="P413" s="12">
        <v>0.65700000000000003</v>
      </c>
      <c r="Q413" s="15" t="s">
        <v>268</v>
      </c>
      <c r="R413" s="18" t="s">
        <v>952</v>
      </c>
    </row>
    <row r="414" spans="1:18">
      <c r="A414" s="16" t="s">
        <v>269</v>
      </c>
      <c r="B414" s="2">
        <v>0.5</v>
      </c>
      <c r="C414" s="3">
        <v>800</v>
      </c>
      <c r="D414" s="4">
        <v>4.17</v>
      </c>
      <c r="E414" s="4">
        <v>10</v>
      </c>
      <c r="F414" s="2">
        <v>12</v>
      </c>
      <c r="G414" s="2">
        <v>0.37</v>
      </c>
      <c r="H414" s="2">
        <v>59</v>
      </c>
      <c r="I414" s="3">
        <v>910</v>
      </c>
      <c r="J414" s="3">
        <v>8</v>
      </c>
      <c r="K414" s="3"/>
      <c r="L414" s="4">
        <v>0.82</v>
      </c>
      <c r="M414" s="3">
        <v>120000</v>
      </c>
      <c r="N414" s="12">
        <v>83.332999999999998</v>
      </c>
      <c r="O414" s="12">
        <v>88.113</v>
      </c>
      <c r="P414" s="12">
        <v>0.73799999999999999</v>
      </c>
      <c r="Q414" s="15" t="s">
        <v>268</v>
      </c>
      <c r="R414" s="18" t="s">
        <v>952</v>
      </c>
    </row>
    <row r="415" spans="1:18">
      <c r="A415" s="16" t="s">
        <v>270</v>
      </c>
      <c r="B415" s="2">
        <v>0.5</v>
      </c>
      <c r="C415" s="3">
        <v>800</v>
      </c>
      <c r="D415" s="4">
        <v>4.6100000000000003</v>
      </c>
      <c r="E415" s="4">
        <v>10</v>
      </c>
      <c r="F415" s="2">
        <v>16</v>
      </c>
      <c r="G415" s="2">
        <v>0.57999999999999996</v>
      </c>
      <c r="H415" s="2">
        <v>78</v>
      </c>
      <c r="I415" s="3">
        <v>640</v>
      </c>
      <c r="J415" s="3">
        <v>7</v>
      </c>
      <c r="K415" s="3"/>
      <c r="L415" s="4">
        <v>0.82</v>
      </c>
      <c r="M415" s="3">
        <v>120000</v>
      </c>
      <c r="N415" s="12">
        <v>83.332999999999998</v>
      </c>
      <c r="O415" s="12">
        <v>91.5</v>
      </c>
      <c r="P415" s="12">
        <v>0.65400000000000003</v>
      </c>
      <c r="Q415" s="15" t="s">
        <v>268</v>
      </c>
      <c r="R415" s="18" t="s">
        <v>952</v>
      </c>
    </row>
    <row r="416" spans="1:18">
      <c r="A416" s="16" t="s">
        <v>271</v>
      </c>
      <c r="B416" s="2">
        <v>0.5</v>
      </c>
      <c r="C416" s="3">
        <v>800</v>
      </c>
      <c r="D416" s="4">
        <v>4.4400000000000004</v>
      </c>
      <c r="E416" s="4">
        <v>9</v>
      </c>
      <c r="F416" s="2">
        <v>16</v>
      </c>
      <c r="G416" s="2">
        <v>0.6</v>
      </c>
      <c r="H416" s="2">
        <v>76</v>
      </c>
      <c r="I416" s="3">
        <v>900</v>
      </c>
      <c r="J416" s="3">
        <v>7</v>
      </c>
      <c r="K416" s="3"/>
      <c r="L416" s="4">
        <v>0.82</v>
      </c>
      <c r="M416" s="3">
        <v>120000</v>
      </c>
      <c r="N416" s="12">
        <v>83.332999999999998</v>
      </c>
      <c r="O416" s="12">
        <v>92.25</v>
      </c>
      <c r="P416" s="12">
        <v>0.622</v>
      </c>
      <c r="Q416" s="15" t="s">
        <v>268</v>
      </c>
      <c r="R416" s="18" t="s">
        <v>952</v>
      </c>
    </row>
    <row r="417" spans="1:18">
      <c r="A417" s="16" t="s">
        <v>272</v>
      </c>
      <c r="B417" s="2">
        <v>0.5</v>
      </c>
      <c r="C417" s="3">
        <v>800</v>
      </c>
      <c r="D417" s="4">
        <v>4.16</v>
      </c>
      <c r="E417" s="4">
        <v>10</v>
      </c>
      <c r="F417" s="2">
        <v>12</v>
      </c>
      <c r="G417" s="2">
        <v>0.42</v>
      </c>
      <c r="H417" s="2">
        <v>63</v>
      </c>
      <c r="I417" s="3">
        <v>900</v>
      </c>
      <c r="J417" s="3">
        <v>9</v>
      </c>
      <c r="K417" s="3"/>
      <c r="L417" s="4">
        <v>0.82</v>
      </c>
      <c r="M417" s="3">
        <v>120000</v>
      </c>
      <c r="N417" s="12">
        <v>71.281999999999996</v>
      </c>
      <c r="O417" s="12">
        <v>71.887</v>
      </c>
      <c r="P417" s="12">
        <v>0.58699999999999997</v>
      </c>
      <c r="Q417" s="15" t="s">
        <v>268</v>
      </c>
      <c r="R417" s="18" t="s">
        <v>952</v>
      </c>
    </row>
    <row r="418" spans="1:18">
      <c r="A418" s="16" t="s">
        <v>273</v>
      </c>
      <c r="B418" s="2">
        <f t="shared" ref="B418:B446" si="10">1/3</f>
        <v>0.33333333333333331</v>
      </c>
      <c r="C418" s="3">
        <v>800</v>
      </c>
      <c r="D418" s="4">
        <v>12</v>
      </c>
      <c r="E418" s="4">
        <v>8</v>
      </c>
      <c r="F418" s="2">
        <v>14.18</v>
      </c>
      <c r="G418" s="2">
        <v>0.27</v>
      </c>
      <c r="H418" s="2">
        <v>76</v>
      </c>
      <c r="I418" s="3">
        <v>751</v>
      </c>
      <c r="J418" s="3">
        <v>12.6</v>
      </c>
      <c r="K418" s="3"/>
      <c r="L418" s="4">
        <v>0</v>
      </c>
      <c r="M418" s="3">
        <v>24000</v>
      </c>
      <c r="N418" s="12">
        <v>68.930000000000007</v>
      </c>
      <c r="O418" s="12">
        <v>81.275999999999996</v>
      </c>
      <c r="P418" s="12">
        <v>0.88300000000000001</v>
      </c>
      <c r="Q418" s="15" t="s">
        <v>274</v>
      </c>
      <c r="R418" s="18" t="s">
        <v>952</v>
      </c>
    </row>
    <row r="419" spans="1:18">
      <c r="A419" s="16" t="s">
        <v>275</v>
      </c>
      <c r="B419" s="2">
        <f t="shared" si="10"/>
        <v>0.33333333333333331</v>
      </c>
      <c r="C419" s="3">
        <v>800</v>
      </c>
      <c r="D419" s="4">
        <v>10.9</v>
      </c>
      <c r="E419" s="4">
        <v>10</v>
      </c>
      <c r="F419" s="2">
        <v>14.43</v>
      </c>
      <c r="G419" s="2">
        <v>0.77400000000000002</v>
      </c>
      <c r="H419" s="2">
        <v>214</v>
      </c>
      <c r="I419" s="3">
        <v>659.51599999999996</v>
      </c>
      <c r="J419" s="3">
        <v>6.6</v>
      </c>
      <c r="K419" s="3"/>
      <c r="L419" s="4">
        <v>0</v>
      </c>
      <c r="M419" s="3">
        <v>24000</v>
      </c>
      <c r="N419" s="12">
        <v>91.2</v>
      </c>
      <c r="O419" s="12">
        <v>96.7</v>
      </c>
      <c r="P419" s="12">
        <v>0.97599999999999998</v>
      </c>
      <c r="Q419" s="15" t="s">
        <v>274</v>
      </c>
      <c r="R419" s="18" t="s">
        <v>952</v>
      </c>
    </row>
    <row r="420" spans="1:18">
      <c r="A420" s="16" t="s">
        <v>276</v>
      </c>
      <c r="B420" s="2">
        <f t="shared" si="10"/>
        <v>0.33333333333333331</v>
      </c>
      <c r="C420" s="3">
        <v>800</v>
      </c>
      <c r="D420" s="4">
        <v>10.3</v>
      </c>
      <c r="E420" s="4">
        <v>10</v>
      </c>
      <c r="F420" s="2">
        <v>7.47</v>
      </c>
      <c r="G420" s="2">
        <v>0.40200000000000002</v>
      </c>
      <c r="H420" s="2">
        <v>215</v>
      </c>
      <c r="I420" s="3">
        <v>660</v>
      </c>
      <c r="J420" s="3">
        <v>4.5</v>
      </c>
      <c r="K420" s="3"/>
      <c r="L420" s="4">
        <v>0</v>
      </c>
      <c r="M420" s="3">
        <v>24000</v>
      </c>
      <c r="N420" s="12">
        <v>91.77</v>
      </c>
      <c r="O420" s="12">
        <v>97.5</v>
      </c>
      <c r="P420" s="12">
        <v>0.995</v>
      </c>
      <c r="Q420" s="15" t="s">
        <v>274</v>
      </c>
      <c r="R420" s="18" t="s">
        <v>952</v>
      </c>
    </row>
    <row r="421" spans="1:18">
      <c r="A421" s="16" t="s">
        <v>275</v>
      </c>
      <c r="B421" s="2">
        <f t="shared" si="10"/>
        <v>0.33333333333333331</v>
      </c>
      <c r="C421" s="3">
        <v>800</v>
      </c>
      <c r="D421" s="4">
        <v>10.9</v>
      </c>
      <c r="E421" s="4">
        <v>20</v>
      </c>
      <c r="F421" s="2">
        <v>14.43</v>
      </c>
      <c r="G421" s="2">
        <v>0.77400000000000002</v>
      </c>
      <c r="H421" s="2">
        <v>214</v>
      </c>
      <c r="I421" s="3">
        <v>659.51599999999996</v>
      </c>
      <c r="J421" s="3">
        <v>6.6</v>
      </c>
      <c r="K421" s="3"/>
      <c r="L421" s="4">
        <v>0</v>
      </c>
      <c r="M421" s="3">
        <v>24000</v>
      </c>
      <c r="N421" s="12">
        <v>90.7</v>
      </c>
      <c r="O421" s="12">
        <v>96.5</v>
      </c>
      <c r="P421" s="12">
        <v>0.98</v>
      </c>
      <c r="Q421" s="15" t="s">
        <v>274</v>
      </c>
      <c r="R421" s="18" t="s">
        <v>952</v>
      </c>
    </row>
    <row r="422" spans="1:18">
      <c r="A422" s="16" t="s">
        <v>276</v>
      </c>
      <c r="B422" s="2">
        <f t="shared" si="10"/>
        <v>0.33333333333333331</v>
      </c>
      <c r="C422" s="3">
        <v>800</v>
      </c>
      <c r="D422" s="4">
        <v>10.3</v>
      </c>
      <c r="E422" s="4">
        <v>20</v>
      </c>
      <c r="F422" s="2">
        <v>7.47</v>
      </c>
      <c r="G422" s="2">
        <v>0.40200000000000002</v>
      </c>
      <c r="H422" s="2">
        <v>215</v>
      </c>
      <c r="I422" s="3">
        <v>660</v>
      </c>
      <c r="J422" s="3">
        <v>4.5</v>
      </c>
      <c r="K422" s="3"/>
      <c r="L422" s="4">
        <v>0</v>
      </c>
      <c r="M422" s="3">
        <v>24000</v>
      </c>
      <c r="N422" s="12">
        <v>92.38</v>
      </c>
      <c r="O422" s="12">
        <v>97.325000000000003</v>
      </c>
      <c r="P422" s="12">
        <v>0.99</v>
      </c>
      <c r="Q422" s="15" t="s">
        <v>274</v>
      </c>
      <c r="R422" s="18" t="s">
        <v>952</v>
      </c>
    </row>
    <row r="423" spans="1:18">
      <c r="A423" s="16" t="s">
        <v>275</v>
      </c>
      <c r="B423" s="2">
        <f t="shared" si="10"/>
        <v>0.33333333333333331</v>
      </c>
      <c r="C423" s="3">
        <v>800</v>
      </c>
      <c r="D423" s="4">
        <v>10.9</v>
      </c>
      <c r="E423" s="4">
        <v>30</v>
      </c>
      <c r="F423" s="2">
        <v>14.43</v>
      </c>
      <c r="G423" s="2">
        <v>0.77400000000000002</v>
      </c>
      <c r="H423" s="2">
        <v>214</v>
      </c>
      <c r="I423" s="3">
        <v>659.51599999999996</v>
      </c>
      <c r="J423" s="3">
        <v>6.6</v>
      </c>
      <c r="K423" s="3"/>
      <c r="L423" s="4">
        <v>0</v>
      </c>
      <c r="M423" s="3">
        <v>24000</v>
      </c>
      <c r="N423" s="12">
        <v>90.52</v>
      </c>
      <c r="O423" s="12">
        <v>96.91</v>
      </c>
      <c r="P423" s="12">
        <v>0.98499999999999999</v>
      </c>
      <c r="Q423" s="15" t="s">
        <v>274</v>
      </c>
      <c r="R423" s="18" t="s">
        <v>952</v>
      </c>
    </row>
    <row r="424" spans="1:18">
      <c r="A424" s="16" t="s">
        <v>276</v>
      </c>
      <c r="B424" s="2">
        <f t="shared" si="10"/>
        <v>0.33333333333333331</v>
      </c>
      <c r="C424" s="3">
        <v>800</v>
      </c>
      <c r="D424" s="4">
        <v>10.3</v>
      </c>
      <c r="E424" s="4">
        <v>30</v>
      </c>
      <c r="F424" s="2">
        <v>7.47</v>
      </c>
      <c r="G424" s="2">
        <v>0.40200000000000002</v>
      </c>
      <c r="H424" s="2">
        <v>215</v>
      </c>
      <c r="I424" s="3">
        <v>660</v>
      </c>
      <c r="J424" s="3">
        <v>4.5</v>
      </c>
      <c r="K424" s="3"/>
      <c r="L424" s="4">
        <v>0</v>
      </c>
      <c r="M424" s="3">
        <v>24000</v>
      </c>
      <c r="N424" s="12">
        <v>92.180999999999997</v>
      </c>
      <c r="O424" s="12">
        <v>97.531000000000006</v>
      </c>
      <c r="P424" s="12">
        <v>0.98499999999999999</v>
      </c>
      <c r="Q424" s="15" t="s">
        <v>274</v>
      </c>
      <c r="R424" s="18" t="s">
        <v>952</v>
      </c>
    </row>
    <row r="425" spans="1:18">
      <c r="A425" s="16" t="s">
        <v>277</v>
      </c>
      <c r="B425" s="2">
        <f t="shared" si="10"/>
        <v>0.33333333333333331</v>
      </c>
      <c r="C425" s="3">
        <v>650</v>
      </c>
      <c r="D425" s="4">
        <v>2.11</v>
      </c>
      <c r="E425" s="4">
        <v>12</v>
      </c>
      <c r="F425" s="2">
        <v>15</v>
      </c>
      <c r="G425" s="2">
        <v>0.08</v>
      </c>
      <c r="H425" s="2">
        <v>70</v>
      </c>
      <c r="I425" s="3">
        <v>334</v>
      </c>
      <c r="J425" s="3">
        <v>5.4</v>
      </c>
      <c r="K425" s="3"/>
      <c r="L425" s="4">
        <v>0</v>
      </c>
      <c r="M425" s="3">
        <v>108000</v>
      </c>
      <c r="N425" s="12">
        <v>26.8</v>
      </c>
      <c r="O425" s="12">
        <v>38.22</v>
      </c>
      <c r="P425" s="12">
        <v>0.5</v>
      </c>
      <c r="Q425" s="15" t="s">
        <v>278</v>
      </c>
      <c r="R425" s="18" t="s">
        <v>952</v>
      </c>
    </row>
    <row r="426" spans="1:18">
      <c r="A426" s="16" t="s">
        <v>277</v>
      </c>
      <c r="B426" s="2">
        <f t="shared" si="10"/>
        <v>0.33333333333333331</v>
      </c>
      <c r="C426" s="3">
        <v>650</v>
      </c>
      <c r="D426" s="4">
        <v>2.11</v>
      </c>
      <c r="E426" s="4">
        <v>24</v>
      </c>
      <c r="F426" s="2">
        <v>15</v>
      </c>
      <c r="G426" s="2">
        <v>0.08</v>
      </c>
      <c r="H426" s="2">
        <v>70</v>
      </c>
      <c r="I426" s="3">
        <v>334</v>
      </c>
      <c r="J426" s="3">
        <v>5.4</v>
      </c>
      <c r="K426" s="3"/>
      <c r="L426" s="4">
        <v>0</v>
      </c>
      <c r="M426" s="3">
        <v>108000</v>
      </c>
      <c r="N426" s="12">
        <v>22.8</v>
      </c>
      <c r="O426" s="12">
        <v>38.5</v>
      </c>
      <c r="P426" s="12">
        <v>0.47799999999999998</v>
      </c>
      <c r="Q426" s="15" t="s">
        <v>278</v>
      </c>
      <c r="R426" s="18" t="s">
        <v>952</v>
      </c>
    </row>
    <row r="427" spans="1:18">
      <c r="A427" s="16" t="s">
        <v>279</v>
      </c>
      <c r="B427" s="2">
        <f t="shared" si="10"/>
        <v>0.33333333333333331</v>
      </c>
      <c r="C427" s="3">
        <v>800</v>
      </c>
      <c r="D427" s="4">
        <v>5.9</v>
      </c>
      <c r="E427" s="4">
        <v>25</v>
      </c>
      <c r="F427" s="2">
        <v>14.7</v>
      </c>
      <c r="G427" s="2">
        <v>0.09</v>
      </c>
      <c r="H427" s="2">
        <v>11.6</v>
      </c>
      <c r="I427" s="3">
        <v>658</v>
      </c>
      <c r="J427" s="3">
        <v>13.6</v>
      </c>
      <c r="K427" s="3"/>
      <c r="L427" s="4">
        <v>0</v>
      </c>
      <c r="M427" s="3">
        <v>30000</v>
      </c>
      <c r="N427" s="12">
        <v>78.23</v>
      </c>
      <c r="O427" s="12">
        <v>87.06</v>
      </c>
      <c r="P427" s="12">
        <v>0.89</v>
      </c>
      <c r="Q427" s="15" t="s">
        <v>280</v>
      </c>
      <c r="R427" s="18" t="s">
        <v>952</v>
      </c>
    </row>
    <row r="428" spans="1:18">
      <c r="A428" s="16" t="s">
        <v>281</v>
      </c>
      <c r="B428" s="2">
        <f t="shared" si="10"/>
        <v>0.33333333333333331</v>
      </c>
      <c r="C428" s="3">
        <v>800</v>
      </c>
      <c r="D428" s="4">
        <v>6.5</v>
      </c>
      <c r="E428" s="4">
        <v>25</v>
      </c>
      <c r="F428" s="2">
        <v>11.8</v>
      </c>
      <c r="G428" s="2">
        <v>0.15</v>
      </c>
      <c r="H428" s="2">
        <v>26</v>
      </c>
      <c r="I428" s="3">
        <v>630</v>
      </c>
      <c r="J428" s="3">
        <v>14.1</v>
      </c>
      <c r="K428" s="3"/>
      <c r="L428" s="4">
        <v>0</v>
      </c>
      <c r="M428" s="3">
        <v>30000</v>
      </c>
      <c r="N428" s="12">
        <v>86.69</v>
      </c>
      <c r="O428" s="12">
        <v>91.96</v>
      </c>
      <c r="P428" s="12">
        <v>0.95399999999999996</v>
      </c>
      <c r="Q428" s="15" t="s">
        <v>280</v>
      </c>
      <c r="R428" s="18" t="s">
        <v>952</v>
      </c>
    </row>
    <row r="429" spans="1:18">
      <c r="A429" s="16" t="s">
        <v>282</v>
      </c>
      <c r="B429" s="2">
        <f t="shared" si="10"/>
        <v>0.33333333333333331</v>
      </c>
      <c r="C429" s="3">
        <v>800</v>
      </c>
      <c r="D429" s="4">
        <v>6.1</v>
      </c>
      <c r="E429" s="4">
        <v>25</v>
      </c>
      <c r="F429" s="2">
        <v>21.5</v>
      </c>
      <c r="G429" s="2">
        <v>0.24</v>
      </c>
      <c r="H429" s="2">
        <v>22.5</v>
      </c>
      <c r="I429" s="3">
        <v>692.6</v>
      </c>
      <c r="J429" s="3">
        <v>15.9</v>
      </c>
      <c r="K429" s="3"/>
      <c r="L429" s="4">
        <v>0</v>
      </c>
      <c r="M429" s="3">
        <v>30000</v>
      </c>
      <c r="N429" s="12">
        <v>93.55</v>
      </c>
      <c r="O429" s="12">
        <v>94.754999999999995</v>
      </c>
      <c r="P429" s="12">
        <v>0.99199999999999999</v>
      </c>
      <c r="Q429" s="15" t="s">
        <v>280</v>
      </c>
      <c r="R429" s="18" t="s">
        <v>952</v>
      </c>
    </row>
    <row r="430" spans="1:18">
      <c r="A430" s="16" t="s">
        <v>283</v>
      </c>
      <c r="B430" s="2">
        <f t="shared" si="10"/>
        <v>0.33333333333333331</v>
      </c>
      <c r="C430" s="3">
        <v>800</v>
      </c>
      <c r="D430" s="4">
        <v>6</v>
      </c>
      <c r="E430" s="4">
        <v>25</v>
      </c>
      <c r="F430" s="2">
        <v>11.6</v>
      </c>
      <c r="G430" s="2">
        <v>0.26</v>
      </c>
      <c r="H430" s="2">
        <v>45.4</v>
      </c>
      <c r="I430" s="3">
        <v>665</v>
      </c>
      <c r="J430" s="3">
        <v>12.1</v>
      </c>
      <c r="K430" s="3"/>
      <c r="L430" s="4">
        <v>0</v>
      </c>
      <c r="M430" s="3">
        <v>30000</v>
      </c>
      <c r="N430" s="12">
        <v>97.177000000000007</v>
      </c>
      <c r="O430" s="12">
        <v>97.55</v>
      </c>
      <c r="P430" s="12">
        <v>1.03</v>
      </c>
      <c r="Q430" s="15" t="s">
        <v>280</v>
      </c>
      <c r="R430" s="18" t="s">
        <v>952</v>
      </c>
    </row>
    <row r="431" spans="1:18">
      <c r="A431" s="16" t="s">
        <v>284</v>
      </c>
      <c r="B431" s="2">
        <f t="shared" si="10"/>
        <v>0.33333333333333331</v>
      </c>
      <c r="C431" s="3">
        <v>800</v>
      </c>
      <c r="D431" s="4">
        <v>6.3</v>
      </c>
      <c r="E431" s="4">
        <v>25</v>
      </c>
      <c r="F431" s="2">
        <v>10.199999999999999</v>
      </c>
      <c r="G431" s="2">
        <v>0.06</v>
      </c>
      <c r="H431" s="2">
        <v>11.7</v>
      </c>
      <c r="I431" s="3">
        <v>675</v>
      </c>
      <c r="J431" s="3">
        <v>16.899999999999999</v>
      </c>
      <c r="K431" s="3"/>
      <c r="L431" s="4">
        <v>0</v>
      </c>
      <c r="M431" s="3">
        <v>30000</v>
      </c>
      <c r="N431" s="12">
        <v>47.984000000000002</v>
      </c>
      <c r="O431" s="12">
        <v>61.537999999999997</v>
      </c>
      <c r="P431" s="12">
        <v>0.70399999999999996</v>
      </c>
      <c r="Q431" s="15" t="s">
        <v>280</v>
      </c>
      <c r="R431" s="18" t="s">
        <v>952</v>
      </c>
    </row>
    <row r="432" spans="1:18">
      <c r="A432" s="16" t="s">
        <v>279</v>
      </c>
      <c r="B432" s="2">
        <f t="shared" si="10"/>
        <v>0.33333333333333331</v>
      </c>
      <c r="C432" s="3">
        <v>800</v>
      </c>
      <c r="D432" s="4">
        <v>5.9</v>
      </c>
      <c r="E432" s="4">
        <v>50</v>
      </c>
      <c r="F432" s="2">
        <v>14.7</v>
      </c>
      <c r="G432" s="2">
        <v>0.09</v>
      </c>
      <c r="H432" s="2">
        <v>11.6</v>
      </c>
      <c r="I432" s="3">
        <v>658</v>
      </c>
      <c r="J432" s="3">
        <v>13.6</v>
      </c>
      <c r="K432" s="3"/>
      <c r="L432" s="4">
        <v>0</v>
      </c>
      <c r="M432" s="3">
        <v>30000</v>
      </c>
      <c r="N432" s="12">
        <v>83.064999999999998</v>
      </c>
      <c r="O432" s="12">
        <v>89.161000000000001</v>
      </c>
      <c r="P432" s="12">
        <v>0.89</v>
      </c>
      <c r="Q432" s="15" t="s">
        <v>280</v>
      </c>
      <c r="R432" s="18" t="s">
        <v>952</v>
      </c>
    </row>
    <row r="433" spans="1:18">
      <c r="A433" s="16" t="s">
        <v>281</v>
      </c>
      <c r="B433" s="2">
        <f t="shared" si="10"/>
        <v>0.33333333333333331</v>
      </c>
      <c r="C433" s="3">
        <v>800</v>
      </c>
      <c r="D433" s="4">
        <v>6.5</v>
      </c>
      <c r="E433" s="4">
        <v>50</v>
      </c>
      <c r="F433" s="2">
        <v>11.8</v>
      </c>
      <c r="G433" s="2">
        <v>0.15</v>
      </c>
      <c r="H433" s="2">
        <v>26</v>
      </c>
      <c r="I433" s="3">
        <v>630</v>
      </c>
      <c r="J433" s="3">
        <v>14.1</v>
      </c>
      <c r="K433" s="3"/>
      <c r="L433" s="4">
        <v>0</v>
      </c>
      <c r="M433" s="3">
        <v>30000</v>
      </c>
      <c r="N433" s="12">
        <v>86.29</v>
      </c>
      <c r="O433" s="12">
        <v>91.26</v>
      </c>
      <c r="P433" s="12">
        <v>0.95399999999999996</v>
      </c>
      <c r="Q433" s="15" t="s">
        <v>280</v>
      </c>
      <c r="R433" s="18" t="s">
        <v>952</v>
      </c>
    </row>
    <row r="434" spans="1:18">
      <c r="A434" s="16" t="s">
        <v>282</v>
      </c>
      <c r="B434" s="2">
        <f t="shared" si="10"/>
        <v>0.33333333333333331</v>
      </c>
      <c r="C434" s="3">
        <v>800</v>
      </c>
      <c r="D434" s="4">
        <v>6.1</v>
      </c>
      <c r="E434" s="4">
        <v>50</v>
      </c>
      <c r="F434" s="2">
        <v>21.5</v>
      </c>
      <c r="G434" s="2">
        <v>0.24</v>
      </c>
      <c r="H434" s="2">
        <v>22.5</v>
      </c>
      <c r="I434" s="3">
        <v>692.6</v>
      </c>
      <c r="J434" s="3">
        <v>15.9</v>
      </c>
      <c r="K434" s="3"/>
      <c r="L434" s="4">
        <v>0</v>
      </c>
      <c r="M434" s="3">
        <v>30000</v>
      </c>
      <c r="N434" s="12">
        <v>92.742000000000004</v>
      </c>
      <c r="O434" s="12">
        <v>94.754999999999995</v>
      </c>
      <c r="P434" s="12">
        <v>0.99199999999999999</v>
      </c>
      <c r="Q434" s="15" t="s">
        <v>280</v>
      </c>
      <c r="R434" s="18" t="s">
        <v>952</v>
      </c>
    </row>
    <row r="435" spans="1:18">
      <c r="A435" s="16" t="s">
        <v>283</v>
      </c>
      <c r="B435" s="2">
        <f t="shared" si="10"/>
        <v>0.33333333333333331</v>
      </c>
      <c r="C435" s="3">
        <v>800</v>
      </c>
      <c r="D435" s="4">
        <v>6</v>
      </c>
      <c r="E435" s="4">
        <v>50</v>
      </c>
      <c r="F435" s="2">
        <v>11.6</v>
      </c>
      <c r="G435" s="2">
        <v>0.26</v>
      </c>
      <c r="H435" s="2">
        <v>45.4</v>
      </c>
      <c r="I435" s="3">
        <v>665</v>
      </c>
      <c r="J435" s="3">
        <v>12.1</v>
      </c>
      <c r="K435" s="3"/>
      <c r="L435" s="4">
        <v>0</v>
      </c>
      <c r="M435" s="3">
        <v>30000</v>
      </c>
      <c r="N435" s="12">
        <v>96</v>
      </c>
      <c r="O435" s="12">
        <v>97.552000000000007</v>
      </c>
      <c r="P435" s="12">
        <v>1.03</v>
      </c>
      <c r="Q435" s="15" t="s">
        <v>280</v>
      </c>
      <c r="R435" s="18" t="s">
        <v>952</v>
      </c>
    </row>
    <row r="436" spans="1:18">
      <c r="A436" s="16" t="s">
        <v>284</v>
      </c>
      <c r="B436" s="2">
        <f t="shared" si="10"/>
        <v>0.33333333333333331</v>
      </c>
      <c r="C436" s="3">
        <v>800</v>
      </c>
      <c r="D436" s="4">
        <v>6.3</v>
      </c>
      <c r="E436" s="4">
        <v>50</v>
      </c>
      <c r="F436" s="2">
        <v>10.199999999999999</v>
      </c>
      <c r="G436" s="2">
        <v>0.06</v>
      </c>
      <c r="H436" s="2">
        <v>11.7</v>
      </c>
      <c r="I436" s="3">
        <v>675</v>
      </c>
      <c r="J436" s="3">
        <v>16.899999999999999</v>
      </c>
      <c r="K436" s="3"/>
      <c r="L436" s="4">
        <v>0</v>
      </c>
      <c r="M436" s="3">
        <v>30000</v>
      </c>
      <c r="N436" s="12">
        <v>42.741999999999997</v>
      </c>
      <c r="O436" s="12">
        <v>59.79</v>
      </c>
      <c r="P436" s="12">
        <v>0.65800000000000003</v>
      </c>
      <c r="Q436" s="15" t="s">
        <v>280</v>
      </c>
      <c r="R436" s="18" t="s">
        <v>952</v>
      </c>
    </row>
    <row r="437" spans="1:18">
      <c r="A437" s="16" t="s">
        <v>279</v>
      </c>
      <c r="B437" s="2">
        <f t="shared" si="10"/>
        <v>0.33333333333333331</v>
      </c>
      <c r="C437" s="3">
        <v>800</v>
      </c>
      <c r="D437" s="4">
        <v>5.9</v>
      </c>
      <c r="E437" s="4">
        <v>75</v>
      </c>
      <c r="F437" s="2">
        <v>14.7</v>
      </c>
      <c r="G437" s="2">
        <v>0.09</v>
      </c>
      <c r="H437" s="2">
        <v>11.6</v>
      </c>
      <c r="I437" s="3">
        <v>658</v>
      </c>
      <c r="J437" s="3">
        <v>13.6</v>
      </c>
      <c r="K437" s="3"/>
      <c r="L437" s="4">
        <v>0</v>
      </c>
      <c r="M437" s="3">
        <v>30000</v>
      </c>
      <c r="N437" s="12">
        <v>84.677000000000007</v>
      </c>
      <c r="O437" s="12">
        <v>91.259</v>
      </c>
      <c r="P437" s="12">
        <v>0.90500000000000003</v>
      </c>
      <c r="Q437" s="15" t="s">
        <v>280</v>
      </c>
      <c r="R437" s="18" t="s">
        <v>952</v>
      </c>
    </row>
    <row r="438" spans="1:18">
      <c r="A438" s="16" t="s">
        <v>281</v>
      </c>
      <c r="B438" s="2">
        <f t="shared" si="10"/>
        <v>0.33333333333333331</v>
      </c>
      <c r="C438" s="3">
        <v>800</v>
      </c>
      <c r="D438" s="4">
        <v>6.5</v>
      </c>
      <c r="E438" s="4">
        <v>75</v>
      </c>
      <c r="F438" s="2">
        <v>11.8</v>
      </c>
      <c r="G438" s="2">
        <v>0.15</v>
      </c>
      <c r="H438" s="2">
        <v>26</v>
      </c>
      <c r="I438" s="3">
        <v>630</v>
      </c>
      <c r="J438" s="3">
        <v>14.1</v>
      </c>
      <c r="K438" s="3"/>
      <c r="L438" s="4">
        <v>0</v>
      </c>
      <c r="M438" s="3">
        <v>30000</v>
      </c>
      <c r="N438" s="12">
        <v>87</v>
      </c>
      <c r="O438" s="12">
        <v>92.3</v>
      </c>
      <c r="P438" s="12">
        <v>0.95399999999999996</v>
      </c>
      <c r="Q438" s="15" t="s">
        <v>280</v>
      </c>
      <c r="R438" s="18" t="s">
        <v>952</v>
      </c>
    </row>
    <row r="439" spans="1:18">
      <c r="A439" s="16" t="s">
        <v>282</v>
      </c>
      <c r="B439" s="2">
        <f t="shared" si="10"/>
        <v>0.33333333333333331</v>
      </c>
      <c r="C439" s="3">
        <v>800</v>
      </c>
      <c r="D439" s="4">
        <v>6.1</v>
      </c>
      <c r="E439" s="4">
        <v>75</v>
      </c>
      <c r="F439" s="2">
        <v>21.5</v>
      </c>
      <c r="G439" s="2">
        <v>0.24</v>
      </c>
      <c r="H439" s="2">
        <v>22.5</v>
      </c>
      <c r="I439" s="3">
        <v>692.6</v>
      </c>
      <c r="J439" s="3">
        <v>15.9</v>
      </c>
      <c r="K439" s="3"/>
      <c r="L439" s="4">
        <v>0</v>
      </c>
      <c r="M439" s="3">
        <v>30000</v>
      </c>
      <c r="N439" s="12">
        <v>91.935000000000002</v>
      </c>
      <c r="O439" s="12">
        <v>94.754999999999995</v>
      </c>
      <c r="P439" s="12">
        <v>0.99199999999999999</v>
      </c>
      <c r="Q439" s="15" t="s">
        <v>280</v>
      </c>
      <c r="R439" s="18" t="s">
        <v>952</v>
      </c>
    </row>
    <row r="440" spans="1:18">
      <c r="A440" s="16" t="s">
        <v>283</v>
      </c>
      <c r="B440" s="2">
        <f t="shared" si="10"/>
        <v>0.33333333333333331</v>
      </c>
      <c r="C440" s="3">
        <v>800</v>
      </c>
      <c r="D440" s="4">
        <v>6</v>
      </c>
      <c r="E440" s="4">
        <v>75</v>
      </c>
      <c r="F440" s="2">
        <v>11.6</v>
      </c>
      <c r="G440" s="2">
        <v>0.26</v>
      </c>
      <c r="H440" s="2">
        <v>45.4</v>
      </c>
      <c r="I440" s="3">
        <v>665</v>
      </c>
      <c r="J440" s="3">
        <v>12.1</v>
      </c>
      <c r="K440" s="3"/>
      <c r="L440" s="4">
        <v>0</v>
      </c>
      <c r="M440" s="3">
        <v>30000</v>
      </c>
      <c r="N440" s="12">
        <v>96.37</v>
      </c>
      <c r="O440" s="12">
        <v>97.55</v>
      </c>
      <c r="P440" s="12">
        <v>1.0229999999999999</v>
      </c>
      <c r="Q440" s="15" t="s">
        <v>280</v>
      </c>
      <c r="R440" s="18" t="s">
        <v>952</v>
      </c>
    </row>
    <row r="441" spans="1:18">
      <c r="A441" s="16" t="s">
        <v>284</v>
      </c>
      <c r="B441" s="2">
        <f t="shared" si="10"/>
        <v>0.33333333333333331</v>
      </c>
      <c r="C441" s="3">
        <v>800</v>
      </c>
      <c r="D441" s="4">
        <v>6.3</v>
      </c>
      <c r="E441" s="4">
        <v>75</v>
      </c>
      <c r="F441" s="2">
        <v>10.199999999999999</v>
      </c>
      <c r="G441" s="2">
        <v>0.06</v>
      </c>
      <c r="H441" s="2">
        <v>11.7</v>
      </c>
      <c r="I441" s="3">
        <v>675</v>
      </c>
      <c r="J441" s="3">
        <v>16.899999999999999</v>
      </c>
      <c r="K441" s="3"/>
      <c r="L441" s="4">
        <v>0</v>
      </c>
      <c r="M441" s="3">
        <v>30000</v>
      </c>
      <c r="N441" s="12">
        <v>39.520000000000003</v>
      </c>
      <c r="O441" s="12">
        <v>57.343000000000004</v>
      </c>
      <c r="P441" s="12">
        <v>0.63500000000000001</v>
      </c>
      <c r="Q441" s="15" t="s">
        <v>280</v>
      </c>
      <c r="R441" s="18" t="s">
        <v>952</v>
      </c>
    </row>
    <row r="442" spans="1:18">
      <c r="A442" s="16" t="s">
        <v>279</v>
      </c>
      <c r="B442" s="2">
        <f t="shared" si="10"/>
        <v>0.33333333333333331</v>
      </c>
      <c r="C442" s="3">
        <v>800</v>
      </c>
      <c r="D442" s="4">
        <v>5.9</v>
      </c>
      <c r="E442" s="4">
        <v>100</v>
      </c>
      <c r="F442" s="2">
        <v>14.7</v>
      </c>
      <c r="G442" s="2">
        <v>0.09</v>
      </c>
      <c r="H442" s="2">
        <v>11.6</v>
      </c>
      <c r="I442" s="3">
        <v>658</v>
      </c>
      <c r="J442" s="3">
        <v>13.6</v>
      </c>
      <c r="K442" s="3"/>
      <c r="L442" s="4">
        <v>0</v>
      </c>
      <c r="M442" s="3">
        <v>30000</v>
      </c>
      <c r="N442" s="12">
        <v>86.3</v>
      </c>
      <c r="O442" s="12">
        <v>90.6</v>
      </c>
      <c r="P442" s="12">
        <v>0.91300000000000003</v>
      </c>
      <c r="Q442" s="15" t="s">
        <v>280</v>
      </c>
      <c r="R442" s="18" t="s">
        <v>952</v>
      </c>
    </row>
    <row r="443" spans="1:18">
      <c r="A443" s="16" t="s">
        <v>281</v>
      </c>
      <c r="B443" s="2">
        <f t="shared" si="10"/>
        <v>0.33333333333333331</v>
      </c>
      <c r="C443" s="3">
        <v>800</v>
      </c>
      <c r="D443" s="4">
        <v>6.5</v>
      </c>
      <c r="E443" s="4">
        <v>100</v>
      </c>
      <c r="F443" s="2">
        <v>11.8</v>
      </c>
      <c r="G443" s="2">
        <v>0.15</v>
      </c>
      <c r="H443" s="2">
        <v>26</v>
      </c>
      <c r="I443" s="3">
        <v>630</v>
      </c>
      <c r="J443" s="3">
        <v>14.1</v>
      </c>
      <c r="K443" s="3"/>
      <c r="L443" s="4">
        <v>0</v>
      </c>
      <c r="M443" s="3">
        <v>30000</v>
      </c>
      <c r="N443" s="12">
        <v>87.9</v>
      </c>
      <c r="O443" s="12">
        <v>92.3</v>
      </c>
      <c r="P443" s="12">
        <v>0.96599999999999997</v>
      </c>
      <c r="Q443" s="15" t="s">
        <v>280</v>
      </c>
      <c r="R443" s="18" t="s">
        <v>952</v>
      </c>
    </row>
    <row r="444" spans="1:18">
      <c r="A444" s="16" t="s">
        <v>282</v>
      </c>
      <c r="B444" s="2">
        <f t="shared" si="10"/>
        <v>0.33333333333333331</v>
      </c>
      <c r="C444" s="3">
        <v>800</v>
      </c>
      <c r="D444" s="4">
        <v>6.1</v>
      </c>
      <c r="E444" s="4">
        <v>100</v>
      </c>
      <c r="F444" s="2">
        <v>21.5</v>
      </c>
      <c r="G444" s="2">
        <v>0.24</v>
      </c>
      <c r="H444" s="2">
        <v>22.5</v>
      </c>
      <c r="I444" s="3">
        <v>692.6</v>
      </c>
      <c r="J444" s="3">
        <v>15.9</v>
      </c>
      <c r="K444" s="3"/>
      <c r="L444" s="4">
        <v>0</v>
      </c>
      <c r="M444" s="3">
        <v>30000</v>
      </c>
      <c r="N444" s="12">
        <v>92.34</v>
      </c>
      <c r="O444" s="12">
        <v>95.454999999999998</v>
      </c>
      <c r="P444" s="12">
        <v>1</v>
      </c>
      <c r="Q444" s="15" t="s">
        <v>280</v>
      </c>
      <c r="R444" s="18" t="s">
        <v>952</v>
      </c>
    </row>
    <row r="445" spans="1:18">
      <c r="A445" s="16" t="s">
        <v>283</v>
      </c>
      <c r="B445" s="2">
        <f t="shared" si="10"/>
        <v>0.33333333333333331</v>
      </c>
      <c r="C445" s="3">
        <v>800</v>
      </c>
      <c r="D445" s="4">
        <v>6</v>
      </c>
      <c r="E445" s="4">
        <v>100</v>
      </c>
      <c r="F445" s="2">
        <v>11.6</v>
      </c>
      <c r="G445" s="2">
        <v>0.26</v>
      </c>
      <c r="H445" s="2">
        <v>45.4</v>
      </c>
      <c r="I445" s="3">
        <v>665</v>
      </c>
      <c r="J445" s="3">
        <v>12.1</v>
      </c>
      <c r="K445" s="3"/>
      <c r="L445" s="4">
        <v>0</v>
      </c>
      <c r="M445" s="3">
        <v>30000</v>
      </c>
      <c r="N445" s="12">
        <v>96.77</v>
      </c>
      <c r="O445" s="12">
        <v>97.2</v>
      </c>
      <c r="P445" s="12">
        <v>1.038</v>
      </c>
      <c r="Q445" s="15" t="s">
        <v>280</v>
      </c>
      <c r="R445" s="18" t="s">
        <v>952</v>
      </c>
    </row>
    <row r="446" spans="1:18">
      <c r="A446" s="16" t="s">
        <v>284</v>
      </c>
      <c r="B446" s="2">
        <f t="shared" si="10"/>
        <v>0.33333333333333331</v>
      </c>
      <c r="C446" s="3">
        <v>800</v>
      </c>
      <c r="D446" s="4">
        <v>6.3</v>
      </c>
      <c r="E446" s="4">
        <v>100</v>
      </c>
      <c r="F446" s="2">
        <v>10.199999999999999</v>
      </c>
      <c r="G446" s="2">
        <v>0.06</v>
      </c>
      <c r="H446" s="2">
        <v>11.7</v>
      </c>
      <c r="I446" s="3">
        <v>675</v>
      </c>
      <c r="J446" s="3">
        <v>16.899999999999999</v>
      </c>
      <c r="K446" s="3"/>
      <c r="L446" s="4">
        <v>0</v>
      </c>
      <c r="M446" s="3">
        <v>30000</v>
      </c>
      <c r="N446" s="12">
        <v>38.71</v>
      </c>
      <c r="O446" s="12">
        <v>58.04</v>
      </c>
      <c r="P446" s="12">
        <v>0.61299999999999999</v>
      </c>
      <c r="Q446" s="15" t="s">
        <v>280</v>
      </c>
      <c r="R446" s="18" t="s">
        <v>952</v>
      </c>
    </row>
    <row r="447" spans="1:18">
      <c r="A447" s="16" t="s">
        <v>285</v>
      </c>
      <c r="B447" s="2">
        <v>0.25</v>
      </c>
      <c r="C447" s="3">
        <v>800</v>
      </c>
      <c r="D447" s="4">
        <v>10</v>
      </c>
      <c r="E447" s="4">
        <v>10</v>
      </c>
      <c r="F447" s="2">
        <v>25.1</v>
      </c>
      <c r="G447" s="2">
        <v>0.20300000000000001</v>
      </c>
      <c r="H447" s="2">
        <v>108.8</v>
      </c>
      <c r="I447" s="3">
        <v>790</v>
      </c>
      <c r="J447" s="3">
        <v>10.3</v>
      </c>
      <c r="K447" s="3"/>
      <c r="L447" s="4">
        <v>0</v>
      </c>
      <c r="M447" s="3">
        <v>48000</v>
      </c>
      <c r="N447" s="12">
        <v>85.16</v>
      </c>
      <c r="O447" s="12">
        <v>90.31</v>
      </c>
      <c r="P447" s="12">
        <v>0.94099999999999995</v>
      </c>
      <c r="Q447" s="15" t="s">
        <v>286</v>
      </c>
      <c r="R447" s="18" t="s">
        <v>952</v>
      </c>
    </row>
    <row r="448" spans="1:18">
      <c r="A448" s="16" t="s">
        <v>287</v>
      </c>
      <c r="B448" s="2">
        <v>0.25</v>
      </c>
      <c r="C448" s="3">
        <v>800</v>
      </c>
      <c r="D448" s="4">
        <v>10</v>
      </c>
      <c r="E448" s="4">
        <v>10</v>
      </c>
      <c r="F448" s="2">
        <v>25.1</v>
      </c>
      <c r="G448" s="2">
        <v>0.28000000000000003</v>
      </c>
      <c r="H448" s="2">
        <v>123.1</v>
      </c>
      <c r="I448" s="3">
        <v>780</v>
      </c>
      <c r="J448" s="3">
        <v>8.1999999999999993</v>
      </c>
      <c r="K448" s="3"/>
      <c r="L448" s="4">
        <v>0</v>
      </c>
      <c r="M448" s="3">
        <v>48000</v>
      </c>
      <c r="N448" s="12">
        <v>86.88</v>
      </c>
      <c r="O448" s="12">
        <v>93.9</v>
      </c>
      <c r="P448" s="12">
        <v>0.94399999999999995</v>
      </c>
      <c r="Q448" s="15" t="s">
        <v>286</v>
      </c>
      <c r="R448" s="18" t="s">
        <v>952</v>
      </c>
    </row>
    <row r="449" spans="1:18">
      <c r="A449" s="16" t="s">
        <v>288</v>
      </c>
      <c r="B449" s="2">
        <v>0.25</v>
      </c>
      <c r="C449" s="3">
        <v>800</v>
      </c>
      <c r="D449" s="4">
        <v>10</v>
      </c>
      <c r="E449" s="4">
        <v>10</v>
      </c>
      <c r="F449" s="2">
        <v>25.1</v>
      </c>
      <c r="G449" s="2">
        <v>0.35499999999999998</v>
      </c>
      <c r="H449" s="2">
        <v>125.4</v>
      </c>
      <c r="I449" s="3">
        <v>780</v>
      </c>
      <c r="J449" s="3">
        <v>8.1</v>
      </c>
      <c r="K449" s="3"/>
      <c r="L449" s="4">
        <v>0</v>
      </c>
      <c r="M449" s="3">
        <v>48000</v>
      </c>
      <c r="N449" s="12">
        <v>89.69</v>
      </c>
      <c r="O449" s="12">
        <v>95.156000000000006</v>
      </c>
      <c r="P449" s="12">
        <v>0.94899999999999995</v>
      </c>
      <c r="Q449" s="15" t="s">
        <v>286</v>
      </c>
      <c r="R449" s="18" t="s">
        <v>952</v>
      </c>
    </row>
    <row r="450" spans="1:18">
      <c r="A450" s="16" t="s">
        <v>289</v>
      </c>
      <c r="B450" s="2">
        <v>0.25</v>
      </c>
      <c r="C450" s="3">
        <v>800</v>
      </c>
      <c r="D450" s="4">
        <v>10</v>
      </c>
      <c r="E450" s="4">
        <v>10</v>
      </c>
      <c r="F450" s="2">
        <v>25.1</v>
      </c>
      <c r="G450" s="2">
        <v>0.26100000000000001</v>
      </c>
      <c r="H450" s="2">
        <v>121.4</v>
      </c>
      <c r="I450" s="3">
        <v>780</v>
      </c>
      <c r="J450" s="3">
        <v>8.3000000000000007</v>
      </c>
      <c r="K450" s="3"/>
      <c r="L450" s="4">
        <v>0</v>
      </c>
      <c r="M450" s="3">
        <v>48000</v>
      </c>
      <c r="N450" s="12">
        <v>88.28</v>
      </c>
      <c r="O450" s="12">
        <v>93.75</v>
      </c>
      <c r="P450" s="12">
        <v>0.94699999999999995</v>
      </c>
      <c r="Q450" s="15" t="s">
        <v>286</v>
      </c>
      <c r="R450" s="18" t="s">
        <v>952</v>
      </c>
    </row>
    <row r="451" spans="1:18">
      <c r="A451" s="16" t="s">
        <v>290</v>
      </c>
      <c r="B451" s="2">
        <v>0.25</v>
      </c>
      <c r="C451" s="3">
        <v>800</v>
      </c>
      <c r="D451" s="4">
        <v>10</v>
      </c>
      <c r="E451" s="4">
        <v>10</v>
      </c>
      <c r="F451" s="2">
        <v>25.1</v>
      </c>
      <c r="G451" s="2">
        <v>0.22700000000000001</v>
      </c>
      <c r="H451" s="2">
        <v>115.7</v>
      </c>
      <c r="I451" s="3">
        <v>780</v>
      </c>
      <c r="J451" s="3">
        <v>8.1999999999999993</v>
      </c>
      <c r="K451" s="3"/>
      <c r="L451" s="4">
        <v>0</v>
      </c>
      <c r="M451" s="3">
        <v>48000</v>
      </c>
      <c r="N451" s="12">
        <v>86.4</v>
      </c>
      <c r="O451" s="12">
        <v>91.09</v>
      </c>
      <c r="P451" s="12">
        <v>0.94399999999999995</v>
      </c>
      <c r="Q451" s="15" t="s">
        <v>286</v>
      </c>
      <c r="R451" s="18" t="s">
        <v>952</v>
      </c>
    </row>
    <row r="452" spans="1:18">
      <c r="A452" s="16" t="s">
        <v>291</v>
      </c>
      <c r="B452" s="2">
        <v>0.25</v>
      </c>
      <c r="C452" s="3">
        <v>800</v>
      </c>
      <c r="D452" s="4">
        <v>10</v>
      </c>
      <c r="E452" s="4">
        <v>10</v>
      </c>
      <c r="F452" s="2">
        <v>25.1</v>
      </c>
      <c r="G452" s="2">
        <v>0.24199999999999999</v>
      </c>
      <c r="H452" s="2">
        <v>119</v>
      </c>
      <c r="I452" s="3">
        <v>780</v>
      </c>
      <c r="J452" s="3">
        <v>8.1</v>
      </c>
      <c r="K452" s="3"/>
      <c r="L452" s="4">
        <v>0</v>
      </c>
      <c r="M452" s="3">
        <v>48000</v>
      </c>
      <c r="N452" s="12">
        <v>86.25</v>
      </c>
      <c r="O452" s="12">
        <v>90.9</v>
      </c>
      <c r="P452" s="12">
        <v>0.94399999999999995</v>
      </c>
      <c r="Q452" s="15" t="s">
        <v>286</v>
      </c>
      <c r="R452" s="18" t="s">
        <v>952</v>
      </c>
    </row>
    <row r="453" spans="1:18">
      <c r="A453" s="16" t="s">
        <v>285</v>
      </c>
      <c r="B453" s="2">
        <v>0.25</v>
      </c>
      <c r="C453" s="3">
        <v>800</v>
      </c>
      <c r="D453" s="4">
        <v>10</v>
      </c>
      <c r="E453" s="4">
        <v>20</v>
      </c>
      <c r="F453" s="2">
        <v>25.1</v>
      </c>
      <c r="G453" s="2">
        <v>0.20300000000000001</v>
      </c>
      <c r="H453" s="2">
        <v>108.8</v>
      </c>
      <c r="I453" s="3">
        <v>790</v>
      </c>
      <c r="J453" s="3">
        <v>10.3</v>
      </c>
      <c r="K453" s="3"/>
      <c r="L453" s="4">
        <v>0</v>
      </c>
      <c r="M453" s="3">
        <v>48000</v>
      </c>
      <c r="N453" s="12">
        <v>83.7</v>
      </c>
      <c r="O453" s="12">
        <v>90.9</v>
      </c>
      <c r="P453" s="12">
        <v>0.93500000000000005</v>
      </c>
      <c r="Q453" s="15" t="s">
        <v>286</v>
      </c>
      <c r="R453" s="18" t="s">
        <v>952</v>
      </c>
    </row>
    <row r="454" spans="1:18">
      <c r="A454" s="16" t="s">
        <v>288</v>
      </c>
      <c r="B454" s="2">
        <v>0.25</v>
      </c>
      <c r="C454" s="3">
        <v>800</v>
      </c>
      <c r="D454" s="4">
        <v>10</v>
      </c>
      <c r="E454" s="4">
        <v>20</v>
      </c>
      <c r="F454" s="2">
        <v>25.1</v>
      </c>
      <c r="G454" s="2">
        <v>0.35499999999999998</v>
      </c>
      <c r="H454" s="2">
        <v>125.4</v>
      </c>
      <c r="I454" s="3">
        <v>780</v>
      </c>
      <c r="J454" s="3">
        <v>8.1</v>
      </c>
      <c r="K454" s="3"/>
      <c r="L454" s="4">
        <v>0</v>
      </c>
      <c r="M454" s="3">
        <v>48000</v>
      </c>
      <c r="N454" s="12">
        <v>90.42</v>
      </c>
      <c r="O454" s="12">
        <v>94.25</v>
      </c>
      <c r="P454" s="12">
        <v>0.95199999999999996</v>
      </c>
      <c r="Q454" s="15" t="s">
        <v>286</v>
      </c>
      <c r="R454" s="18" t="s">
        <v>952</v>
      </c>
    </row>
    <row r="455" spans="1:18">
      <c r="A455" s="16" t="s">
        <v>285</v>
      </c>
      <c r="B455" s="2">
        <v>0.25</v>
      </c>
      <c r="C455" s="3">
        <v>800</v>
      </c>
      <c r="D455" s="4">
        <v>10</v>
      </c>
      <c r="E455" s="4">
        <v>30</v>
      </c>
      <c r="F455" s="2">
        <v>25.1</v>
      </c>
      <c r="G455" s="2">
        <v>0.20300000000000001</v>
      </c>
      <c r="H455" s="2">
        <v>108.8</v>
      </c>
      <c r="I455" s="3">
        <v>790</v>
      </c>
      <c r="J455" s="3">
        <v>10.3</v>
      </c>
      <c r="K455" s="3"/>
      <c r="L455" s="4">
        <v>0</v>
      </c>
      <c r="M455" s="3">
        <v>48000</v>
      </c>
      <c r="N455" s="12">
        <v>82.75</v>
      </c>
      <c r="O455" s="12">
        <v>88.5</v>
      </c>
      <c r="P455" s="12">
        <v>0.91500000000000004</v>
      </c>
      <c r="Q455" s="15" t="s">
        <v>286</v>
      </c>
      <c r="R455" s="18" t="s">
        <v>952</v>
      </c>
    </row>
    <row r="456" spans="1:18">
      <c r="A456" s="16" t="s">
        <v>288</v>
      </c>
      <c r="B456" s="2">
        <v>0.25</v>
      </c>
      <c r="C456" s="3">
        <v>800</v>
      </c>
      <c r="D456" s="4">
        <v>10</v>
      </c>
      <c r="E456" s="4">
        <v>30</v>
      </c>
      <c r="F456" s="2">
        <v>25.1</v>
      </c>
      <c r="G456" s="2">
        <v>0.35499999999999998</v>
      </c>
      <c r="H456" s="2">
        <v>125.4</v>
      </c>
      <c r="I456" s="3">
        <v>780</v>
      </c>
      <c r="J456" s="3">
        <v>8.1</v>
      </c>
      <c r="K456" s="3"/>
      <c r="L456" s="4">
        <v>0</v>
      </c>
      <c r="M456" s="3">
        <v>48000</v>
      </c>
      <c r="N456" s="12">
        <v>89.46</v>
      </c>
      <c r="O456" s="12">
        <v>92.81</v>
      </c>
      <c r="P456" s="12">
        <v>0.94399999999999995</v>
      </c>
      <c r="Q456" s="15" t="s">
        <v>286</v>
      </c>
      <c r="R456" s="18" t="s">
        <v>952</v>
      </c>
    </row>
    <row r="457" spans="1:18">
      <c r="A457" s="16" t="s">
        <v>292</v>
      </c>
      <c r="B457" s="2">
        <v>0.5</v>
      </c>
      <c r="C457" s="3">
        <v>750</v>
      </c>
      <c r="D457" s="4">
        <v>11.1</v>
      </c>
      <c r="E457" s="4">
        <v>12</v>
      </c>
      <c r="F457" s="2">
        <v>69.3</v>
      </c>
      <c r="G457" s="2">
        <v>0.03</v>
      </c>
      <c r="H457" s="2">
        <v>8</v>
      </c>
      <c r="I457" s="3">
        <v>334.7</v>
      </c>
      <c r="J457" s="3">
        <v>16.5</v>
      </c>
      <c r="K457" s="3"/>
      <c r="L457" s="4">
        <v>1.1399999999999999</v>
      </c>
      <c r="M457" s="3">
        <v>48000</v>
      </c>
      <c r="N457" s="12">
        <v>28.21</v>
      </c>
      <c r="O457" s="12">
        <v>39.423000000000002</v>
      </c>
      <c r="P457" s="12">
        <v>0.60399999999999998</v>
      </c>
      <c r="Q457" s="15" t="s">
        <v>293</v>
      </c>
      <c r="R457" s="18" t="s">
        <v>952</v>
      </c>
    </row>
    <row r="458" spans="1:18">
      <c r="A458" s="16" t="s">
        <v>294</v>
      </c>
      <c r="B458" s="2">
        <v>0.5</v>
      </c>
      <c r="C458" s="3">
        <v>750</v>
      </c>
      <c r="D458" s="4">
        <v>20.2</v>
      </c>
      <c r="E458" s="4">
        <v>12</v>
      </c>
      <c r="F458" s="2">
        <v>40.299999999999997</v>
      </c>
      <c r="G458" s="2">
        <v>0.09</v>
      </c>
      <c r="H458" s="2">
        <v>15</v>
      </c>
      <c r="I458" s="3">
        <v>349.4</v>
      </c>
      <c r="J458" s="3">
        <v>14.2</v>
      </c>
      <c r="K458" s="3"/>
      <c r="L458" s="4">
        <v>1.1399999999999999</v>
      </c>
      <c r="M458" s="3">
        <v>48000</v>
      </c>
      <c r="N458" s="12">
        <v>43.59</v>
      </c>
      <c r="O458" s="12">
        <v>52.244</v>
      </c>
      <c r="P458" s="12">
        <v>0.73899999999999999</v>
      </c>
      <c r="Q458" s="15" t="s">
        <v>293</v>
      </c>
      <c r="R458" s="18" t="s">
        <v>952</v>
      </c>
    </row>
    <row r="459" spans="1:18">
      <c r="A459" s="16" t="s">
        <v>295</v>
      </c>
      <c r="B459" s="2">
        <v>0.5</v>
      </c>
      <c r="C459" s="3">
        <v>750</v>
      </c>
      <c r="D459" s="4">
        <v>32</v>
      </c>
      <c r="E459" s="4">
        <v>12</v>
      </c>
      <c r="F459" s="2">
        <v>18.2</v>
      </c>
      <c r="G459" s="2">
        <v>0.12</v>
      </c>
      <c r="H459" s="2">
        <v>29</v>
      </c>
      <c r="I459" s="3">
        <v>351.5</v>
      </c>
      <c r="J459" s="3">
        <v>14</v>
      </c>
      <c r="K459" s="3"/>
      <c r="L459" s="4">
        <v>1.1399999999999999</v>
      </c>
      <c r="M459" s="3">
        <v>48000</v>
      </c>
      <c r="N459" s="12">
        <v>40.384999999999998</v>
      </c>
      <c r="O459" s="12">
        <v>49.037999999999997</v>
      </c>
      <c r="P459" s="12">
        <v>0.69299999999999995</v>
      </c>
      <c r="Q459" s="15" t="s">
        <v>293</v>
      </c>
      <c r="R459" s="18" t="s">
        <v>952</v>
      </c>
    </row>
    <row r="460" spans="1:18">
      <c r="A460" s="16" t="s">
        <v>296</v>
      </c>
      <c r="B460" s="2">
        <v>0.5</v>
      </c>
      <c r="C460" s="3">
        <v>750</v>
      </c>
      <c r="D460" s="4">
        <v>51.1</v>
      </c>
      <c r="E460" s="4">
        <v>6</v>
      </c>
      <c r="F460" s="2">
        <v>26.7</v>
      </c>
      <c r="G460" s="2">
        <v>7.0000000000000001E-3</v>
      </c>
      <c r="H460" s="2">
        <v>0.73</v>
      </c>
      <c r="I460" s="3">
        <v>720.36</v>
      </c>
      <c r="J460" s="3">
        <v>20.2</v>
      </c>
      <c r="K460" s="3"/>
      <c r="L460" s="4">
        <v>1.1399999999999999</v>
      </c>
      <c r="M460" s="3">
        <v>48000</v>
      </c>
      <c r="N460" s="12">
        <v>21.795000000000002</v>
      </c>
      <c r="O460" s="12">
        <v>22.436</v>
      </c>
      <c r="P460" s="12">
        <v>0.76400000000000001</v>
      </c>
      <c r="Q460" s="15" t="s">
        <v>293</v>
      </c>
      <c r="R460" s="18" t="s">
        <v>952</v>
      </c>
    </row>
    <row r="461" spans="1:18">
      <c r="A461" s="16" t="s">
        <v>292</v>
      </c>
      <c r="B461" s="2">
        <v>0.5</v>
      </c>
      <c r="C461" s="3">
        <v>750</v>
      </c>
      <c r="D461" s="4">
        <v>11.1</v>
      </c>
      <c r="E461" s="4">
        <v>24</v>
      </c>
      <c r="F461" s="2">
        <v>69.3</v>
      </c>
      <c r="G461" s="2">
        <v>0.03</v>
      </c>
      <c r="H461" s="2">
        <v>8</v>
      </c>
      <c r="I461" s="3">
        <v>334.7</v>
      </c>
      <c r="J461" s="3">
        <v>16.5</v>
      </c>
      <c r="K461" s="3"/>
      <c r="L461" s="4">
        <v>1.1399999999999999</v>
      </c>
      <c r="M461" s="3">
        <v>48000</v>
      </c>
      <c r="N461" s="12">
        <v>13.46</v>
      </c>
      <c r="O461" s="12">
        <v>18.59</v>
      </c>
      <c r="P461" s="12">
        <v>0.34599999999999997</v>
      </c>
      <c r="Q461" s="15" t="s">
        <v>293</v>
      </c>
      <c r="R461" s="18" t="s">
        <v>952</v>
      </c>
    </row>
    <row r="462" spans="1:18">
      <c r="A462" s="16" t="s">
        <v>294</v>
      </c>
      <c r="B462" s="2">
        <v>0.5</v>
      </c>
      <c r="C462" s="3">
        <v>750</v>
      </c>
      <c r="D462" s="4">
        <v>20.2</v>
      </c>
      <c r="E462" s="4">
        <v>24</v>
      </c>
      <c r="F462" s="2">
        <v>40.299999999999997</v>
      </c>
      <c r="G462" s="2">
        <v>0.09</v>
      </c>
      <c r="H462" s="2">
        <v>15</v>
      </c>
      <c r="I462" s="3">
        <v>349.4</v>
      </c>
      <c r="J462" s="3">
        <v>14.2</v>
      </c>
      <c r="K462" s="3"/>
      <c r="L462" s="4">
        <v>1.1399999999999999</v>
      </c>
      <c r="M462" s="3">
        <v>48000</v>
      </c>
      <c r="N462" s="12">
        <v>38.462000000000003</v>
      </c>
      <c r="O462" s="12">
        <v>49.037999999999997</v>
      </c>
      <c r="P462" s="12">
        <v>0.72099999999999997</v>
      </c>
      <c r="Q462" s="15" t="s">
        <v>293</v>
      </c>
      <c r="R462" s="18" t="s">
        <v>952</v>
      </c>
    </row>
    <row r="463" spans="1:18">
      <c r="A463" s="16" t="s">
        <v>295</v>
      </c>
      <c r="B463" s="2">
        <v>0.5</v>
      </c>
      <c r="C463" s="3">
        <v>750</v>
      </c>
      <c r="D463" s="4">
        <v>32</v>
      </c>
      <c r="E463" s="4">
        <v>24</v>
      </c>
      <c r="F463" s="2">
        <v>18.2</v>
      </c>
      <c r="G463" s="2">
        <v>0.12</v>
      </c>
      <c r="H463" s="2">
        <v>29</v>
      </c>
      <c r="I463" s="3">
        <v>351.5</v>
      </c>
      <c r="J463" s="3">
        <v>14</v>
      </c>
      <c r="K463" s="3"/>
      <c r="L463" s="4">
        <v>1.1399999999999999</v>
      </c>
      <c r="M463" s="3">
        <v>48000</v>
      </c>
      <c r="N463" s="12">
        <v>39.744</v>
      </c>
      <c r="O463" s="12">
        <v>45.192</v>
      </c>
      <c r="P463" s="12">
        <v>0.71</v>
      </c>
      <c r="Q463" s="15" t="s">
        <v>293</v>
      </c>
      <c r="R463" s="18" t="s">
        <v>952</v>
      </c>
    </row>
    <row r="464" spans="1:18">
      <c r="A464" s="16" t="s">
        <v>297</v>
      </c>
      <c r="B464" s="2">
        <v>0.5</v>
      </c>
      <c r="C464" s="3">
        <v>700</v>
      </c>
      <c r="D464" s="4">
        <v>4.4000000000000004</v>
      </c>
      <c r="E464" s="4">
        <v>25</v>
      </c>
      <c r="F464" s="2">
        <v>25.3</v>
      </c>
      <c r="G464" s="2">
        <v>0.06</v>
      </c>
      <c r="H464" s="2">
        <v>15</v>
      </c>
      <c r="I464" s="3">
        <v>607</v>
      </c>
      <c r="J464" s="3">
        <v>28.7</v>
      </c>
      <c r="K464" s="3">
        <v>1.2</v>
      </c>
      <c r="L464" s="4">
        <v>0</v>
      </c>
      <c r="M464" s="3">
        <v>18000</v>
      </c>
      <c r="N464" s="12">
        <v>44.1</v>
      </c>
      <c r="O464" s="12">
        <v>58.423000000000002</v>
      </c>
      <c r="P464" s="12">
        <v>0.7</v>
      </c>
      <c r="Q464" s="15" t="s">
        <v>298</v>
      </c>
      <c r="R464" s="18" t="s">
        <v>952</v>
      </c>
    </row>
    <row r="465" spans="1:18">
      <c r="A465" s="16" t="s">
        <v>299</v>
      </c>
      <c r="B465" s="2">
        <v>0.5</v>
      </c>
      <c r="C465" s="3">
        <v>700</v>
      </c>
      <c r="D465" s="4">
        <v>4.5</v>
      </c>
      <c r="E465" s="4">
        <v>25</v>
      </c>
      <c r="F465" s="2">
        <v>22.2</v>
      </c>
      <c r="G465" s="2">
        <v>0.05</v>
      </c>
      <c r="H465" s="2">
        <v>18.3</v>
      </c>
      <c r="I465" s="3">
        <v>606</v>
      </c>
      <c r="J465" s="3">
        <v>22.6</v>
      </c>
      <c r="K465" s="3">
        <v>1.3</v>
      </c>
      <c r="L465" s="4">
        <v>0</v>
      </c>
      <c r="M465" s="3">
        <v>18000</v>
      </c>
      <c r="N465" s="12">
        <v>55.91</v>
      </c>
      <c r="O465" s="12">
        <v>62.366</v>
      </c>
      <c r="P465" s="12">
        <v>0.746</v>
      </c>
      <c r="Q465" s="15" t="s">
        <v>298</v>
      </c>
      <c r="R465" s="18" t="s">
        <v>952</v>
      </c>
    </row>
    <row r="466" spans="1:18">
      <c r="A466" s="16" t="s">
        <v>300</v>
      </c>
      <c r="B466" s="2">
        <v>0.5</v>
      </c>
      <c r="C466" s="3">
        <v>700</v>
      </c>
      <c r="D466" s="4">
        <v>4.4000000000000004</v>
      </c>
      <c r="E466" s="4">
        <v>25</v>
      </c>
      <c r="F466" s="2">
        <v>10.8</v>
      </c>
      <c r="G466" s="2">
        <v>0.19</v>
      </c>
      <c r="H466" s="2">
        <v>55.3</v>
      </c>
      <c r="I466" s="3">
        <v>605</v>
      </c>
      <c r="J466" s="3">
        <v>10.7</v>
      </c>
      <c r="K466" s="3">
        <v>5.4</v>
      </c>
      <c r="L466" s="4">
        <v>0</v>
      </c>
      <c r="M466" s="3">
        <v>18000</v>
      </c>
      <c r="N466" s="12">
        <v>65.59</v>
      </c>
      <c r="O466" s="12">
        <v>75.27</v>
      </c>
      <c r="P466" s="12">
        <v>0.79</v>
      </c>
      <c r="Q466" s="15" t="s">
        <v>298</v>
      </c>
      <c r="R466" s="18" t="s">
        <v>952</v>
      </c>
    </row>
    <row r="467" spans="1:18">
      <c r="A467" s="16" t="s">
        <v>297</v>
      </c>
      <c r="B467" s="2">
        <v>0.5</v>
      </c>
      <c r="C467" s="3">
        <v>700</v>
      </c>
      <c r="D467" s="4">
        <v>4.4000000000000004</v>
      </c>
      <c r="E467" s="4">
        <v>50</v>
      </c>
      <c r="F467" s="2">
        <v>25.3</v>
      </c>
      <c r="G467" s="2">
        <v>0.06</v>
      </c>
      <c r="H467" s="2">
        <v>15</v>
      </c>
      <c r="I467" s="3">
        <v>607</v>
      </c>
      <c r="J467" s="3">
        <v>28.7</v>
      </c>
      <c r="K467" s="3">
        <v>1.2</v>
      </c>
      <c r="L467" s="4">
        <v>0</v>
      </c>
      <c r="M467" s="3">
        <v>18000</v>
      </c>
      <c r="N467" s="12">
        <v>40.86</v>
      </c>
      <c r="O467" s="12">
        <v>54.84</v>
      </c>
      <c r="P467" s="12">
        <v>0.68400000000000005</v>
      </c>
      <c r="Q467" s="15" t="s">
        <v>298</v>
      </c>
      <c r="R467" s="18" t="s">
        <v>952</v>
      </c>
    </row>
    <row r="468" spans="1:18">
      <c r="A468" s="16" t="s">
        <v>299</v>
      </c>
      <c r="B468" s="2">
        <v>0.5</v>
      </c>
      <c r="C468" s="3">
        <v>700</v>
      </c>
      <c r="D468" s="4">
        <v>4.5</v>
      </c>
      <c r="E468" s="4">
        <v>50</v>
      </c>
      <c r="F468" s="2">
        <v>22.2</v>
      </c>
      <c r="G468" s="2">
        <v>0.05</v>
      </c>
      <c r="H468" s="2">
        <v>18.3</v>
      </c>
      <c r="I468" s="3">
        <v>606</v>
      </c>
      <c r="J468" s="3">
        <v>22.6</v>
      </c>
      <c r="K468" s="3">
        <v>1.3</v>
      </c>
      <c r="L468" s="4">
        <v>0</v>
      </c>
      <c r="M468" s="3">
        <v>18000</v>
      </c>
      <c r="N468" s="12">
        <v>53.405000000000001</v>
      </c>
      <c r="O468" s="12">
        <v>62.723999999999997</v>
      </c>
      <c r="P468" s="12">
        <v>0.74</v>
      </c>
      <c r="Q468" s="15" t="s">
        <v>298</v>
      </c>
      <c r="R468" s="18" t="s">
        <v>952</v>
      </c>
    </row>
    <row r="469" spans="1:18">
      <c r="A469" s="16" t="s">
        <v>300</v>
      </c>
      <c r="B469" s="2">
        <v>0.5</v>
      </c>
      <c r="C469" s="3">
        <v>700</v>
      </c>
      <c r="D469" s="4">
        <v>4.4000000000000004</v>
      </c>
      <c r="E469" s="4">
        <v>50</v>
      </c>
      <c r="F469" s="2">
        <v>10.8</v>
      </c>
      <c r="G469" s="2">
        <v>0.19</v>
      </c>
      <c r="H469" s="2">
        <v>55.3</v>
      </c>
      <c r="I469" s="3">
        <v>605</v>
      </c>
      <c r="J469" s="3">
        <v>10.7</v>
      </c>
      <c r="K469" s="3">
        <v>5.4</v>
      </c>
      <c r="L469" s="4">
        <v>0</v>
      </c>
      <c r="M469" s="3">
        <v>18000</v>
      </c>
      <c r="N469" s="12">
        <v>65.233000000000004</v>
      </c>
      <c r="O469" s="12">
        <v>74.55</v>
      </c>
      <c r="P469" s="12">
        <v>0.79</v>
      </c>
      <c r="Q469" s="15" t="s">
        <v>298</v>
      </c>
      <c r="R469" s="18" t="s">
        <v>952</v>
      </c>
    </row>
    <row r="470" spans="1:18">
      <c r="A470" s="16" t="s">
        <v>301</v>
      </c>
      <c r="B470" s="2">
        <v>0.5</v>
      </c>
      <c r="C470" s="3">
        <v>650</v>
      </c>
      <c r="D470" s="4">
        <v>4.5</v>
      </c>
      <c r="E470" s="4">
        <v>6</v>
      </c>
      <c r="F470" s="2">
        <v>4</v>
      </c>
      <c r="G470" s="2">
        <v>0.55000000000000004</v>
      </c>
      <c r="H470" s="2">
        <v>421</v>
      </c>
      <c r="I470" s="3">
        <v>640</v>
      </c>
      <c r="J470" s="3">
        <v>2.1</v>
      </c>
      <c r="K470" s="3"/>
      <c r="L470" s="4">
        <v>0</v>
      </c>
      <c r="M470" s="3">
        <v>960000</v>
      </c>
      <c r="N470" s="12">
        <v>41.110999999999997</v>
      </c>
      <c r="O470" s="12">
        <v>40.11</v>
      </c>
      <c r="P470" s="12">
        <v>0.96</v>
      </c>
      <c r="Q470" s="15" t="s">
        <v>302</v>
      </c>
      <c r="R470" s="18" t="s">
        <v>952</v>
      </c>
    </row>
    <row r="471" spans="1:18">
      <c r="A471" s="25" t="s">
        <v>301</v>
      </c>
      <c r="B471" s="7">
        <v>0.5</v>
      </c>
      <c r="C471" s="8">
        <v>650</v>
      </c>
      <c r="D471" s="9">
        <v>4.5</v>
      </c>
      <c r="E471" s="9">
        <v>12</v>
      </c>
      <c r="F471" s="7">
        <v>4</v>
      </c>
      <c r="G471" s="7">
        <v>0.55000000000000004</v>
      </c>
      <c r="H471" s="7">
        <v>421</v>
      </c>
      <c r="I471" s="8">
        <v>640</v>
      </c>
      <c r="J471" s="8">
        <v>2.1</v>
      </c>
      <c r="K471" s="8"/>
      <c r="L471" s="9">
        <v>0</v>
      </c>
      <c r="M471" s="8">
        <v>960000</v>
      </c>
      <c r="N471" s="26">
        <v>40</v>
      </c>
      <c r="O471" s="26">
        <v>39.58</v>
      </c>
      <c r="P471" s="26">
        <v>0.96</v>
      </c>
      <c r="Q471" s="27" t="s">
        <v>302</v>
      </c>
      <c r="R471" s="28" t="s">
        <v>952</v>
      </c>
    </row>
    <row r="472" spans="1:18">
      <c r="A472" s="16" t="s">
        <v>303</v>
      </c>
      <c r="B472" s="2">
        <v>0.33</v>
      </c>
      <c r="C472" s="3">
        <v>700</v>
      </c>
      <c r="D472" s="4">
        <v>2</v>
      </c>
      <c r="E472" s="4">
        <v>75</v>
      </c>
      <c r="F472" s="2">
        <v>7.7</v>
      </c>
      <c r="G472" s="2">
        <v>0.74</v>
      </c>
      <c r="H472" s="2">
        <v>193.3</v>
      </c>
      <c r="I472" s="3">
        <v>700</v>
      </c>
      <c r="J472" s="3">
        <v>7.7</v>
      </c>
      <c r="K472" s="3">
        <v>10.4</v>
      </c>
      <c r="L472" s="4">
        <v>0</v>
      </c>
      <c r="M472" s="3">
        <v>36000</v>
      </c>
      <c r="N472" s="12">
        <v>42</v>
      </c>
      <c r="O472" s="12">
        <v>50</v>
      </c>
      <c r="P472" s="12">
        <v>0.65</v>
      </c>
      <c r="Q472" s="13" t="s">
        <v>304</v>
      </c>
      <c r="R472" s="18" t="s">
        <v>952</v>
      </c>
    </row>
    <row r="473" spans="1:18">
      <c r="A473" s="16" t="s">
        <v>303</v>
      </c>
      <c r="B473" s="2">
        <v>0.33</v>
      </c>
      <c r="C473" s="3">
        <v>700</v>
      </c>
      <c r="D473" s="4">
        <v>2</v>
      </c>
      <c r="E473" s="4">
        <v>40</v>
      </c>
      <c r="F473" s="2">
        <v>7.7</v>
      </c>
      <c r="G473" s="2">
        <v>0.74</v>
      </c>
      <c r="H473" s="2">
        <v>193.3</v>
      </c>
      <c r="I473" s="3">
        <v>700</v>
      </c>
      <c r="J473" s="3">
        <v>7.7</v>
      </c>
      <c r="K473" s="3">
        <v>10.4</v>
      </c>
      <c r="L473" s="4">
        <v>0</v>
      </c>
      <c r="M473" s="3">
        <v>36000</v>
      </c>
      <c r="N473" s="12">
        <v>44.02</v>
      </c>
      <c r="O473" s="12">
        <v>57.831000000000003</v>
      </c>
      <c r="P473" s="12">
        <v>0.72</v>
      </c>
      <c r="Q473" s="13" t="s">
        <v>304</v>
      </c>
      <c r="R473" s="18" t="s">
        <v>952</v>
      </c>
    </row>
    <row r="474" spans="1:18">
      <c r="A474" s="16" t="s">
        <v>303</v>
      </c>
      <c r="B474" s="2">
        <v>0.33</v>
      </c>
      <c r="C474" s="3">
        <v>700</v>
      </c>
      <c r="D474" s="4">
        <v>2</v>
      </c>
      <c r="E474" s="4">
        <v>20</v>
      </c>
      <c r="F474" s="2">
        <v>7.7</v>
      </c>
      <c r="G474" s="2">
        <v>0.74</v>
      </c>
      <c r="H474" s="2">
        <v>193.3</v>
      </c>
      <c r="I474" s="3">
        <v>700</v>
      </c>
      <c r="J474" s="3">
        <v>7.7</v>
      </c>
      <c r="K474" s="3">
        <v>10.4</v>
      </c>
      <c r="L474" s="4">
        <v>0</v>
      </c>
      <c r="M474" s="3">
        <v>36000</v>
      </c>
      <c r="N474" s="12">
        <v>47.17</v>
      </c>
      <c r="O474" s="12">
        <v>60.875999999999998</v>
      </c>
      <c r="P474" s="12">
        <v>0.72799999999999998</v>
      </c>
      <c r="Q474" s="13" t="s">
        <v>304</v>
      </c>
      <c r="R474" s="18" t="s">
        <v>952</v>
      </c>
    </row>
    <row r="475" spans="1:18">
      <c r="A475" s="16" t="s">
        <v>305</v>
      </c>
      <c r="B475" s="2">
        <v>0.33</v>
      </c>
      <c r="C475" s="3">
        <v>700</v>
      </c>
      <c r="D475" s="4">
        <v>2</v>
      </c>
      <c r="E475" s="4">
        <v>120</v>
      </c>
      <c r="F475" s="2">
        <v>5.9</v>
      </c>
      <c r="G475" s="2">
        <v>0.76</v>
      </c>
      <c r="H475" s="2">
        <v>140.6</v>
      </c>
      <c r="I475" s="3">
        <v>700</v>
      </c>
      <c r="J475" s="3">
        <v>5.9</v>
      </c>
      <c r="K475" s="3">
        <v>13.6</v>
      </c>
      <c r="L475" s="4">
        <v>0</v>
      </c>
      <c r="M475" s="3">
        <v>36000</v>
      </c>
      <c r="N475" s="12">
        <v>74</v>
      </c>
      <c r="O475" s="12">
        <v>84</v>
      </c>
      <c r="P475" s="12">
        <v>0.96</v>
      </c>
      <c r="Q475" s="13" t="s">
        <v>304</v>
      </c>
      <c r="R475" s="18" t="s">
        <v>952</v>
      </c>
    </row>
    <row r="476" spans="1:18">
      <c r="A476" s="16" t="s">
        <v>305</v>
      </c>
      <c r="B476" s="2">
        <v>0.33</v>
      </c>
      <c r="C476" s="3">
        <v>700</v>
      </c>
      <c r="D476" s="4">
        <v>2</v>
      </c>
      <c r="E476" s="4">
        <v>80</v>
      </c>
      <c r="F476" s="2">
        <v>5.9</v>
      </c>
      <c r="G476" s="2">
        <v>0.76</v>
      </c>
      <c r="H476" s="2">
        <v>140.6</v>
      </c>
      <c r="I476" s="3">
        <v>700</v>
      </c>
      <c r="J476" s="3">
        <v>5.9</v>
      </c>
      <c r="K476" s="3">
        <v>13.6</v>
      </c>
      <c r="L476" s="4">
        <v>0</v>
      </c>
      <c r="M476" s="3">
        <v>36000</v>
      </c>
      <c r="N476" s="12">
        <v>75.22</v>
      </c>
      <c r="O476" s="12">
        <v>85.42</v>
      </c>
      <c r="P476" s="12">
        <v>0.96499999999999997</v>
      </c>
      <c r="Q476" s="13" t="s">
        <v>304</v>
      </c>
      <c r="R476" s="18" t="s">
        <v>952</v>
      </c>
    </row>
    <row r="477" spans="1:18">
      <c r="A477" s="16" t="s">
        <v>305</v>
      </c>
      <c r="B477" s="2">
        <v>0.33</v>
      </c>
      <c r="C477" s="3">
        <v>700</v>
      </c>
      <c r="D477" s="4">
        <v>2</v>
      </c>
      <c r="E477" s="4">
        <v>40</v>
      </c>
      <c r="F477" s="2">
        <v>5.9</v>
      </c>
      <c r="G477" s="2">
        <v>0.76</v>
      </c>
      <c r="H477" s="2">
        <v>140.6</v>
      </c>
      <c r="I477" s="3">
        <v>700</v>
      </c>
      <c r="J477" s="3">
        <v>5.9</v>
      </c>
      <c r="K477" s="3">
        <v>13.6</v>
      </c>
      <c r="L477" s="4">
        <v>0</v>
      </c>
      <c r="M477" s="3">
        <v>36000</v>
      </c>
      <c r="N477" s="12">
        <v>76.2</v>
      </c>
      <c r="O477" s="12">
        <v>85.74</v>
      </c>
      <c r="P477" s="12">
        <v>0.97199999999999998</v>
      </c>
      <c r="Q477" s="13" t="s">
        <v>304</v>
      </c>
      <c r="R477" s="18" t="s">
        <v>952</v>
      </c>
    </row>
    <row r="478" spans="1:18">
      <c r="A478" s="16" t="s">
        <v>305</v>
      </c>
      <c r="B478" s="2">
        <v>0.33</v>
      </c>
      <c r="C478" s="3">
        <v>700</v>
      </c>
      <c r="D478" s="4">
        <v>2</v>
      </c>
      <c r="E478" s="4">
        <v>80</v>
      </c>
      <c r="F478" s="2">
        <v>5.9</v>
      </c>
      <c r="G478" s="2">
        <v>0.76</v>
      </c>
      <c r="H478" s="2">
        <v>140.6</v>
      </c>
      <c r="I478" s="3">
        <v>700</v>
      </c>
      <c r="J478" s="3">
        <v>5.9</v>
      </c>
      <c r="K478" s="3">
        <v>13.6</v>
      </c>
      <c r="L478" s="4">
        <v>0</v>
      </c>
      <c r="M478" s="3">
        <v>100000</v>
      </c>
      <c r="N478" s="12">
        <v>50</v>
      </c>
      <c r="O478" s="12">
        <v>67</v>
      </c>
      <c r="P478" s="12">
        <v>0.96</v>
      </c>
      <c r="Q478" s="13" t="s">
        <v>304</v>
      </c>
      <c r="R478" s="18" t="s">
        <v>952</v>
      </c>
    </row>
    <row r="479" spans="1:18">
      <c r="A479" s="16" t="s">
        <v>306</v>
      </c>
      <c r="B479" s="2">
        <v>0.33</v>
      </c>
      <c r="C479" s="3">
        <v>700</v>
      </c>
      <c r="D479" s="4">
        <v>5</v>
      </c>
      <c r="E479" s="4">
        <v>50</v>
      </c>
      <c r="F479" s="2">
        <v>7.9</v>
      </c>
      <c r="G479" s="2">
        <v>0.72</v>
      </c>
      <c r="H479" s="2">
        <v>175.5</v>
      </c>
      <c r="I479" s="3">
        <v>700</v>
      </c>
      <c r="J479" s="3">
        <v>7.9</v>
      </c>
      <c r="K479" s="3">
        <v>10.1</v>
      </c>
      <c r="L479" s="4">
        <v>0</v>
      </c>
      <c r="M479" s="3">
        <v>36000</v>
      </c>
      <c r="N479" s="12">
        <v>70</v>
      </c>
      <c r="O479" s="12">
        <v>65</v>
      </c>
      <c r="P479" s="12">
        <v>0.79200000000000004</v>
      </c>
      <c r="Q479" s="13" t="s">
        <v>304</v>
      </c>
      <c r="R479" s="18" t="s">
        <v>952</v>
      </c>
    </row>
    <row r="480" spans="1:18">
      <c r="A480" s="16" t="s">
        <v>306</v>
      </c>
      <c r="B480" s="2">
        <v>0.33</v>
      </c>
      <c r="C480" s="3">
        <v>700</v>
      </c>
      <c r="D480" s="4">
        <v>5</v>
      </c>
      <c r="E480" s="4">
        <v>25</v>
      </c>
      <c r="F480" s="2">
        <v>7.9</v>
      </c>
      <c r="G480" s="2">
        <v>0.72</v>
      </c>
      <c r="H480" s="2">
        <v>175.5</v>
      </c>
      <c r="I480" s="3">
        <v>700</v>
      </c>
      <c r="J480" s="3">
        <v>7.9</v>
      </c>
      <c r="K480" s="3">
        <v>10.1</v>
      </c>
      <c r="L480" s="4">
        <v>0</v>
      </c>
      <c r="M480" s="3">
        <v>36000</v>
      </c>
      <c r="N480" s="12">
        <v>77</v>
      </c>
      <c r="O480" s="12">
        <v>68.540000000000006</v>
      </c>
      <c r="P480" s="12">
        <v>0.84599999999999997</v>
      </c>
      <c r="Q480" s="13" t="s">
        <v>304</v>
      </c>
      <c r="R480" s="18" t="s">
        <v>952</v>
      </c>
    </row>
    <row r="481" spans="1:18">
      <c r="A481" s="16" t="s">
        <v>307</v>
      </c>
      <c r="B481" s="2">
        <v>0.33</v>
      </c>
      <c r="C481" s="3">
        <v>700</v>
      </c>
      <c r="D481" s="4">
        <v>5</v>
      </c>
      <c r="E481" s="4">
        <v>80</v>
      </c>
      <c r="F481" s="2">
        <v>7.1</v>
      </c>
      <c r="G481" s="2">
        <v>0.77</v>
      </c>
      <c r="H481" s="2">
        <v>129.30000000000001</v>
      </c>
      <c r="I481" s="3">
        <v>544</v>
      </c>
      <c r="J481" s="3">
        <v>7.1</v>
      </c>
      <c r="K481" s="3">
        <v>11.3</v>
      </c>
      <c r="L481" s="4">
        <v>0</v>
      </c>
      <c r="M481" s="3">
        <v>36000</v>
      </c>
      <c r="N481" s="12">
        <v>79.53</v>
      </c>
      <c r="O481" s="12">
        <v>85.847999999999999</v>
      </c>
      <c r="P481" s="12">
        <v>0.94</v>
      </c>
      <c r="Q481" s="13" t="s">
        <v>304</v>
      </c>
      <c r="R481" s="18" t="s">
        <v>952</v>
      </c>
    </row>
    <row r="482" spans="1:18">
      <c r="A482" s="16" t="s">
        <v>307</v>
      </c>
      <c r="B482" s="2">
        <v>0.33</v>
      </c>
      <c r="C482" s="3">
        <v>700</v>
      </c>
      <c r="D482" s="4">
        <v>5</v>
      </c>
      <c r="E482" s="4">
        <v>40</v>
      </c>
      <c r="F482" s="2">
        <v>7.1</v>
      </c>
      <c r="G482" s="2">
        <v>0.77</v>
      </c>
      <c r="H482" s="2">
        <v>129.30000000000001</v>
      </c>
      <c r="I482" s="3">
        <v>544</v>
      </c>
      <c r="J482" s="3">
        <v>7.1</v>
      </c>
      <c r="K482" s="3">
        <v>11.3</v>
      </c>
      <c r="L482" s="4">
        <v>0</v>
      </c>
      <c r="M482" s="3">
        <v>36000</v>
      </c>
      <c r="N482" s="12">
        <v>80</v>
      </c>
      <c r="O482" s="12">
        <v>84.912000000000006</v>
      </c>
      <c r="P482" s="12">
        <v>0.96299999999999997</v>
      </c>
      <c r="Q482" s="13" t="s">
        <v>304</v>
      </c>
      <c r="R482" s="18" t="s">
        <v>952</v>
      </c>
    </row>
    <row r="483" spans="1:18">
      <c r="A483" s="16" t="s">
        <v>308</v>
      </c>
      <c r="B483" s="2">
        <v>0.33</v>
      </c>
      <c r="C483" s="3">
        <v>600</v>
      </c>
      <c r="D483" s="4">
        <v>10</v>
      </c>
      <c r="E483" s="4">
        <v>4</v>
      </c>
      <c r="F483" s="2">
        <v>14.1</v>
      </c>
      <c r="G483" s="2">
        <v>0.15</v>
      </c>
      <c r="H483" s="2">
        <v>96</v>
      </c>
      <c r="I483" s="3">
        <v>600</v>
      </c>
      <c r="J483" s="3">
        <v>11.6</v>
      </c>
      <c r="K483" s="3">
        <v>8.6</v>
      </c>
      <c r="L483" s="4">
        <v>0</v>
      </c>
      <c r="M483" s="3">
        <v>36000</v>
      </c>
      <c r="N483" s="12">
        <v>46.1</v>
      </c>
      <c r="O483" s="12">
        <v>32.299999999999997</v>
      </c>
      <c r="P483" s="12">
        <v>0.56999999999999995</v>
      </c>
      <c r="Q483" s="13" t="s">
        <v>309</v>
      </c>
      <c r="R483" s="18" t="s">
        <v>952</v>
      </c>
    </row>
    <row r="484" spans="1:18">
      <c r="A484" s="16" t="s">
        <v>308</v>
      </c>
      <c r="B484" s="2">
        <v>0.33</v>
      </c>
      <c r="C484" s="3">
        <v>750</v>
      </c>
      <c r="D484" s="4">
        <v>10</v>
      </c>
      <c r="E484" s="4">
        <v>4</v>
      </c>
      <c r="F484" s="2">
        <v>14.1</v>
      </c>
      <c r="G484" s="2">
        <v>0.15</v>
      </c>
      <c r="H484" s="2">
        <v>96</v>
      </c>
      <c r="I484" s="3">
        <v>600</v>
      </c>
      <c r="J484" s="3">
        <v>11.6</v>
      </c>
      <c r="K484" s="3">
        <v>8.6</v>
      </c>
      <c r="L484" s="4">
        <v>0</v>
      </c>
      <c r="M484" s="3">
        <v>36000</v>
      </c>
      <c r="N484" s="12">
        <v>86.9</v>
      </c>
      <c r="O484" s="12">
        <v>76.2</v>
      </c>
      <c r="P484" s="12">
        <v>0.61</v>
      </c>
      <c r="Q484" s="13" t="s">
        <v>309</v>
      </c>
      <c r="R484" s="18" t="s">
        <v>952</v>
      </c>
    </row>
    <row r="485" spans="1:18">
      <c r="A485" s="16" t="s">
        <v>310</v>
      </c>
      <c r="B485" s="2">
        <v>0.33</v>
      </c>
      <c r="C485" s="3">
        <v>600</v>
      </c>
      <c r="D485" s="4">
        <v>10</v>
      </c>
      <c r="E485" s="4">
        <v>4</v>
      </c>
      <c r="F485" s="2">
        <v>35.9</v>
      </c>
      <c r="G485" s="2">
        <v>0.12</v>
      </c>
      <c r="H485" s="2">
        <v>75</v>
      </c>
      <c r="I485" s="3">
        <v>750</v>
      </c>
      <c r="J485" s="3">
        <v>38.4</v>
      </c>
      <c r="K485" s="3">
        <v>2.6</v>
      </c>
      <c r="L485" s="4">
        <v>0</v>
      </c>
      <c r="M485" s="3">
        <v>36000</v>
      </c>
      <c r="N485" s="12">
        <v>44.8</v>
      </c>
      <c r="O485" s="12">
        <v>29</v>
      </c>
      <c r="P485" s="12">
        <v>0.53</v>
      </c>
      <c r="Q485" s="13" t="s">
        <v>309</v>
      </c>
      <c r="R485" s="18" t="s">
        <v>952</v>
      </c>
    </row>
    <row r="486" spans="1:18">
      <c r="A486" s="16" t="s">
        <v>310</v>
      </c>
      <c r="B486" s="2">
        <v>0.33</v>
      </c>
      <c r="C486" s="3">
        <v>750</v>
      </c>
      <c r="D486" s="4">
        <v>10</v>
      </c>
      <c r="E486" s="4">
        <v>4</v>
      </c>
      <c r="F486" s="2">
        <v>35.9</v>
      </c>
      <c r="G486" s="2">
        <v>0.12</v>
      </c>
      <c r="H486" s="2">
        <v>75</v>
      </c>
      <c r="I486" s="3">
        <v>750</v>
      </c>
      <c r="J486" s="3">
        <v>38.4</v>
      </c>
      <c r="K486" s="3">
        <v>2.6</v>
      </c>
      <c r="L486" s="4">
        <v>0</v>
      </c>
      <c r="M486" s="3">
        <v>36000</v>
      </c>
      <c r="N486" s="12">
        <v>85</v>
      </c>
      <c r="O486" s="12">
        <v>74.7</v>
      </c>
      <c r="P486" s="12">
        <v>0.61</v>
      </c>
      <c r="Q486" s="13" t="s">
        <v>309</v>
      </c>
      <c r="R486" s="18" t="s">
        <v>952</v>
      </c>
    </row>
    <row r="487" spans="1:18">
      <c r="A487" s="16" t="s">
        <v>311</v>
      </c>
      <c r="B487" s="2">
        <v>0.5</v>
      </c>
      <c r="C487" s="3">
        <v>750</v>
      </c>
      <c r="D487" s="4">
        <v>9</v>
      </c>
      <c r="E487" s="4">
        <v>0.5</v>
      </c>
      <c r="F487" s="2">
        <v>10.85</v>
      </c>
      <c r="G487" s="2">
        <v>0.37</v>
      </c>
      <c r="H487" s="2">
        <v>143.88</v>
      </c>
      <c r="I487" s="3">
        <v>680</v>
      </c>
      <c r="J487" s="3">
        <v>2.5</v>
      </c>
      <c r="K487" s="3"/>
      <c r="L487" s="4">
        <v>0</v>
      </c>
      <c r="M487" s="3">
        <v>24000</v>
      </c>
      <c r="N487" s="12">
        <v>94</v>
      </c>
      <c r="O487" s="12">
        <v>89</v>
      </c>
      <c r="P487" s="12">
        <v>0.87</v>
      </c>
      <c r="Q487" s="13" t="s">
        <v>312</v>
      </c>
      <c r="R487" s="18" t="s">
        <v>952</v>
      </c>
    </row>
    <row r="488" spans="1:18">
      <c r="A488" s="16" t="s">
        <v>311</v>
      </c>
      <c r="B488" s="2">
        <v>0.5</v>
      </c>
      <c r="C488" s="3">
        <v>750</v>
      </c>
      <c r="D488" s="4">
        <v>9</v>
      </c>
      <c r="E488" s="4">
        <v>0.5</v>
      </c>
      <c r="F488" s="2">
        <v>10.85</v>
      </c>
      <c r="G488" s="2">
        <v>0.37</v>
      </c>
      <c r="H488" s="2">
        <v>143.88</v>
      </c>
      <c r="I488" s="3">
        <v>680</v>
      </c>
      <c r="J488" s="3">
        <v>2.5</v>
      </c>
      <c r="K488" s="3"/>
      <c r="L488" s="4">
        <v>0</v>
      </c>
      <c r="M488" s="3">
        <v>60000</v>
      </c>
      <c r="N488" s="12">
        <v>91</v>
      </c>
      <c r="O488" s="12">
        <v>85</v>
      </c>
      <c r="P488" s="12">
        <v>0.85</v>
      </c>
      <c r="Q488" s="13" t="s">
        <v>312</v>
      </c>
      <c r="R488" s="18" t="s">
        <v>952</v>
      </c>
    </row>
    <row r="489" spans="1:18">
      <c r="A489" s="16" t="s">
        <v>311</v>
      </c>
      <c r="B489" s="2">
        <v>0.5</v>
      </c>
      <c r="C489" s="3">
        <v>750</v>
      </c>
      <c r="D489" s="4">
        <v>9</v>
      </c>
      <c r="E489" s="4">
        <v>0.5</v>
      </c>
      <c r="F489" s="2">
        <v>10.85</v>
      </c>
      <c r="G489" s="2">
        <v>0.37</v>
      </c>
      <c r="H489" s="2">
        <v>143.88</v>
      </c>
      <c r="I489" s="3">
        <v>680</v>
      </c>
      <c r="J489" s="3">
        <v>2.5</v>
      </c>
      <c r="K489" s="3"/>
      <c r="L489" s="4">
        <v>0</v>
      </c>
      <c r="M489" s="3">
        <v>120000</v>
      </c>
      <c r="N489" s="12">
        <v>80</v>
      </c>
      <c r="O489" s="12">
        <v>69</v>
      </c>
      <c r="P489" s="12">
        <v>0.77</v>
      </c>
      <c r="Q489" s="13" t="s">
        <v>312</v>
      </c>
      <c r="R489" s="18" t="s">
        <v>952</v>
      </c>
    </row>
    <row r="490" spans="1:18">
      <c r="A490" s="16" t="s">
        <v>313</v>
      </c>
      <c r="B490" s="2">
        <v>0.5</v>
      </c>
      <c r="C490" s="3">
        <v>750</v>
      </c>
      <c r="D490" s="4">
        <v>9</v>
      </c>
      <c r="E490" s="4">
        <v>0.5</v>
      </c>
      <c r="F490" s="2">
        <v>10.85</v>
      </c>
      <c r="G490" s="2">
        <v>0.37</v>
      </c>
      <c r="H490" s="2">
        <v>143.88</v>
      </c>
      <c r="I490" s="3">
        <v>680</v>
      </c>
      <c r="J490" s="3">
        <v>2.5</v>
      </c>
      <c r="K490" s="3"/>
      <c r="L490" s="4">
        <v>1.1200000000000001</v>
      </c>
      <c r="M490" s="3">
        <v>24000</v>
      </c>
      <c r="N490" s="12">
        <v>94</v>
      </c>
      <c r="O490" s="12">
        <v>88</v>
      </c>
      <c r="P490" s="12">
        <v>0.85</v>
      </c>
      <c r="Q490" s="13" t="s">
        <v>312</v>
      </c>
      <c r="R490" s="18" t="s">
        <v>952</v>
      </c>
    </row>
    <row r="491" spans="1:18">
      <c r="A491" s="16" t="s">
        <v>313</v>
      </c>
      <c r="B491" s="2">
        <v>0.5</v>
      </c>
      <c r="C491" s="3">
        <v>750</v>
      </c>
      <c r="D491" s="4">
        <v>9</v>
      </c>
      <c r="E491" s="4">
        <v>0.5</v>
      </c>
      <c r="F491" s="2">
        <v>10.85</v>
      </c>
      <c r="G491" s="2">
        <v>0.37</v>
      </c>
      <c r="H491" s="2">
        <v>143.88</v>
      </c>
      <c r="I491" s="3">
        <v>680</v>
      </c>
      <c r="J491" s="3">
        <v>2.5</v>
      </c>
      <c r="K491" s="3"/>
      <c r="L491" s="4">
        <v>1.1200000000000001</v>
      </c>
      <c r="M491" s="3">
        <v>120000</v>
      </c>
      <c r="N491" s="12">
        <v>67</v>
      </c>
      <c r="O491" s="12">
        <v>53</v>
      </c>
      <c r="P491" s="12">
        <v>0.7</v>
      </c>
      <c r="Q491" s="13" t="s">
        <v>312</v>
      </c>
      <c r="R491" s="18" t="s">
        <v>952</v>
      </c>
    </row>
    <row r="492" spans="1:18">
      <c r="A492" s="16" t="s">
        <v>311</v>
      </c>
      <c r="B492" s="2">
        <v>0.5</v>
      </c>
      <c r="C492" s="3">
        <v>750</v>
      </c>
      <c r="D492" s="4">
        <v>9</v>
      </c>
      <c r="E492" s="4">
        <v>50</v>
      </c>
      <c r="F492" s="2">
        <v>10.85</v>
      </c>
      <c r="G492" s="2">
        <v>0.37</v>
      </c>
      <c r="H492" s="2">
        <v>143.88</v>
      </c>
      <c r="I492" s="3">
        <v>680</v>
      </c>
      <c r="J492" s="3">
        <v>2.5</v>
      </c>
      <c r="K492" s="3"/>
      <c r="L492" s="4">
        <v>0</v>
      </c>
      <c r="M492" s="3">
        <v>120000</v>
      </c>
      <c r="N492" s="12">
        <v>57.4</v>
      </c>
      <c r="O492" s="12">
        <v>61.2</v>
      </c>
      <c r="P492" s="12">
        <v>0.4</v>
      </c>
      <c r="Q492" s="13" t="s">
        <v>312</v>
      </c>
      <c r="R492" s="18" t="s">
        <v>952</v>
      </c>
    </row>
    <row r="493" spans="1:18">
      <c r="A493" s="16" t="s">
        <v>311</v>
      </c>
      <c r="B493" s="2">
        <v>0.5</v>
      </c>
      <c r="C493" s="3">
        <v>750</v>
      </c>
      <c r="D493" s="4">
        <v>9</v>
      </c>
      <c r="E493" s="4">
        <v>25</v>
      </c>
      <c r="F493" s="2">
        <v>10.85</v>
      </c>
      <c r="G493" s="2">
        <v>0.37</v>
      </c>
      <c r="H493" s="2">
        <v>143.88</v>
      </c>
      <c r="I493" s="3">
        <v>680</v>
      </c>
      <c r="J493" s="3">
        <v>2.5</v>
      </c>
      <c r="K493" s="3"/>
      <c r="L493" s="4">
        <v>0</v>
      </c>
      <c r="M493" s="3">
        <v>120000</v>
      </c>
      <c r="N493" s="12">
        <v>59.9</v>
      </c>
      <c r="O493" s="12">
        <v>63.3</v>
      </c>
      <c r="P493" s="12">
        <v>0.42</v>
      </c>
      <c r="Q493" s="13" t="s">
        <v>312</v>
      </c>
      <c r="R493" s="18" t="s">
        <v>952</v>
      </c>
    </row>
    <row r="494" spans="1:18">
      <c r="A494" s="16" t="s">
        <v>313</v>
      </c>
      <c r="B494" s="2">
        <v>0.5</v>
      </c>
      <c r="C494" s="3">
        <v>750</v>
      </c>
      <c r="D494" s="4">
        <v>9</v>
      </c>
      <c r="E494" s="4">
        <v>50</v>
      </c>
      <c r="F494" s="2">
        <v>10.85</v>
      </c>
      <c r="G494" s="2">
        <v>0.37</v>
      </c>
      <c r="H494" s="2">
        <v>143.88</v>
      </c>
      <c r="I494" s="3">
        <v>680</v>
      </c>
      <c r="J494" s="3">
        <v>2.5</v>
      </c>
      <c r="K494" s="3"/>
      <c r="L494" s="4">
        <v>1.1200000000000001</v>
      </c>
      <c r="M494" s="3">
        <v>120000</v>
      </c>
      <c r="N494" s="12">
        <v>43.4</v>
      </c>
      <c r="O494" s="12">
        <v>47.1</v>
      </c>
      <c r="P494" s="12">
        <v>0.44600000000000001</v>
      </c>
      <c r="Q494" s="13" t="s">
        <v>312</v>
      </c>
      <c r="R494" s="18" t="s">
        <v>952</v>
      </c>
    </row>
    <row r="495" spans="1:18">
      <c r="A495" s="16" t="s">
        <v>313</v>
      </c>
      <c r="B495" s="2">
        <v>0.5</v>
      </c>
      <c r="C495" s="3">
        <v>750</v>
      </c>
      <c r="D495" s="4">
        <v>9</v>
      </c>
      <c r="E495" s="4">
        <v>25</v>
      </c>
      <c r="F495" s="2">
        <v>10.85</v>
      </c>
      <c r="G495" s="2">
        <v>0.37</v>
      </c>
      <c r="H495" s="2">
        <v>143.88</v>
      </c>
      <c r="I495" s="3">
        <v>680</v>
      </c>
      <c r="J495" s="3">
        <v>2.5</v>
      </c>
      <c r="K495" s="3"/>
      <c r="L495" s="4">
        <v>1.1200000000000001</v>
      </c>
      <c r="M495" s="3">
        <v>120000</v>
      </c>
      <c r="N495" s="12">
        <v>44.6</v>
      </c>
      <c r="O495" s="12">
        <v>48</v>
      </c>
      <c r="P495" s="12">
        <v>0.47</v>
      </c>
      <c r="Q495" s="13" t="s">
        <v>312</v>
      </c>
      <c r="R495" s="18" t="s">
        <v>952</v>
      </c>
    </row>
    <row r="496" spans="1:18">
      <c r="A496" s="16" t="s">
        <v>314</v>
      </c>
      <c r="B496" s="2">
        <v>0.5</v>
      </c>
      <c r="C496" s="3">
        <v>750</v>
      </c>
      <c r="D496" s="4">
        <v>9</v>
      </c>
      <c r="E496" s="4">
        <v>0.5</v>
      </c>
      <c r="F496" s="2">
        <v>8.43</v>
      </c>
      <c r="G496" s="2">
        <v>0.27</v>
      </c>
      <c r="H496" s="2">
        <v>130.71</v>
      </c>
      <c r="I496" s="3">
        <v>680</v>
      </c>
      <c r="J496" s="3">
        <v>4.5999999999999996</v>
      </c>
      <c r="K496" s="3"/>
      <c r="L496" s="4">
        <v>0</v>
      </c>
      <c r="M496" s="3">
        <v>24000</v>
      </c>
      <c r="N496" s="12">
        <v>94</v>
      </c>
      <c r="O496" s="12">
        <v>89</v>
      </c>
      <c r="P496" s="12">
        <v>0.86</v>
      </c>
      <c r="Q496" s="13" t="s">
        <v>312</v>
      </c>
      <c r="R496" s="18" t="s">
        <v>952</v>
      </c>
    </row>
    <row r="497" spans="1:18">
      <c r="A497" s="16" t="s">
        <v>315</v>
      </c>
      <c r="B497" s="2">
        <v>0.5</v>
      </c>
      <c r="C497" s="3">
        <v>750</v>
      </c>
      <c r="D497" s="4">
        <v>9</v>
      </c>
      <c r="E497" s="4">
        <v>0.5</v>
      </c>
      <c r="F497" s="2">
        <v>7.3</v>
      </c>
      <c r="G497" s="2">
        <v>0.3</v>
      </c>
      <c r="H497" s="2">
        <v>120.57</v>
      </c>
      <c r="I497" s="3">
        <v>667</v>
      </c>
      <c r="J497" s="3">
        <v>4.8</v>
      </c>
      <c r="K497" s="3"/>
      <c r="L497" s="4">
        <v>0</v>
      </c>
      <c r="M497" s="3">
        <v>24000</v>
      </c>
      <c r="N497" s="12">
        <v>84</v>
      </c>
      <c r="O497" s="12">
        <v>71</v>
      </c>
      <c r="P497" s="12">
        <v>0.74</v>
      </c>
      <c r="Q497" s="13" t="s">
        <v>312</v>
      </c>
      <c r="R497" s="18" t="s">
        <v>952</v>
      </c>
    </row>
    <row r="498" spans="1:18">
      <c r="A498" s="16" t="s">
        <v>316</v>
      </c>
      <c r="B498" s="2">
        <v>0.5</v>
      </c>
      <c r="C498" s="3">
        <v>750</v>
      </c>
      <c r="D498" s="4">
        <v>9</v>
      </c>
      <c r="E498" s="4">
        <v>0.5</v>
      </c>
      <c r="F498" s="2">
        <v>7.39</v>
      </c>
      <c r="G498" s="2">
        <v>0.23</v>
      </c>
      <c r="H498" s="2">
        <v>116.78</v>
      </c>
      <c r="I498" s="3">
        <v>630</v>
      </c>
      <c r="J498" s="3">
        <v>4.8</v>
      </c>
      <c r="K498" s="3"/>
      <c r="L498" s="4">
        <v>0</v>
      </c>
      <c r="M498" s="3">
        <v>24000</v>
      </c>
      <c r="N498" s="12">
        <v>78</v>
      </c>
      <c r="O498" s="12">
        <v>61</v>
      </c>
      <c r="P498" s="12">
        <v>0.56999999999999995</v>
      </c>
      <c r="Q498" s="13" t="s">
        <v>312</v>
      </c>
      <c r="R498" s="18" t="s">
        <v>952</v>
      </c>
    </row>
    <row r="499" spans="1:18">
      <c r="A499" s="16" t="s">
        <v>317</v>
      </c>
      <c r="B499" s="2">
        <v>0.5</v>
      </c>
      <c r="C499" s="3">
        <v>750</v>
      </c>
      <c r="D499" s="4">
        <v>9</v>
      </c>
      <c r="E499" s="4">
        <v>0.5</v>
      </c>
      <c r="F499" s="2">
        <v>5.53</v>
      </c>
      <c r="G499" s="2">
        <v>0.24</v>
      </c>
      <c r="H499" s="2">
        <v>140.46</v>
      </c>
      <c r="I499" s="3">
        <v>665</v>
      </c>
      <c r="J499" s="3">
        <v>6.8</v>
      </c>
      <c r="K499" s="3"/>
      <c r="L499" s="4">
        <v>0</v>
      </c>
      <c r="M499" s="3">
        <v>24000</v>
      </c>
      <c r="N499" s="12">
        <v>94</v>
      </c>
      <c r="O499" s="12">
        <v>89</v>
      </c>
      <c r="P499" s="12">
        <v>0.89</v>
      </c>
      <c r="Q499" s="13" t="s">
        <v>312</v>
      </c>
      <c r="R499" s="18" t="s">
        <v>952</v>
      </c>
    </row>
    <row r="500" spans="1:18">
      <c r="A500" s="16" t="s">
        <v>318</v>
      </c>
      <c r="B500" s="2">
        <v>0.5</v>
      </c>
      <c r="C500" s="3">
        <v>750</v>
      </c>
      <c r="D500" s="4">
        <v>9</v>
      </c>
      <c r="E500" s="4">
        <v>0.5</v>
      </c>
      <c r="F500" s="2">
        <v>6.6</v>
      </c>
      <c r="G500" s="2">
        <v>0.22</v>
      </c>
      <c r="H500" s="2">
        <v>107.49</v>
      </c>
      <c r="I500" s="3">
        <v>775</v>
      </c>
      <c r="J500" s="3">
        <v>5.8</v>
      </c>
      <c r="K500" s="3"/>
      <c r="L500" s="4">
        <v>0</v>
      </c>
      <c r="M500" s="3">
        <v>24000</v>
      </c>
      <c r="N500" s="12">
        <v>94</v>
      </c>
      <c r="O500" s="12">
        <v>89</v>
      </c>
      <c r="P500" s="12">
        <v>0.85</v>
      </c>
      <c r="Q500" s="13" t="s">
        <v>312</v>
      </c>
      <c r="R500" s="18" t="s">
        <v>952</v>
      </c>
    </row>
    <row r="501" spans="1:18">
      <c r="A501" s="16" t="s">
        <v>319</v>
      </c>
      <c r="B501" s="2">
        <v>0.2</v>
      </c>
      <c r="C501" s="3">
        <v>700</v>
      </c>
      <c r="D501" s="4">
        <v>10</v>
      </c>
      <c r="E501" s="4">
        <v>4</v>
      </c>
      <c r="F501" s="2">
        <v>11.13</v>
      </c>
      <c r="G501" s="2">
        <v>0.38</v>
      </c>
      <c r="H501" s="2">
        <v>121.03</v>
      </c>
      <c r="I501" s="3">
        <v>578</v>
      </c>
      <c r="J501" s="3">
        <v>13.2</v>
      </c>
      <c r="K501" s="3"/>
      <c r="L501" s="4">
        <v>0</v>
      </c>
      <c r="M501" s="3">
        <v>40000</v>
      </c>
      <c r="N501" s="12">
        <v>41</v>
      </c>
      <c r="O501" s="12">
        <v>48</v>
      </c>
      <c r="P501" s="12">
        <v>0.81</v>
      </c>
      <c r="Q501" s="13" t="s">
        <v>320</v>
      </c>
      <c r="R501" s="18" t="s">
        <v>952</v>
      </c>
    </row>
    <row r="502" spans="1:18">
      <c r="A502" s="16" t="s">
        <v>321</v>
      </c>
      <c r="B502" s="2">
        <v>0.2</v>
      </c>
      <c r="C502" s="3">
        <v>700</v>
      </c>
      <c r="D502" s="4">
        <v>10</v>
      </c>
      <c r="E502" s="4">
        <v>4</v>
      </c>
      <c r="F502" s="2">
        <v>10.02</v>
      </c>
      <c r="G502" s="2">
        <v>0.36</v>
      </c>
      <c r="H502" s="2">
        <v>128.87</v>
      </c>
      <c r="I502" s="3">
        <v>570</v>
      </c>
      <c r="J502" s="3">
        <v>13.8</v>
      </c>
      <c r="K502" s="3"/>
      <c r="L502" s="4">
        <v>0.82</v>
      </c>
      <c r="M502" s="3">
        <v>40000</v>
      </c>
      <c r="N502" s="12">
        <v>44</v>
      </c>
      <c r="O502" s="12">
        <v>48</v>
      </c>
      <c r="P502" s="12">
        <v>0.78</v>
      </c>
      <c r="Q502" s="13" t="s">
        <v>320</v>
      </c>
      <c r="R502" s="18" t="s">
        <v>952</v>
      </c>
    </row>
    <row r="503" spans="1:18">
      <c r="A503" s="16" t="s">
        <v>322</v>
      </c>
      <c r="B503" s="2">
        <v>0.2</v>
      </c>
      <c r="C503" s="3">
        <v>700</v>
      </c>
      <c r="D503" s="4">
        <v>10</v>
      </c>
      <c r="E503" s="4">
        <v>4</v>
      </c>
      <c r="F503" s="2">
        <v>10.029999999999999</v>
      </c>
      <c r="G503" s="2">
        <v>0.33</v>
      </c>
      <c r="H503" s="2">
        <v>114.92</v>
      </c>
      <c r="I503" s="3">
        <v>563</v>
      </c>
      <c r="J503" s="3">
        <v>12.5</v>
      </c>
      <c r="K503" s="3"/>
      <c r="L503" s="4">
        <v>0.82</v>
      </c>
      <c r="M503" s="3">
        <v>40000</v>
      </c>
      <c r="N503" s="12">
        <v>49</v>
      </c>
      <c r="O503" s="12">
        <v>73</v>
      </c>
      <c r="P503" s="12">
        <v>0.86</v>
      </c>
      <c r="Q503" s="13" t="s">
        <v>320</v>
      </c>
      <c r="R503" s="18" t="s">
        <v>952</v>
      </c>
    </row>
    <row r="504" spans="1:18">
      <c r="A504" s="16" t="s">
        <v>323</v>
      </c>
      <c r="B504" s="2">
        <v>0.2</v>
      </c>
      <c r="C504" s="3">
        <v>700</v>
      </c>
      <c r="D504" s="4">
        <v>10</v>
      </c>
      <c r="E504" s="4">
        <v>4</v>
      </c>
      <c r="F504" s="2">
        <v>12.38</v>
      </c>
      <c r="G504" s="2">
        <v>0.4</v>
      </c>
      <c r="H504" s="2">
        <v>109.95</v>
      </c>
      <c r="I504" s="3">
        <v>560</v>
      </c>
      <c r="J504" s="3">
        <v>15.8</v>
      </c>
      <c r="K504" s="3"/>
      <c r="L504" s="4">
        <v>0.82</v>
      </c>
      <c r="M504" s="3">
        <v>40000</v>
      </c>
      <c r="N504" s="12">
        <v>41</v>
      </c>
      <c r="O504" s="12">
        <v>59</v>
      </c>
      <c r="P504" s="12">
        <v>0.78</v>
      </c>
      <c r="Q504" s="13" t="s">
        <v>320</v>
      </c>
      <c r="R504" s="18" t="s">
        <v>952</v>
      </c>
    </row>
    <row r="505" spans="1:18">
      <c r="A505" s="16" t="s">
        <v>79</v>
      </c>
      <c r="B505" s="2">
        <v>0.15</v>
      </c>
      <c r="C505" s="3">
        <v>650</v>
      </c>
      <c r="D505" s="4">
        <v>10</v>
      </c>
      <c r="E505" s="4">
        <v>24</v>
      </c>
      <c r="F505" s="2">
        <v>2.8</v>
      </c>
      <c r="G505" s="2">
        <v>0.21</v>
      </c>
      <c r="H505" s="2">
        <v>519</v>
      </c>
      <c r="I505" s="3">
        <v>733</v>
      </c>
      <c r="J505" s="3">
        <v>15</v>
      </c>
      <c r="K505" s="3"/>
      <c r="L505" s="4">
        <v>0</v>
      </c>
      <c r="M505" s="3">
        <v>60000</v>
      </c>
      <c r="N505" s="12">
        <v>45</v>
      </c>
      <c r="O505" s="12">
        <v>71</v>
      </c>
      <c r="P505" s="12">
        <v>0.7</v>
      </c>
      <c r="Q505" s="13" t="s">
        <v>324</v>
      </c>
      <c r="R505" s="18" t="s">
        <v>952</v>
      </c>
    </row>
    <row r="506" spans="1:18">
      <c r="A506" s="16" t="s">
        <v>325</v>
      </c>
      <c r="B506" s="2">
        <v>0.15</v>
      </c>
      <c r="C506" s="3">
        <v>650</v>
      </c>
      <c r="D506" s="4">
        <v>10</v>
      </c>
      <c r="E506" s="4">
        <v>24</v>
      </c>
      <c r="F506" s="2">
        <v>3.9</v>
      </c>
      <c r="G506" s="2">
        <v>0.23</v>
      </c>
      <c r="H506" s="2">
        <v>346</v>
      </c>
      <c r="I506" s="3">
        <v>622</v>
      </c>
      <c r="J506" s="3">
        <v>24</v>
      </c>
      <c r="K506" s="3"/>
      <c r="L506" s="4">
        <v>0</v>
      </c>
      <c r="M506" s="3">
        <v>60000</v>
      </c>
      <c r="N506" s="12">
        <v>48</v>
      </c>
      <c r="O506" s="12">
        <v>59</v>
      </c>
      <c r="P506" s="12">
        <v>0.7</v>
      </c>
      <c r="Q506" s="13" t="s">
        <v>324</v>
      </c>
      <c r="R506" s="18" t="s">
        <v>952</v>
      </c>
    </row>
    <row r="507" spans="1:18">
      <c r="A507" s="16" t="s">
        <v>326</v>
      </c>
      <c r="B507" s="2">
        <v>0.15</v>
      </c>
      <c r="C507" s="3">
        <v>650</v>
      </c>
      <c r="D507" s="4">
        <v>10</v>
      </c>
      <c r="E507" s="4">
        <v>24</v>
      </c>
      <c r="F507" s="2">
        <v>6.9</v>
      </c>
      <c r="G507" s="2">
        <v>0.32</v>
      </c>
      <c r="H507" s="2">
        <v>347</v>
      </c>
      <c r="I507" s="3">
        <v>660</v>
      </c>
      <c r="J507" s="3">
        <v>23</v>
      </c>
      <c r="K507" s="3"/>
      <c r="L507" s="4">
        <v>0</v>
      </c>
      <c r="M507" s="3">
        <v>60000</v>
      </c>
      <c r="N507" s="12">
        <v>65</v>
      </c>
      <c r="O507" s="12">
        <v>54</v>
      </c>
      <c r="P507" s="12">
        <v>0.8</v>
      </c>
      <c r="Q507" s="13" t="s">
        <v>324</v>
      </c>
      <c r="R507" s="18" t="s">
        <v>952</v>
      </c>
    </row>
    <row r="508" spans="1:18">
      <c r="A508" s="16" t="s">
        <v>327</v>
      </c>
      <c r="B508" s="2">
        <v>0.15</v>
      </c>
      <c r="C508" s="3">
        <v>650</v>
      </c>
      <c r="D508" s="4">
        <v>10</v>
      </c>
      <c r="E508" s="4">
        <v>24</v>
      </c>
      <c r="F508" s="2">
        <v>4</v>
      </c>
      <c r="G508" s="2">
        <v>0.21</v>
      </c>
      <c r="H508" s="2">
        <v>310</v>
      </c>
      <c r="I508" s="3">
        <v>733</v>
      </c>
      <c r="J508" s="3">
        <v>16</v>
      </c>
      <c r="K508" s="3"/>
      <c r="L508" s="4">
        <v>0</v>
      </c>
      <c r="M508" s="3">
        <v>60000</v>
      </c>
      <c r="N508" s="12">
        <v>44</v>
      </c>
      <c r="O508" s="12">
        <v>57</v>
      </c>
      <c r="P508" s="12">
        <v>0.7</v>
      </c>
      <c r="Q508" s="13" t="s">
        <v>324</v>
      </c>
      <c r="R508" s="18" t="s">
        <v>952</v>
      </c>
    </row>
    <row r="509" spans="1:18">
      <c r="A509" s="16" t="s">
        <v>328</v>
      </c>
      <c r="B509" s="2">
        <v>0.15</v>
      </c>
      <c r="C509" s="3">
        <v>650</v>
      </c>
      <c r="D509" s="4">
        <v>10</v>
      </c>
      <c r="E509" s="4">
        <v>24</v>
      </c>
      <c r="F509" s="2">
        <v>10.9</v>
      </c>
      <c r="G509" s="2">
        <v>0.3</v>
      </c>
      <c r="H509" s="2">
        <v>222</v>
      </c>
      <c r="I509" s="3">
        <v>622</v>
      </c>
      <c r="J509" s="3">
        <v>21</v>
      </c>
      <c r="K509" s="3"/>
      <c r="L509" s="4">
        <v>0</v>
      </c>
      <c r="M509" s="3">
        <v>60000</v>
      </c>
      <c r="N509" s="12">
        <v>38</v>
      </c>
      <c r="O509" s="12">
        <v>53</v>
      </c>
      <c r="P509" s="12">
        <v>0.7</v>
      </c>
      <c r="Q509" s="13" t="s">
        <v>324</v>
      </c>
      <c r="R509" s="18" t="s">
        <v>952</v>
      </c>
    </row>
    <row r="510" spans="1:18">
      <c r="A510" s="16" t="s">
        <v>329</v>
      </c>
      <c r="B510" s="2">
        <v>0.5</v>
      </c>
      <c r="C510" s="3">
        <v>750</v>
      </c>
      <c r="D510" s="4">
        <v>4.41</v>
      </c>
      <c r="E510" s="4">
        <v>20</v>
      </c>
      <c r="F510" s="2">
        <v>15.6</v>
      </c>
      <c r="G510" s="2">
        <v>0.03</v>
      </c>
      <c r="H510" s="2">
        <v>7.9</v>
      </c>
      <c r="I510" s="3">
        <v>610</v>
      </c>
      <c r="J510" s="3">
        <v>48.6</v>
      </c>
      <c r="K510" s="3">
        <v>0.55000000000000004</v>
      </c>
      <c r="L510" s="4">
        <v>0</v>
      </c>
      <c r="M510" s="3">
        <v>25000</v>
      </c>
      <c r="N510" s="12">
        <v>62</v>
      </c>
      <c r="O510" s="12">
        <v>69</v>
      </c>
      <c r="P510" s="12">
        <v>0.86</v>
      </c>
      <c r="Q510" s="13" t="s">
        <v>330</v>
      </c>
      <c r="R510" s="18" t="s">
        <v>952</v>
      </c>
    </row>
    <row r="511" spans="1:18">
      <c r="A511" s="16" t="s">
        <v>331</v>
      </c>
      <c r="B511" s="2">
        <v>0.5</v>
      </c>
      <c r="C511" s="3">
        <v>750</v>
      </c>
      <c r="D511" s="4">
        <v>4.5199999999999996</v>
      </c>
      <c r="E511" s="4">
        <v>20</v>
      </c>
      <c r="F511" s="2">
        <v>15.7</v>
      </c>
      <c r="G511" s="2">
        <v>4.7E-2</v>
      </c>
      <c r="H511" s="2">
        <v>12.7</v>
      </c>
      <c r="I511" s="3">
        <v>800</v>
      </c>
      <c r="J511" s="3">
        <v>17.600000000000001</v>
      </c>
      <c r="K511" s="3">
        <v>1.2</v>
      </c>
      <c r="L511" s="4">
        <v>0</v>
      </c>
      <c r="M511" s="3">
        <v>25000</v>
      </c>
      <c r="N511" s="12">
        <v>79</v>
      </c>
      <c r="O511" s="12">
        <v>84</v>
      </c>
      <c r="P511" s="12">
        <v>0.86</v>
      </c>
      <c r="Q511" s="13" t="s">
        <v>330</v>
      </c>
      <c r="R511" s="18" t="s">
        <v>952</v>
      </c>
    </row>
    <row r="512" spans="1:18">
      <c r="A512" s="16" t="s">
        <v>332</v>
      </c>
      <c r="B512" s="2">
        <v>0.2</v>
      </c>
      <c r="C512" s="3">
        <v>600</v>
      </c>
      <c r="D512" s="4">
        <v>13.84</v>
      </c>
      <c r="E512" s="4">
        <v>4.0999999999999996</v>
      </c>
      <c r="F512" s="2">
        <v>15.5</v>
      </c>
      <c r="G512" s="2">
        <v>0.35</v>
      </c>
      <c r="H512" s="2">
        <v>75</v>
      </c>
      <c r="I512" s="3">
        <v>347</v>
      </c>
      <c r="J512" s="3">
        <v>7.4</v>
      </c>
      <c r="K512" s="3"/>
      <c r="L512" s="4">
        <v>2.04</v>
      </c>
      <c r="M512" s="3">
        <f>300000</f>
        <v>300000</v>
      </c>
      <c r="N512" s="12">
        <v>17</v>
      </c>
      <c r="O512" s="12">
        <v>29.530999999999999</v>
      </c>
      <c r="P512" s="12">
        <v>0.5454</v>
      </c>
      <c r="Q512" s="13" t="s">
        <v>333</v>
      </c>
      <c r="R512" s="18" t="s">
        <v>952</v>
      </c>
    </row>
    <row r="513" spans="1:18">
      <c r="A513" s="16" t="s">
        <v>334</v>
      </c>
      <c r="B513" s="2">
        <f>3/7</f>
        <v>0.42857142857142855</v>
      </c>
      <c r="C513" s="3">
        <v>700</v>
      </c>
      <c r="D513" s="4">
        <v>19.7</v>
      </c>
      <c r="E513" s="4">
        <v>7</v>
      </c>
      <c r="F513" s="3">
        <v>12.12</v>
      </c>
      <c r="G513" s="3">
        <v>3.1E-2</v>
      </c>
      <c r="H513" s="3">
        <v>9.35</v>
      </c>
      <c r="I513" s="3">
        <v>345</v>
      </c>
      <c r="J513" s="3">
        <v>9.44</v>
      </c>
      <c r="K513" s="3"/>
      <c r="L513" s="4">
        <v>0</v>
      </c>
      <c r="M513" s="3">
        <v>42000</v>
      </c>
      <c r="N513" s="12">
        <v>75.709999999999994</v>
      </c>
      <c r="O513" s="12">
        <v>86.86</v>
      </c>
      <c r="P513" s="12">
        <v>1.02</v>
      </c>
      <c r="Q513" s="13" t="s">
        <v>335</v>
      </c>
      <c r="R513" s="18" t="s">
        <v>952</v>
      </c>
    </row>
    <row r="514" spans="1:18">
      <c r="A514" s="16" t="s">
        <v>336</v>
      </c>
      <c r="B514" s="2">
        <f>3/7</f>
        <v>0.42857142857142855</v>
      </c>
      <c r="C514" s="3">
        <v>700</v>
      </c>
      <c r="D514" s="4">
        <v>19.7</v>
      </c>
      <c r="E514" s="4">
        <v>7</v>
      </c>
      <c r="F514" s="3">
        <v>22.43</v>
      </c>
      <c r="G514" s="3">
        <v>1.0999999999999999E-2</v>
      </c>
      <c r="H514" s="3">
        <v>2.64</v>
      </c>
      <c r="I514" s="3">
        <v>389</v>
      </c>
      <c r="J514" s="3">
        <v>5.68</v>
      </c>
      <c r="K514" s="3"/>
      <c r="L514" s="4">
        <v>0</v>
      </c>
      <c r="M514" s="3">
        <v>42000</v>
      </c>
      <c r="N514" s="12">
        <v>82.545000000000002</v>
      </c>
      <c r="O514" s="12">
        <v>88.682000000000002</v>
      </c>
      <c r="P514" s="12">
        <v>1.05</v>
      </c>
      <c r="Q514" s="13" t="s">
        <v>335</v>
      </c>
      <c r="R514" s="18" t="s">
        <v>952</v>
      </c>
    </row>
    <row r="515" spans="1:18">
      <c r="A515" s="16" t="s">
        <v>337</v>
      </c>
      <c r="B515" s="2">
        <v>0.5</v>
      </c>
      <c r="C515" s="3">
        <v>700</v>
      </c>
      <c r="D515" s="4">
        <v>11</v>
      </c>
      <c r="E515" s="4">
        <v>10</v>
      </c>
      <c r="F515" s="2">
        <v>3.3</v>
      </c>
      <c r="G515" s="2">
        <v>0.17430000000000001</v>
      </c>
      <c r="H515" s="2">
        <v>208</v>
      </c>
      <c r="I515" s="3">
        <v>552</v>
      </c>
      <c r="J515" s="3">
        <v>3</v>
      </c>
      <c r="K515" s="3"/>
      <c r="L515" s="4">
        <v>0</v>
      </c>
      <c r="M515" s="3">
        <v>24000</v>
      </c>
      <c r="N515" s="12">
        <v>67</v>
      </c>
      <c r="O515" s="12">
        <v>76.400000000000006</v>
      </c>
      <c r="P515" s="12">
        <v>0.83</v>
      </c>
      <c r="Q515" s="13" t="s">
        <v>338</v>
      </c>
      <c r="R515" s="18" t="s">
        <v>952</v>
      </c>
    </row>
    <row r="516" spans="1:18">
      <c r="A516" s="16" t="s">
        <v>337</v>
      </c>
      <c r="B516" s="2">
        <v>0.5</v>
      </c>
      <c r="C516" s="3">
        <v>750</v>
      </c>
      <c r="D516" s="4">
        <v>11</v>
      </c>
      <c r="E516" s="4">
        <v>10</v>
      </c>
      <c r="F516" s="2">
        <v>3.3</v>
      </c>
      <c r="G516" s="2">
        <v>0.17430000000000001</v>
      </c>
      <c r="H516" s="2">
        <v>208</v>
      </c>
      <c r="I516" s="3">
        <v>552</v>
      </c>
      <c r="J516" s="3">
        <v>3</v>
      </c>
      <c r="K516" s="3"/>
      <c r="L516" s="4">
        <v>0</v>
      </c>
      <c r="M516" s="3">
        <v>24000</v>
      </c>
      <c r="N516" s="12">
        <v>79</v>
      </c>
      <c r="O516" s="12">
        <v>91.2</v>
      </c>
      <c r="P516" s="12">
        <v>0.88</v>
      </c>
      <c r="Q516" s="13" t="s">
        <v>338</v>
      </c>
      <c r="R516" s="18" t="s">
        <v>952</v>
      </c>
    </row>
    <row r="517" spans="1:18">
      <c r="A517" s="16" t="s">
        <v>337</v>
      </c>
      <c r="B517" s="2">
        <v>0.5</v>
      </c>
      <c r="C517" s="3">
        <v>800</v>
      </c>
      <c r="D517" s="4">
        <v>11</v>
      </c>
      <c r="E517" s="4">
        <v>10</v>
      </c>
      <c r="F517" s="2">
        <v>3.3</v>
      </c>
      <c r="G517" s="2">
        <v>0.17430000000000001</v>
      </c>
      <c r="H517" s="2">
        <v>208</v>
      </c>
      <c r="I517" s="3">
        <v>552</v>
      </c>
      <c r="J517" s="3">
        <v>3</v>
      </c>
      <c r="K517" s="3"/>
      <c r="L517" s="4">
        <v>0</v>
      </c>
      <c r="M517" s="3">
        <v>24000</v>
      </c>
      <c r="N517" s="12">
        <v>92</v>
      </c>
      <c r="O517" s="12">
        <v>94</v>
      </c>
      <c r="P517" s="12">
        <v>0.93</v>
      </c>
      <c r="Q517" s="13" t="s">
        <v>338</v>
      </c>
      <c r="R517" s="18" t="s">
        <v>952</v>
      </c>
    </row>
    <row r="518" spans="1:18">
      <c r="A518" s="16" t="s">
        <v>339</v>
      </c>
      <c r="B518" s="2">
        <v>0.5</v>
      </c>
      <c r="C518" s="3">
        <v>700</v>
      </c>
      <c r="D518" s="4">
        <v>15</v>
      </c>
      <c r="E518" s="4">
        <v>24</v>
      </c>
      <c r="F518" s="2">
        <v>7.5</v>
      </c>
      <c r="G518" s="2">
        <v>0.38</v>
      </c>
      <c r="H518" s="2">
        <v>132</v>
      </c>
      <c r="I518" s="3">
        <v>565</v>
      </c>
      <c r="J518" s="2">
        <v>30</v>
      </c>
      <c r="K518" s="3">
        <v>2.8</v>
      </c>
      <c r="L518" s="4">
        <v>0</v>
      </c>
      <c r="M518" s="3">
        <v>30000</v>
      </c>
      <c r="N518" s="12">
        <v>58.44</v>
      </c>
      <c r="O518" s="12">
        <v>71.430000000000007</v>
      </c>
      <c r="P518" s="12">
        <v>0.80100000000000005</v>
      </c>
      <c r="Q518" s="13" t="s">
        <v>340</v>
      </c>
      <c r="R518" s="18" t="s">
        <v>952</v>
      </c>
    </row>
    <row r="519" spans="1:18">
      <c r="A519" s="16" t="s">
        <v>339</v>
      </c>
      <c r="B519" s="2">
        <v>0.5</v>
      </c>
      <c r="C519" s="3">
        <v>700</v>
      </c>
      <c r="D519" s="4">
        <v>15</v>
      </c>
      <c r="E519" s="4">
        <v>48</v>
      </c>
      <c r="F519" s="2">
        <v>7.5</v>
      </c>
      <c r="G519" s="2">
        <v>0.38</v>
      </c>
      <c r="H519" s="2">
        <v>132</v>
      </c>
      <c r="I519" s="3">
        <v>565</v>
      </c>
      <c r="J519" s="2">
        <v>30</v>
      </c>
      <c r="K519" s="3">
        <v>2.8</v>
      </c>
      <c r="L519" s="4">
        <v>0</v>
      </c>
      <c r="M519" s="3">
        <v>30000</v>
      </c>
      <c r="N519" s="12">
        <v>51.6</v>
      </c>
      <c r="O519" s="12">
        <v>64.05</v>
      </c>
      <c r="P519" s="12">
        <v>0.81</v>
      </c>
      <c r="Q519" s="13" t="s">
        <v>340</v>
      </c>
      <c r="R519" s="18" t="s">
        <v>952</v>
      </c>
    </row>
    <row r="520" spans="1:18">
      <c r="A520" s="16" t="s">
        <v>341</v>
      </c>
      <c r="B520" s="2">
        <v>0.5</v>
      </c>
      <c r="C520" s="3">
        <v>700</v>
      </c>
      <c r="D520" s="4">
        <v>15</v>
      </c>
      <c r="E520" s="4">
        <v>24</v>
      </c>
      <c r="F520" s="2">
        <v>7.1</v>
      </c>
      <c r="G520" s="2">
        <v>0.32</v>
      </c>
      <c r="H520" s="2">
        <v>125</v>
      </c>
      <c r="I520" s="3">
        <v>550</v>
      </c>
      <c r="J520" s="2">
        <v>32</v>
      </c>
      <c r="K520" s="3">
        <v>2.6</v>
      </c>
      <c r="L520" s="4">
        <v>0</v>
      </c>
      <c r="M520" s="3">
        <v>30000</v>
      </c>
      <c r="N520" s="12">
        <v>59.573999999999998</v>
      </c>
      <c r="O520" s="12">
        <v>74.47</v>
      </c>
      <c r="P520" s="12">
        <v>0.79</v>
      </c>
      <c r="Q520" s="13" t="s">
        <v>340</v>
      </c>
      <c r="R520" s="18" t="s">
        <v>952</v>
      </c>
    </row>
    <row r="521" spans="1:18">
      <c r="A521" s="16" t="s">
        <v>341</v>
      </c>
      <c r="B521" s="2">
        <v>0.5</v>
      </c>
      <c r="C521" s="3">
        <v>700</v>
      </c>
      <c r="D521" s="4">
        <v>15</v>
      </c>
      <c r="E521" s="4">
        <v>48</v>
      </c>
      <c r="F521" s="2">
        <v>7.1</v>
      </c>
      <c r="G521" s="2">
        <v>0.32</v>
      </c>
      <c r="H521" s="2">
        <v>125</v>
      </c>
      <c r="I521" s="3">
        <v>550</v>
      </c>
      <c r="J521" s="2">
        <v>32</v>
      </c>
      <c r="K521" s="3">
        <v>2.6</v>
      </c>
      <c r="L521" s="4">
        <v>0</v>
      </c>
      <c r="M521" s="3">
        <v>30000</v>
      </c>
      <c r="N521" s="12">
        <v>57.7</v>
      </c>
      <c r="O521" s="12">
        <v>72.400000000000006</v>
      </c>
      <c r="P521" s="12">
        <v>0.8</v>
      </c>
      <c r="Q521" s="13" t="s">
        <v>340</v>
      </c>
      <c r="R521" s="18" t="s">
        <v>952</v>
      </c>
    </row>
    <row r="522" spans="1:18">
      <c r="A522" s="16" t="s">
        <v>341</v>
      </c>
      <c r="B522" s="2">
        <v>0.5</v>
      </c>
      <c r="C522" s="3">
        <v>800</v>
      </c>
      <c r="D522" s="4">
        <v>15</v>
      </c>
      <c r="E522" s="4">
        <v>24</v>
      </c>
      <c r="F522" s="2">
        <v>7.1</v>
      </c>
      <c r="G522" s="2">
        <v>0.32</v>
      </c>
      <c r="H522" s="2">
        <v>125</v>
      </c>
      <c r="I522" s="3">
        <v>550</v>
      </c>
      <c r="J522" s="2">
        <v>32</v>
      </c>
      <c r="K522" s="3">
        <v>2.6</v>
      </c>
      <c r="L522" s="4">
        <v>0</v>
      </c>
      <c r="M522" s="3">
        <v>30000</v>
      </c>
      <c r="N522" s="12">
        <v>88.89</v>
      </c>
      <c r="O522" s="12">
        <v>97.01</v>
      </c>
      <c r="P522" s="12">
        <v>0.77400000000000002</v>
      </c>
      <c r="Q522" s="13" t="s">
        <v>340</v>
      </c>
      <c r="R522" s="18" t="s">
        <v>952</v>
      </c>
    </row>
    <row r="523" spans="1:18">
      <c r="A523" s="16" t="s">
        <v>341</v>
      </c>
      <c r="B523" s="2">
        <v>0.5</v>
      </c>
      <c r="C523" s="3">
        <v>800</v>
      </c>
      <c r="D523" s="4">
        <v>15</v>
      </c>
      <c r="E523" s="4">
        <v>48</v>
      </c>
      <c r="F523" s="2">
        <v>7.1</v>
      </c>
      <c r="G523" s="2">
        <v>0.32</v>
      </c>
      <c r="H523" s="2">
        <v>125</v>
      </c>
      <c r="I523" s="3">
        <v>550</v>
      </c>
      <c r="J523" s="2">
        <v>32</v>
      </c>
      <c r="K523" s="3">
        <v>2.6</v>
      </c>
      <c r="L523" s="4">
        <v>0</v>
      </c>
      <c r="M523" s="3">
        <v>30000</v>
      </c>
      <c r="N523" s="12">
        <v>89.32</v>
      </c>
      <c r="O523" s="12">
        <v>93.59</v>
      </c>
      <c r="P523" s="12">
        <v>0.76100000000000001</v>
      </c>
      <c r="Q523" s="13" t="s">
        <v>340</v>
      </c>
      <c r="R523" s="18" t="s">
        <v>952</v>
      </c>
    </row>
    <row r="524" spans="1:18">
      <c r="A524" s="16" t="s">
        <v>342</v>
      </c>
      <c r="B524" s="2">
        <v>0.2</v>
      </c>
      <c r="C524" s="3">
        <v>550</v>
      </c>
      <c r="D524" s="4">
        <v>5.91</v>
      </c>
      <c r="E524" s="4">
        <v>0.5</v>
      </c>
      <c r="F524" s="2">
        <v>12.2</v>
      </c>
      <c r="G524" s="2">
        <v>0.45100000000000001</v>
      </c>
      <c r="H524" s="2">
        <v>38</v>
      </c>
      <c r="I524" s="3">
        <v>498</v>
      </c>
      <c r="J524" s="3">
        <v>18.149999999999999</v>
      </c>
      <c r="K524" s="3">
        <v>5.58</v>
      </c>
      <c r="L524" s="4">
        <v>0</v>
      </c>
      <c r="M524" s="3">
        <v>24000</v>
      </c>
      <c r="N524" s="12">
        <v>7.5</v>
      </c>
      <c r="O524" s="12">
        <v>10.97</v>
      </c>
      <c r="P524" s="12">
        <v>0.66</v>
      </c>
      <c r="Q524" s="13" t="s">
        <v>343</v>
      </c>
      <c r="R524" s="18" t="s">
        <v>952</v>
      </c>
    </row>
    <row r="525" spans="1:18">
      <c r="A525" s="16" t="s">
        <v>342</v>
      </c>
      <c r="B525" s="2">
        <v>0.2</v>
      </c>
      <c r="C525" s="3">
        <f>C524+50</f>
        <v>600</v>
      </c>
      <c r="D525" s="4">
        <v>5.91</v>
      </c>
      <c r="E525" s="4">
        <v>0.5</v>
      </c>
      <c r="F525" s="2">
        <v>3.794</v>
      </c>
      <c r="G525" s="2">
        <v>0.13500000000000001</v>
      </c>
      <c r="H525" s="2">
        <v>38</v>
      </c>
      <c r="I525" s="3">
        <v>498</v>
      </c>
      <c r="J525" s="3">
        <v>18.149999999999999</v>
      </c>
      <c r="K525" s="3">
        <v>5.58</v>
      </c>
      <c r="L525" s="4">
        <v>0</v>
      </c>
      <c r="M525" s="3">
        <v>24000</v>
      </c>
      <c r="N525" s="12">
        <v>14.8</v>
      </c>
      <c r="O525" s="12">
        <v>19.899999999999999</v>
      </c>
      <c r="P525" s="12">
        <v>0.82</v>
      </c>
      <c r="Q525" s="13" t="s">
        <v>343</v>
      </c>
      <c r="R525" s="18" t="s">
        <v>952</v>
      </c>
    </row>
    <row r="526" spans="1:18">
      <c r="A526" s="16" t="s">
        <v>342</v>
      </c>
      <c r="B526" s="2">
        <v>0.2</v>
      </c>
      <c r="C526" s="3">
        <f>C525+50</f>
        <v>650</v>
      </c>
      <c r="D526" s="4">
        <v>5.91</v>
      </c>
      <c r="E526" s="4">
        <v>0.5</v>
      </c>
      <c r="F526" s="2">
        <v>3.794</v>
      </c>
      <c r="G526" s="2">
        <v>0.13500000000000001</v>
      </c>
      <c r="H526" s="2">
        <v>38</v>
      </c>
      <c r="I526" s="3">
        <v>498</v>
      </c>
      <c r="J526" s="3">
        <v>18.149999999999999</v>
      </c>
      <c r="K526" s="3">
        <v>5.58</v>
      </c>
      <c r="L526" s="4">
        <v>0</v>
      </c>
      <c r="M526" s="3">
        <v>24000</v>
      </c>
      <c r="N526" s="12">
        <v>23.8</v>
      </c>
      <c r="O526" s="12">
        <v>30.7</v>
      </c>
      <c r="P526" s="12">
        <v>0.85</v>
      </c>
      <c r="Q526" s="13" t="s">
        <v>343</v>
      </c>
      <c r="R526" s="18" t="s">
        <v>952</v>
      </c>
    </row>
    <row r="527" spans="1:18">
      <c r="A527" s="16" t="s">
        <v>342</v>
      </c>
      <c r="B527" s="2">
        <v>0.2</v>
      </c>
      <c r="C527" s="3">
        <f>C526+50</f>
        <v>700</v>
      </c>
      <c r="D527" s="4">
        <v>5.91</v>
      </c>
      <c r="E527" s="4">
        <v>0.5</v>
      </c>
      <c r="F527" s="2">
        <v>3.794</v>
      </c>
      <c r="G527" s="2">
        <v>0.13500000000000001</v>
      </c>
      <c r="H527" s="2">
        <v>38</v>
      </c>
      <c r="I527" s="3">
        <v>498</v>
      </c>
      <c r="J527" s="3">
        <v>18.149999999999999</v>
      </c>
      <c r="K527" s="3">
        <v>5.58</v>
      </c>
      <c r="L527" s="4">
        <v>0</v>
      </c>
      <c r="M527" s="3">
        <v>24000</v>
      </c>
      <c r="N527" s="12">
        <v>35.700000000000003</v>
      </c>
      <c r="O527" s="12">
        <v>45.4</v>
      </c>
      <c r="P527" s="12">
        <v>0.86</v>
      </c>
      <c r="Q527" s="13" t="s">
        <v>343</v>
      </c>
      <c r="R527" s="18" t="s">
        <v>952</v>
      </c>
    </row>
    <row r="528" spans="1:18">
      <c r="A528" s="16" t="s">
        <v>344</v>
      </c>
      <c r="B528" s="2">
        <v>0.2</v>
      </c>
      <c r="C528" s="3">
        <v>650</v>
      </c>
      <c r="D528" s="4">
        <v>10</v>
      </c>
      <c r="E528" s="4">
        <v>24</v>
      </c>
      <c r="F528" s="2">
        <v>16</v>
      </c>
      <c r="G528" s="2">
        <v>0.4</v>
      </c>
      <c r="H528" s="2">
        <v>71</v>
      </c>
      <c r="I528" s="3">
        <v>760</v>
      </c>
      <c r="J528" s="2">
        <v>12.5</v>
      </c>
      <c r="K528" s="3">
        <v>3.7</v>
      </c>
      <c r="L528" s="4">
        <v>0</v>
      </c>
      <c r="M528" s="3">
        <v>30000</v>
      </c>
      <c r="N528" s="12">
        <v>65.471999999999994</v>
      </c>
      <c r="O528" s="12">
        <v>46.1</v>
      </c>
      <c r="P528" s="12">
        <v>1.29</v>
      </c>
      <c r="Q528" s="13" t="s">
        <v>345</v>
      </c>
      <c r="R528" s="18" t="s">
        <v>952</v>
      </c>
    </row>
    <row r="529" spans="1:18">
      <c r="A529" s="16" t="s">
        <v>344</v>
      </c>
      <c r="B529" s="2">
        <v>0.2</v>
      </c>
      <c r="C529" s="3">
        <v>650</v>
      </c>
      <c r="D529" s="4">
        <v>10</v>
      </c>
      <c r="E529" s="4">
        <v>48</v>
      </c>
      <c r="F529" s="2">
        <v>16</v>
      </c>
      <c r="G529" s="2">
        <v>0.4</v>
      </c>
      <c r="H529" s="2">
        <v>71</v>
      </c>
      <c r="I529" s="3">
        <v>760</v>
      </c>
      <c r="J529" s="3">
        <v>12.5</v>
      </c>
      <c r="K529" s="3">
        <v>3.7</v>
      </c>
      <c r="L529" s="4">
        <v>0</v>
      </c>
      <c r="M529" s="3">
        <v>30000</v>
      </c>
      <c r="N529" s="12">
        <v>67.430000000000007</v>
      </c>
      <c r="O529" s="12">
        <v>32.75</v>
      </c>
      <c r="P529" s="12">
        <v>1.5</v>
      </c>
      <c r="Q529" s="13" t="s">
        <v>345</v>
      </c>
      <c r="R529" s="18" t="s">
        <v>952</v>
      </c>
    </row>
    <row r="530" spans="1:18">
      <c r="A530" s="16" t="s">
        <v>346</v>
      </c>
      <c r="B530" s="2">
        <v>0.2</v>
      </c>
      <c r="C530" s="3">
        <v>650</v>
      </c>
      <c r="D530" s="4">
        <v>10</v>
      </c>
      <c r="E530" s="4">
        <v>24</v>
      </c>
      <c r="F530" s="2">
        <v>16</v>
      </c>
      <c r="G530" s="2">
        <v>0.4</v>
      </c>
      <c r="H530" s="2">
        <v>70</v>
      </c>
      <c r="I530" s="3">
        <v>770</v>
      </c>
      <c r="J530" s="3">
        <v>9.5</v>
      </c>
      <c r="K530" s="3">
        <v>3.4</v>
      </c>
      <c r="L530" s="4">
        <v>0.82</v>
      </c>
      <c r="M530" s="3">
        <v>30000</v>
      </c>
      <c r="N530" s="12">
        <v>57.7</v>
      </c>
      <c r="O530" s="12">
        <v>57</v>
      </c>
      <c r="P530" s="12">
        <v>1.262</v>
      </c>
      <c r="Q530" s="13" t="s">
        <v>345</v>
      </c>
      <c r="R530" s="18" t="s">
        <v>952</v>
      </c>
    </row>
    <row r="531" spans="1:18">
      <c r="A531" s="16" t="s">
        <v>346</v>
      </c>
      <c r="B531" s="2">
        <v>0.2</v>
      </c>
      <c r="C531" s="3">
        <v>650</v>
      </c>
      <c r="D531" s="4">
        <v>10</v>
      </c>
      <c r="E531" s="4">
        <v>48</v>
      </c>
      <c r="F531" s="2">
        <v>16</v>
      </c>
      <c r="G531" s="2">
        <v>0.4</v>
      </c>
      <c r="H531" s="2">
        <v>70</v>
      </c>
      <c r="I531" s="3">
        <v>770</v>
      </c>
      <c r="J531" s="3">
        <v>9.5</v>
      </c>
      <c r="K531" s="3">
        <v>3.4</v>
      </c>
      <c r="L531" s="4">
        <v>0.82</v>
      </c>
      <c r="M531" s="3">
        <v>30000</v>
      </c>
      <c r="N531" s="12">
        <v>58.96</v>
      </c>
      <c r="O531" s="12">
        <v>57.100999999999999</v>
      </c>
      <c r="P531" s="12">
        <v>1.28</v>
      </c>
      <c r="Q531" s="13" t="s">
        <v>345</v>
      </c>
      <c r="R531" s="18" t="s">
        <v>952</v>
      </c>
    </row>
    <row r="532" spans="1:18">
      <c r="A532" s="16" t="s">
        <v>347</v>
      </c>
      <c r="B532" s="2">
        <v>0.2</v>
      </c>
      <c r="C532" s="3">
        <v>650</v>
      </c>
      <c r="D532" s="4">
        <v>10</v>
      </c>
      <c r="E532" s="4">
        <v>24</v>
      </c>
      <c r="F532" s="2">
        <v>15</v>
      </c>
      <c r="G532" s="2">
        <v>0.3</v>
      </c>
      <c r="H532" s="2">
        <v>62</v>
      </c>
      <c r="I532" s="3">
        <v>462</v>
      </c>
      <c r="J532" s="3">
        <v>16.5</v>
      </c>
      <c r="K532" s="3">
        <v>0.54</v>
      </c>
      <c r="L532" s="4">
        <v>0.82</v>
      </c>
      <c r="M532" s="3">
        <v>30000</v>
      </c>
      <c r="N532" s="12">
        <v>39.414000000000001</v>
      </c>
      <c r="O532" s="12">
        <v>51.88</v>
      </c>
      <c r="P532" s="12">
        <v>0.72</v>
      </c>
      <c r="Q532" s="13" t="s">
        <v>345</v>
      </c>
      <c r="R532" s="18" t="s">
        <v>952</v>
      </c>
    </row>
    <row r="533" spans="1:18">
      <c r="A533" s="16" t="s">
        <v>347</v>
      </c>
      <c r="B533" s="2">
        <v>0.2</v>
      </c>
      <c r="C533" s="3">
        <v>650</v>
      </c>
      <c r="D533" s="4">
        <v>10</v>
      </c>
      <c r="E533" s="4">
        <v>48</v>
      </c>
      <c r="F533" s="2">
        <v>15</v>
      </c>
      <c r="G533" s="2">
        <v>0.3</v>
      </c>
      <c r="H533" s="2">
        <v>62</v>
      </c>
      <c r="I533" s="3">
        <v>462</v>
      </c>
      <c r="J533" s="3">
        <v>16.5</v>
      </c>
      <c r="K533" s="3">
        <v>0.54</v>
      </c>
      <c r="L533" s="4">
        <v>0.82</v>
      </c>
      <c r="M533" s="3">
        <v>30000</v>
      </c>
      <c r="N533" s="12">
        <v>39.088000000000001</v>
      </c>
      <c r="O533" s="12">
        <v>48.99</v>
      </c>
      <c r="P533" s="12">
        <v>0.79</v>
      </c>
      <c r="Q533" s="13" t="s">
        <v>345</v>
      </c>
      <c r="R533" s="18" t="s">
        <v>952</v>
      </c>
    </row>
    <row r="534" spans="1:18">
      <c r="A534" s="16" t="s">
        <v>348</v>
      </c>
      <c r="B534" s="2">
        <v>0.2</v>
      </c>
      <c r="C534" s="3">
        <v>650</v>
      </c>
      <c r="D534" s="4">
        <v>10</v>
      </c>
      <c r="E534" s="4">
        <v>24</v>
      </c>
      <c r="F534" s="2">
        <v>15</v>
      </c>
      <c r="G534" s="2">
        <v>0.3</v>
      </c>
      <c r="H534" s="2">
        <v>54</v>
      </c>
      <c r="I534" s="3">
        <v>465</v>
      </c>
      <c r="J534" s="3">
        <v>24</v>
      </c>
      <c r="K534" s="3">
        <v>0.5</v>
      </c>
      <c r="L534" s="4">
        <v>0.82</v>
      </c>
      <c r="M534" s="3">
        <v>30000</v>
      </c>
      <c r="N534" s="12">
        <v>35.831000000000003</v>
      </c>
      <c r="O534" s="12">
        <v>44.93</v>
      </c>
      <c r="P534" s="12">
        <v>0.56499999999999995</v>
      </c>
      <c r="Q534" s="13" t="s">
        <v>345</v>
      </c>
      <c r="R534" s="18" t="s">
        <v>952</v>
      </c>
    </row>
    <row r="535" spans="1:18">
      <c r="A535" s="16" t="s">
        <v>348</v>
      </c>
      <c r="B535" s="2">
        <v>0.2</v>
      </c>
      <c r="C535" s="3">
        <v>650</v>
      </c>
      <c r="D535" s="4">
        <v>10</v>
      </c>
      <c r="E535" s="4">
        <v>48</v>
      </c>
      <c r="F535" s="2">
        <v>15</v>
      </c>
      <c r="G535" s="2">
        <v>0.3</v>
      </c>
      <c r="H535" s="2">
        <v>54</v>
      </c>
      <c r="I535" s="3">
        <v>465</v>
      </c>
      <c r="J535" s="3">
        <v>24</v>
      </c>
      <c r="K535" s="3">
        <v>0.5</v>
      </c>
      <c r="L535" s="4">
        <v>0.82</v>
      </c>
      <c r="M535" s="3">
        <v>30000</v>
      </c>
      <c r="N535" s="12">
        <v>38.436</v>
      </c>
      <c r="O535" s="12">
        <v>47.246000000000002</v>
      </c>
      <c r="P535" s="12">
        <v>0.55000000000000004</v>
      </c>
      <c r="Q535" s="13" t="s">
        <v>345</v>
      </c>
      <c r="R535" s="18" t="s">
        <v>952</v>
      </c>
    </row>
    <row r="536" spans="1:18">
      <c r="A536" s="16" t="s">
        <v>349</v>
      </c>
      <c r="B536" s="2">
        <v>0.35</v>
      </c>
      <c r="C536" s="3">
        <v>800</v>
      </c>
      <c r="D536" s="4">
        <v>7.12</v>
      </c>
      <c r="E536" s="4">
        <v>6</v>
      </c>
      <c r="F536" s="2">
        <v>13.6</v>
      </c>
      <c r="G536" s="2">
        <v>0.23</v>
      </c>
      <c r="H536" s="2">
        <v>62.14</v>
      </c>
      <c r="I536" s="3">
        <v>680</v>
      </c>
      <c r="J536" s="3">
        <v>5.6</v>
      </c>
      <c r="K536" s="3"/>
      <c r="L536" s="4">
        <v>0</v>
      </c>
      <c r="M536" s="3">
        <v>27000</v>
      </c>
      <c r="N536" s="12">
        <v>34.728000000000002</v>
      </c>
      <c r="O536" s="12">
        <v>49.790999999999997</v>
      </c>
      <c r="P536" s="12">
        <v>0.74399999999999999</v>
      </c>
      <c r="Q536" s="13" t="s">
        <v>350</v>
      </c>
      <c r="R536" s="18" t="s">
        <v>952</v>
      </c>
    </row>
    <row r="537" spans="1:18">
      <c r="A537" s="16" t="s">
        <v>351</v>
      </c>
      <c r="B537" s="2">
        <v>0.35</v>
      </c>
      <c r="C537" s="3">
        <v>800</v>
      </c>
      <c r="D537" s="4">
        <v>7.12</v>
      </c>
      <c r="E537" s="4">
        <v>6</v>
      </c>
      <c r="F537" s="2">
        <v>15.23</v>
      </c>
      <c r="G537" s="2">
        <v>0.22</v>
      </c>
      <c r="H537" s="2">
        <v>52.92</v>
      </c>
      <c r="I537" s="3">
        <v>672</v>
      </c>
      <c r="J537" s="3">
        <v>10.199999999999999</v>
      </c>
      <c r="K537" s="3"/>
      <c r="L537" s="4">
        <v>0</v>
      </c>
      <c r="M537" s="3">
        <v>27000</v>
      </c>
      <c r="N537" s="12">
        <v>54.393000000000001</v>
      </c>
      <c r="O537" s="12">
        <v>55.65</v>
      </c>
      <c r="P537" s="12">
        <v>1</v>
      </c>
      <c r="Q537" s="13" t="s">
        <v>350</v>
      </c>
      <c r="R537" s="18" t="s">
        <v>952</v>
      </c>
    </row>
    <row r="538" spans="1:18">
      <c r="A538" s="16" t="s">
        <v>352</v>
      </c>
      <c r="B538" s="2">
        <v>0.35</v>
      </c>
      <c r="C538" s="3">
        <v>800</v>
      </c>
      <c r="D538" s="4">
        <v>7.12</v>
      </c>
      <c r="E538" s="4">
        <v>6</v>
      </c>
      <c r="F538" s="2">
        <v>20.16</v>
      </c>
      <c r="G538" s="2">
        <v>0.24</v>
      </c>
      <c r="H538" s="2">
        <v>41.02</v>
      </c>
      <c r="I538" s="3">
        <v>668</v>
      </c>
      <c r="J538" s="3">
        <v>12</v>
      </c>
      <c r="K538" s="3"/>
      <c r="L538" s="4">
        <v>0</v>
      </c>
      <c r="M538" s="3">
        <v>27000</v>
      </c>
      <c r="N538" s="12">
        <v>59.832999999999998</v>
      </c>
      <c r="O538" s="12">
        <v>64.435000000000002</v>
      </c>
      <c r="P538" s="12">
        <v>1.04</v>
      </c>
      <c r="Q538" s="13" t="s">
        <v>350</v>
      </c>
      <c r="R538" s="18" t="s">
        <v>952</v>
      </c>
    </row>
    <row r="539" spans="1:18">
      <c r="A539" s="16" t="s">
        <v>353</v>
      </c>
      <c r="B539" s="2">
        <v>0.35</v>
      </c>
      <c r="C539" s="3">
        <v>800</v>
      </c>
      <c r="D539" s="4">
        <v>7.12</v>
      </c>
      <c r="E539" s="4">
        <v>6</v>
      </c>
      <c r="F539" s="2">
        <v>19.760000000000002</v>
      </c>
      <c r="G539" s="2">
        <v>0.35</v>
      </c>
      <c r="H539" s="2">
        <v>61.29</v>
      </c>
      <c r="I539" s="3">
        <v>698</v>
      </c>
      <c r="J539" s="3">
        <v>5.8</v>
      </c>
      <c r="K539" s="3"/>
      <c r="L539" s="4">
        <v>0</v>
      </c>
      <c r="M539" s="3">
        <v>27000</v>
      </c>
      <c r="N539" s="12">
        <v>38.075000000000003</v>
      </c>
      <c r="O539" s="12">
        <v>47.28</v>
      </c>
      <c r="P539" s="12">
        <v>0.89200000000000002</v>
      </c>
      <c r="Q539" s="13" t="s">
        <v>350</v>
      </c>
      <c r="R539" s="18" t="s">
        <v>952</v>
      </c>
    </row>
    <row r="540" spans="1:18">
      <c r="A540" s="16" t="s">
        <v>354</v>
      </c>
      <c r="B540" s="2">
        <v>0.35</v>
      </c>
      <c r="C540" s="3">
        <v>800</v>
      </c>
      <c r="D540" s="4">
        <v>7.12</v>
      </c>
      <c r="E540" s="4">
        <v>6</v>
      </c>
      <c r="F540" s="2">
        <v>22.6</v>
      </c>
      <c r="G540" s="2">
        <v>0.35</v>
      </c>
      <c r="H540" s="2">
        <v>62.29</v>
      </c>
      <c r="I540" s="3">
        <v>698</v>
      </c>
      <c r="J540" s="3">
        <v>5.6</v>
      </c>
      <c r="K540" s="3"/>
      <c r="L540" s="4">
        <v>0</v>
      </c>
      <c r="M540" s="3">
        <v>27000</v>
      </c>
      <c r="N540" s="12">
        <v>63.6</v>
      </c>
      <c r="O540" s="12">
        <v>70.710999999999999</v>
      </c>
      <c r="P540" s="12">
        <v>1.03</v>
      </c>
      <c r="Q540" s="13" t="s">
        <v>350</v>
      </c>
      <c r="R540" s="18" t="s">
        <v>952</v>
      </c>
    </row>
    <row r="541" spans="1:18">
      <c r="A541" s="16" t="s">
        <v>355</v>
      </c>
      <c r="B541" s="2">
        <v>0.5</v>
      </c>
      <c r="C541" s="3">
        <v>700</v>
      </c>
      <c r="D541" s="4">
        <v>5.2</v>
      </c>
      <c r="E541" s="4">
        <v>5</v>
      </c>
      <c r="F541" s="2">
        <v>28.19</v>
      </c>
      <c r="G541" s="2">
        <v>0.21</v>
      </c>
      <c r="H541" s="2">
        <v>23.92</v>
      </c>
      <c r="I541" s="3">
        <v>375</v>
      </c>
      <c r="J541" s="3">
        <v>10.6</v>
      </c>
      <c r="K541" s="3">
        <v>9.6</v>
      </c>
      <c r="L541" s="4">
        <v>0</v>
      </c>
      <c r="M541" s="3">
        <v>48000</v>
      </c>
      <c r="N541" s="12">
        <v>51</v>
      </c>
      <c r="O541" s="12">
        <v>56</v>
      </c>
      <c r="P541" s="12">
        <v>0.9</v>
      </c>
      <c r="Q541" s="13" t="s">
        <v>356</v>
      </c>
      <c r="R541" s="18" t="s">
        <v>952</v>
      </c>
    </row>
    <row r="542" spans="1:18">
      <c r="A542" s="16" t="s">
        <v>357</v>
      </c>
      <c r="B542" s="2">
        <v>0.5</v>
      </c>
      <c r="C542" s="3">
        <v>700</v>
      </c>
      <c r="D542" s="4">
        <v>5</v>
      </c>
      <c r="E542" s="4">
        <v>5</v>
      </c>
      <c r="F542" s="2">
        <v>15.77</v>
      </c>
      <c r="G542" s="2">
        <v>0.18</v>
      </c>
      <c r="H542" s="2">
        <v>33.590000000000003</v>
      </c>
      <c r="I542" s="3">
        <v>368</v>
      </c>
      <c r="J542" s="3">
        <v>10.6</v>
      </c>
      <c r="K542" s="3">
        <v>9.6</v>
      </c>
      <c r="L542" s="4">
        <v>0</v>
      </c>
      <c r="M542" s="3">
        <v>48000</v>
      </c>
      <c r="N542" s="12">
        <v>57</v>
      </c>
      <c r="O542" s="12">
        <v>50.2</v>
      </c>
      <c r="P542" s="12">
        <v>0.89500000000000002</v>
      </c>
      <c r="Q542" s="13" t="s">
        <v>356</v>
      </c>
      <c r="R542" s="18" t="s">
        <v>952</v>
      </c>
    </row>
    <row r="543" spans="1:18">
      <c r="A543" s="16" t="s">
        <v>358</v>
      </c>
      <c r="B543" s="2">
        <v>0.5</v>
      </c>
      <c r="C543" s="3">
        <v>700</v>
      </c>
      <c r="D543" s="4">
        <v>5.4</v>
      </c>
      <c r="E543" s="4">
        <v>5</v>
      </c>
      <c r="F543" s="2">
        <v>8.41</v>
      </c>
      <c r="G543" s="2">
        <v>0.13</v>
      </c>
      <c r="H543" s="2">
        <v>44.66</v>
      </c>
      <c r="I543" s="3">
        <v>385</v>
      </c>
      <c r="J543" s="3">
        <v>13.1</v>
      </c>
      <c r="K543" s="3">
        <v>7.8</v>
      </c>
      <c r="L543" s="4">
        <v>0</v>
      </c>
      <c r="M543" s="3">
        <v>48000</v>
      </c>
      <c r="N543" s="12">
        <v>27.8</v>
      </c>
      <c r="O543" s="12">
        <v>40.4</v>
      </c>
      <c r="P543" s="12">
        <v>0.65</v>
      </c>
      <c r="Q543" s="13" t="s">
        <v>356</v>
      </c>
      <c r="R543" s="18" t="s">
        <v>952</v>
      </c>
    </row>
    <row r="544" spans="1:18">
      <c r="A544" s="16" t="s">
        <v>359</v>
      </c>
      <c r="B544" s="2">
        <v>0.1</v>
      </c>
      <c r="C544" s="3">
        <v>700</v>
      </c>
      <c r="D544" s="4">
        <v>4</v>
      </c>
      <c r="E544" s="4">
        <v>6</v>
      </c>
      <c r="F544" s="2">
        <v>6</v>
      </c>
      <c r="G544" s="2">
        <v>0.254</v>
      </c>
      <c r="H544" s="2">
        <v>333.4</v>
      </c>
      <c r="I544" s="3">
        <v>572</v>
      </c>
      <c r="J544" s="3">
        <v>7.9</v>
      </c>
      <c r="K544" s="3">
        <v>7.8</v>
      </c>
      <c r="L544" s="4">
        <v>0</v>
      </c>
      <c r="M544" s="3">
        <v>275000</v>
      </c>
      <c r="N544" s="12">
        <v>76.11</v>
      </c>
      <c r="O544" s="12">
        <v>76.7</v>
      </c>
      <c r="P544" s="12">
        <v>0.73299999999999998</v>
      </c>
      <c r="Q544" s="13" t="s">
        <v>360</v>
      </c>
      <c r="R544" s="18" t="s">
        <v>952</v>
      </c>
    </row>
    <row r="545" spans="1:18">
      <c r="A545" s="16" t="s">
        <v>361</v>
      </c>
      <c r="B545" s="2">
        <v>0.1</v>
      </c>
      <c r="C545" s="3">
        <v>700</v>
      </c>
      <c r="D545" s="4">
        <v>3.8</v>
      </c>
      <c r="E545" s="4">
        <v>6</v>
      </c>
      <c r="F545" s="2">
        <v>6.3</v>
      </c>
      <c r="G545" s="2">
        <v>0.254</v>
      </c>
      <c r="H545" s="2">
        <v>275.2</v>
      </c>
      <c r="I545" s="3">
        <v>831.5</v>
      </c>
      <c r="J545" s="3">
        <v>4.5999999999999996</v>
      </c>
      <c r="K545" s="3">
        <v>12.3</v>
      </c>
      <c r="L545" s="3">
        <v>1.31</v>
      </c>
      <c r="M545" s="3">
        <v>275000</v>
      </c>
      <c r="N545" s="12">
        <v>81.942999999999998</v>
      </c>
      <c r="O545" s="12">
        <v>85.43</v>
      </c>
      <c r="P545" s="12">
        <v>0.79500000000000004</v>
      </c>
      <c r="Q545" s="13" t="s">
        <v>360</v>
      </c>
      <c r="R545" s="18" t="s">
        <v>952</v>
      </c>
    </row>
    <row r="546" spans="1:18">
      <c r="A546" s="16" t="s">
        <v>362</v>
      </c>
      <c r="B546" s="2">
        <v>0.1</v>
      </c>
      <c r="C546" s="3">
        <v>700</v>
      </c>
      <c r="D546" s="4">
        <v>4.0999999999999996</v>
      </c>
      <c r="E546" s="4">
        <v>6</v>
      </c>
      <c r="F546" s="2">
        <v>5.9</v>
      </c>
      <c r="G546" s="2">
        <v>0.254</v>
      </c>
      <c r="H546" s="2">
        <v>315</v>
      </c>
      <c r="I546" s="3">
        <v>760.67</v>
      </c>
      <c r="J546" s="3">
        <v>5.4</v>
      </c>
      <c r="K546" s="3">
        <v>10.6</v>
      </c>
      <c r="L546" s="3">
        <v>1</v>
      </c>
      <c r="M546" s="3">
        <v>275000</v>
      </c>
      <c r="N546" s="12">
        <v>78.7</v>
      </c>
      <c r="O546" s="12">
        <v>82.65</v>
      </c>
      <c r="P546" s="12">
        <v>0.754</v>
      </c>
      <c r="Q546" s="13" t="s">
        <v>360</v>
      </c>
      <c r="R546" s="18" t="s">
        <v>952</v>
      </c>
    </row>
    <row r="547" spans="1:18">
      <c r="A547" s="16" t="s">
        <v>363</v>
      </c>
      <c r="B547" s="2">
        <v>0.1</v>
      </c>
      <c r="C547" s="3">
        <v>700</v>
      </c>
      <c r="D547" s="4">
        <v>4</v>
      </c>
      <c r="E547" s="4">
        <v>6</v>
      </c>
      <c r="F547" s="2">
        <v>6</v>
      </c>
      <c r="G547" s="2">
        <v>0.254</v>
      </c>
      <c r="H547" s="2">
        <v>289.2</v>
      </c>
      <c r="I547" s="3">
        <v>678.1</v>
      </c>
      <c r="J547" s="3">
        <v>5.7</v>
      </c>
      <c r="K547" s="3">
        <v>10.3</v>
      </c>
      <c r="L547" s="3">
        <v>1.1000000000000001</v>
      </c>
      <c r="M547" s="3">
        <v>275000</v>
      </c>
      <c r="N547" s="12">
        <v>76.971000000000004</v>
      </c>
      <c r="O547" s="12">
        <v>81.260000000000005</v>
      </c>
      <c r="P547" s="12">
        <v>0.74</v>
      </c>
      <c r="Q547" s="13" t="s">
        <v>360</v>
      </c>
      <c r="R547" s="18" t="s">
        <v>952</v>
      </c>
    </row>
    <row r="548" spans="1:18">
      <c r="A548" s="16" t="s">
        <v>361</v>
      </c>
      <c r="B548" s="2">
        <v>0.1</v>
      </c>
      <c r="C548" s="3">
        <v>700</v>
      </c>
      <c r="D548" s="4">
        <v>3.8</v>
      </c>
      <c r="E548" s="4">
        <v>40</v>
      </c>
      <c r="F548" s="2">
        <v>6.3</v>
      </c>
      <c r="G548" s="2">
        <v>0.254</v>
      </c>
      <c r="H548" s="2">
        <v>275.2</v>
      </c>
      <c r="I548" s="3">
        <v>831.5</v>
      </c>
      <c r="J548" s="3">
        <v>4.5999999999999996</v>
      </c>
      <c r="K548" s="3">
        <v>12.3</v>
      </c>
      <c r="L548" s="3">
        <v>1.31</v>
      </c>
      <c r="M548" s="3">
        <v>275000</v>
      </c>
      <c r="N548" s="12">
        <v>82.3</v>
      </c>
      <c r="O548" s="12">
        <v>86.33</v>
      </c>
      <c r="P548" s="12">
        <v>0.80700000000000005</v>
      </c>
      <c r="Q548" s="13" t="s">
        <v>360</v>
      </c>
      <c r="R548" s="18" t="s">
        <v>952</v>
      </c>
    </row>
    <row r="549" spans="1:18">
      <c r="A549" s="16" t="s">
        <v>361</v>
      </c>
      <c r="B549" s="2">
        <v>0.1</v>
      </c>
      <c r="C549" s="3">
        <v>700</v>
      </c>
      <c r="D549" s="4">
        <v>3.8</v>
      </c>
      <c r="E549" s="4">
        <v>80</v>
      </c>
      <c r="F549" s="2">
        <v>6.3</v>
      </c>
      <c r="G549" s="2">
        <v>0.254</v>
      </c>
      <c r="H549" s="2">
        <v>275.2</v>
      </c>
      <c r="I549" s="3">
        <v>831.5</v>
      </c>
      <c r="J549" s="3">
        <v>4.5999999999999996</v>
      </c>
      <c r="K549" s="3">
        <v>12.3</v>
      </c>
      <c r="L549" s="3">
        <v>1.31</v>
      </c>
      <c r="M549" s="3">
        <v>275000</v>
      </c>
      <c r="N549" s="12">
        <v>81.84</v>
      </c>
      <c r="O549" s="12">
        <v>85.31</v>
      </c>
      <c r="P549" s="12">
        <v>0.82</v>
      </c>
      <c r="Q549" s="13" t="s">
        <v>360</v>
      </c>
      <c r="R549" s="18" t="s">
        <v>952</v>
      </c>
    </row>
    <row r="550" spans="1:18">
      <c r="A550" s="16" t="s">
        <v>361</v>
      </c>
      <c r="B550" s="2">
        <v>0.1</v>
      </c>
      <c r="C550" s="3">
        <v>700</v>
      </c>
      <c r="D550" s="4">
        <v>3.8</v>
      </c>
      <c r="E550" s="4">
        <v>120</v>
      </c>
      <c r="F550" s="2">
        <v>6.3</v>
      </c>
      <c r="G550" s="2">
        <v>0.254</v>
      </c>
      <c r="H550" s="2">
        <v>275.2</v>
      </c>
      <c r="I550" s="3">
        <v>831.5</v>
      </c>
      <c r="J550" s="3">
        <v>4.5999999999999996</v>
      </c>
      <c r="K550" s="3">
        <v>12.3</v>
      </c>
      <c r="L550" s="3">
        <v>1.31</v>
      </c>
      <c r="M550" s="3">
        <v>275000</v>
      </c>
      <c r="N550" s="12">
        <v>81.63</v>
      </c>
      <c r="O550" s="12">
        <v>85.1</v>
      </c>
      <c r="P550" s="12">
        <v>0.80500000000000005</v>
      </c>
      <c r="Q550" s="13" t="s">
        <v>360</v>
      </c>
      <c r="R550" s="18" t="s">
        <v>952</v>
      </c>
    </row>
    <row r="551" spans="1:18">
      <c r="A551" s="16" t="s">
        <v>364</v>
      </c>
      <c r="B551" s="2">
        <v>0.5</v>
      </c>
      <c r="C551" s="3">
        <v>800</v>
      </c>
      <c r="D551" s="4">
        <v>20</v>
      </c>
      <c r="E551" s="4">
        <f>80/60</f>
        <v>1.3333333333333333</v>
      </c>
      <c r="F551" s="2">
        <v>10.02</v>
      </c>
      <c r="G551" s="2">
        <v>0.26200000000000001</v>
      </c>
      <c r="H551" s="2">
        <v>104.63</v>
      </c>
      <c r="I551" s="3">
        <v>355.35</v>
      </c>
      <c r="J551" s="3">
        <v>27.13</v>
      </c>
      <c r="K551" s="3"/>
      <c r="L551" s="4">
        <v>0</v>
      </c>
      <c r="M551" s="3">
        <f>120000</f>
        <v>120000</v>
      </c>
      <c r="N551" s="12">
        <v>24.3</v>
      </c>
      <c r="O551" s="12">
        <v>32</v>
      </c>
      <c r="P551" s="12">
        <v>0.4</v>
      </c>
      <c r="Q551" s="13" t="s">
        <v>365</v>
      </c>
      <c r="R551" s="18" t="s">
        <v>952</v>
      </c>
    </row>
    <row r="552" spans="1:18">
      <c r="A552" s="16" t="s">
        <v>366</v>
      </c>
      <c r="B552" s="2">
        <v>0.5</v>
      </c>
      <c r="C552" s="3">
        <v>800</v>
      </c>
      <c r="D552" s="4">
        <v>40</v>
      </c>
      <c r="E552" s="4">
        <f>140/60</f>
        <v>2.3333333333333335</v>
      </c>
      <c r="F552" s="2">
        <v>6.6</v>
      </c>
      <c r="G552" s="2">
        <v>0.151</v>
      </c>
      <c r="H552" s="2">
        <v>91.48</v>
      </c>
      <c r="I552" s="3">
        <v>304.67</v>
      </c>
      <c r="J552" s="3">
        <v>30.52</v>
      </c>
      <c r="K552" s="3"/>
      <c r="L552" s="4">
        <v>0</v>
      </c>
      <c r="M552" s="3">
        <f>120000</f>
        <v>120000</v>
      </c>
      <c r="N552" s="12">
        <v>54.92</v>
      </c>
      <c r="O552" s="12">
        <v>64.599999999999994</v>
      </c>
      <c r="P552" s="12">
        <v>0.72</v>
      </c>
      <c r="Q552" s="13" t="s">
        <v>365</v>
      </c>
      <c r="R552" s="18" t="s">
        <v>952</v>
      </c>
    </row>
    <row r="553" spans="1:18">
      <c r="A553" s="16" t="s">
        <v>367</v>
      </c>
      <c r="B553" s="2">
        <v>0.5</v>
      </c>
      <c r="C553" s="3">
        <v>800</v>
      </c>
      <c r="D553" s="4">
        <v>60</v>
      </c>
      <c r="E553" s="4">
        <f>140/60</f>
        <v>2.3333333333333335</v>
      </c>
      <c r="F553" s="2">
        <v>9.14</v>
      </c>
      <c r="G553" s="2">
        <v>0.113</v>
      </c>
      <c r="H553" s="2">
        <v>49.36</v>
      </c>
      <c r="I553" s="3">
        <v>350.61</v>
      </c>
      <c r="J553" s="3">
        <v>31.88</v>
      </c>
      <c r="K553" s="3"/>
      <c r="L553" s="4">
        <v>0</v>
      </c>
      <c r="M553" s="3">
        <f>120000</f>
        <v>120000</v>
      </c>
      <c r="N553" s="12">
        <v>50.31</v>
      </c>
      <c r="O553" s="12">
        <v>60.2</v>
      </c>
      <c r="P553" s="12">
        <v>0.67</v>
      </c>
      <c r="Q553" s="13" t="s">
        <v>365</v>
      </c>
      <c r="R553" s="18" t="s">
        <v>952</v>
      </c>
    </row>
    <row r="554" spans="1:18">
      <c r="A554" s="16" t="s">
        <v>115</v>
      </c>
      <c r="B554" s="2">
        <v>0.5</v>
      </c>
      <c r="C554" s="3">
        <v>800</v>
      </c>
      <c r="D554" s="4">
        <v>4.74</v>
      </c>
      <c r="E554" s="4">
        <v>50</v>
      </c>
      <c r="F554" s="2">
        <v>6.8</v>
      </c>
      <c r="G554" s="2">
        <v>0.52</v>
      </c>
      <c r="H554" s="2">
        <v>137</v>
      </c>
      <c r="I554" s="3">
        <v>793</v>
      </c>
      <c r="J554" s="3">
        <v>13.5</v>
      </c>
      <c r="K554" s="3"/>
      <c r="L554" s="4">
        <v>0</v>
      </c>
      <c r="M554" s="3">
        <v>72000</v>
      </c>
      <c r="N554" s="12">
        <v>85.4</v>
      </c>
      <c r="O554" s="12">
        <v>88.9</v>
      </c>
      <c r="P554" s="12">
        <v>0.82</v>
      </c>
      <c r="Q554" s="13" t="s">
        <v>368</v>
      </c>
      <c r="R554" s="18" t="s">
        <v>952</v>
      </c>
    </row>
    <row r="555" spans="1:18">
      <c r="A555" s="16" t="s">
        <v>115</v>
      </c>
      <c r="B555" s="2">
        <v>0.5</v>
      </c>
      <c r="C555" s="3">
        <v>700</v>
      </c>
      <c r="D555" s="4">
        <v>4.74</v>
      </c>
      <c r="E555" s="4">
        <v>50</v>
      </c>
      <c r="F555" s="2">
        <v>6.8</v>
      </c>
      <c r="G555" s="2">
        <v>0.52</v>
      </c>
      <c r="H555" s="2">
        <v>137</v>
      </c>
      <c r="I555" s="3">
        <v>793</v>
      </c>
      <c r="J555" s="3">
        <v>13.5</v>
      </c>
      <c r="K555" s="3"/>
      <c r="L555" s="4">
        <v>0</v>
      </c>
      <c r="M555" s="3">
        <v>72000</v>
      </c>
      <c r="N555" s="12">
        <v>51.2</v>
      </c>
      <c r="O555" s="12">
        <v>58.4</v>
      </c>
      <c r="P555" s="12">
        <v>0.69</v>
      </c>
      <c r="Q555" s="13" t="s">
        <v>368</v>
      </c>
      <c r="R555" s="18" t="s">
        <v>952</v>
      </c>
    </row>
    <row r="556" spans="1:18">
      <c r="A556" s="16" t="s">
        <v>115</v>
      </c>
      <c r="B556" s="2">
        <v>0.5</v>
      </c>
      <c r="C556" s="3">
        <v>600</v>
      </c>
      <c r="D556" s="4">
        <v>4.74</v>
      </c>
      <c r="E556" s="4">
        <v>50</v>
      </c>
      <c r="F556" s="2">
        <v>6.8</v>
      </c>
      <c r="G556" s="2">
        <v>0.52</v>
      </c>
      <c r="H556" s="2">
        <v>137</v>
      </c>
      <c r="I556" s="3">
        <v>793</v>
      </c>
      <c r="J556" s="3">
        <v>13.5</v>
      </c>
      <c r="K556" s="3"/>
      <c r="L556" s="4">
        <v>0</v>
      </c>
      <c r="M556" s="3">
        <v>72000</v>
      </c>
      <c r="N556" s="12">
        <v>8.6</v>
      </c>
      <c r="O556" s="12">
        <v>16.600000000000001</v>
      </c>
      <c r="P556" s="12">
        <v>0.48</v>
      </c>
      <c r="Q556" s="13" t="s">
        <v>368</v>
      </c>
      <c r="R556" s="18" t="s">
        <v>952</v>
      </c>
    </row>
    <row r="557" spans="1:18">
      <c r="A557" s="16" t="s">
        <v>369</v>
      </c>
      <c r="B557" s="2">
        <v>0.5</v>
      </c>
      <c r="C557" s="3">
        <v>800</v>
      </c>
      <c r="D557" s="4">
        <v>4.7</v>
      </c>
      <c r="E557" s="4">
        <v>50</v>
      </c>
      <c r="F557" s="2">
        <v>6.8</v>
      </c>
      <c r="G557" s="2">
        <v>0.52</v>
      </c>
      <c r="H557" s="2">
        <v>137</v>
      </c>
      <c r="I557" s="3">
        <v>760</v>
      </c>
      <c r="J557" s="3">
        <f>AVERAGE(12.6,13.5)</f>
        <v>13.05</v>
      </c>
      <c r="K557" s="3"/>
      <c r="L557" s="4">
        <v>1.33</v>
      </c>
      <c r="M557" s="3">
        <v>72000</v>
      </c>
      <c r="N557" s="12">
        <v>87.8</v>
      </c>
      <c r="O557" s="12">
        <v>91.2</v>
      </c>
      <c r="P557" s="12">
        <v>0.81</v>
      </c>
      <c r="Q557" s="13" t="s">
        <v>368</v>
      </c>
      <c r="R557" s="18" t="s">
        <v>952</v>
      </c>
    </row>
    <row r="558" spans="1:18">
      <c r="A558" s="16" t="s">
        <v>369</v>
      </c>
      <c r="B558" s="2">
        <v>0.5</v>
      </c>
      <c r="C558" s="3">
        <v>700</v>
      </c>
      <c r="D558" s="4">
        <v>4.7</v>
      </c>
      <c r="E558" s="4">
        <v>50</v>
      </c>
      <c r="F558" s="2">
        <v>6.8</v>
      </c>
      <c r="G558" s="2">
        <v>0.52</v>
      </c>
      <c r="H558" s="2">
        <v>137</v>
      </c>
      <c r="I558" s="3">
        <v>760</v>
      </c>
      <c r="J558" s="3">
        <f>AVERAGE(12.6,13.5)</f>
        <v>13.05</v>
      </c>
      <c r="K558" s="3"/>
      <c r="L558" s="4">
        <v>1.33</v>
      </c>
      <c r="M558" s="3">
        <v>72000</v>
      </c>
      <c r="N558" s="12">
        <v>55.6</v>
      </c>
      <c r="O558" s="12">
        <v>71.5</v>
      </c>
      <c r="P558" s="12">
        <v>0.67</v>
      </c>
      <c r="Q558" s="13" t="s">
        <v>368</v>
      </c>
      <c r="R558" s="18" t="s">
        <v>952</v>
      </c>
    </row>
    <row r="559" spans="1:18">
      <c r="A559" s="16" t="s">
        <v>369</v>
      </c>
      <c r="B559" s="2">
        <v>0.5</v>
      </c>
      <c r="C559" s="3">
        <v>600</v>
      </c>
      <c r="D559" s="4">
        <v>4.7</v>
      </c>
      <c r="E559" s="4">
        <v>50</v>
      </c>
      <c r="F559" s="2">
        <v>6.8</v>
      </c>
      <c r="G559" s="2">
        <v>0.52</v>
      </c>
      <c r="H559" s="2">
        <v>137</v>
      </c>
      <c r="I559" s="3">
        <v>760</v>
      </c>
      <c r="J559" s="3">
        <f>AVERAGE(12.6,13.5)</f>
        <v>13.05</v>
      </c>
      <c r="K559" s="3"/>
      <c r="L559" s="4">
        <v>1.33</v>
      </c>
      <c r="M559" s="3">
        <v>72000</v>
      </c>
      <c r="N559" s="12">
        <v>11.6</v>
      </c>
      <c r="O559" s="12">
        <v>21.6</v>
      </c>
      <c r="P559" s="12">
        <v>0.52</v>
      </c>
      <c r="Q559" s="13" t="s">
        <v>368</v>
      </c>
      <c r="R559" s="18" t="s">
        <v>952</v>
      </c>
    </row>
    <row r="560" spans="1:18">
      <c r="A560" s="16" t="s">
        <v>370</v>
      </c>
      <c r="B560" s="2">
        <v>0.5</v>
      </c>
      <c r="C560" s="3">
        <v>800</v>
      </c>
      <c r="D560" s="4">
        <v>4.71</v>
      </c>
      <c r="E560" s="4">
        <v>50</v>
      </c>
      <c r="F560" s="2">
        <v>6.8</v>
      </c>
      <c r="G560" s="2">
        <v>0.52</v>
      </c>
      <c r="H560" s="2">
        <v>137</v>
      </c>
      <c r="I560" s="3">
        <v>757</v>
      </c>
      <c r="J560" s="3">
        <v>12.6</v>
      </c>
      <c r="K560" s="3"/>
      <c r="L560" s="4">
        <v>1.33</v>
      </c>
      <c r="M560" s="3">
        <v>72000</v>
      </c>
      <c r="N560" s="12">
        <v>81.599999999999994</v>
      </c>
      <c r="O560" s="12">
        <v>94</v>
      </c>
      <c r="P560" s="12">
        <v>0.86</v>
      </c>
      <c r="Q560" s="13" t="s">
        <v>368</v>
      </c>
      <c r="R560" s="18" t="s">
        <v>952</v>
      </c>
    </row>
    <row r="561" spans="1:18">
      <c r="A561" s="16" t="s">
        <v>370</v>
      </c>
      <c r="B561" s="2">
        <v>0.5</v>
      </c>
      <c r="C561" s="3">
        <v>700</v>
      </c>
      <c r="D561" s="4">
        <v>4.71</v>
      </c>
      <c r="E561" s="4">
        <v>50</v>
      </c>
      <c r="F561" s="2">
        <v>6.8</v>
      </c>
      <c r="G561" s="2">
        <v>0.52</v>
      </c>
      <c r="H561" s="2">
        <v>137</v>
      </c>
      <c r="I561" s="3">
        <v>757</v>
      </c>
      <c r="J561" s="3">
        <v>12.6</v>
      </c>
      <c r="K561" s="3"/>
      <c r="L561" s="4">
        <v>1.33</v>
      </c>
      <c r="M561" s="3">
        <v>72000</v>
      </c>
      <c r="N561" s="12">
        <v>76.7</v>
      </c>
      <c r="O561" s="12">
        <v>84</v>
      </c>
      <c r="P561" s="12">
        <v>0.74</v>
      </c>
      <c r="Q561" s="13" t="s">
        <v>368</v>
      </c>
      <c r="R561" s="18" t="s">
        <v>952</v>
      </c>
    </row>
    <row r="562" spans="1:18">
      <c r="A562" s="16" t="s">
        <v>370</v>
      </c>
      <c r="B562" s="2">
        <v>0.5</v>
      </c>
      <c r="C562" s="3">
        <v>600</v>
      </c>
      <c r="D562" s="4">
        <v>4.71</v>
      </c>
      <c r="E562" s="4">
        <v>50</v>
      </c>
      <c r="F562" s="2">
        <v>6.8</v>
      </c>
      <c r="G562" s="2">
        <v>0.52</v>
      </c>
      <c r="H562" s="2">
        <v>137</v>
      </c>
      <c r="I562" s="3">
        <v>757</v>
      </c>
      <c r="J562" s="3">
        <v>12.6</v>
      </c>
      <c r="K562" s="3"/>
      <c r="L562" s="4">
        <v>1.33</v>
      </c>
      <c r="M562" s="3">
        <v>72000</v>
      </c>
      <c r="N562" s="12">
        <v>12.4</v>
      </c>
      <c r="O562" s="12">
        <v>22.2</v>
      </c>
      <c r="P562" s="12">
        <v>0.51</v>
      </c>
      <c r="Q562" s="13" t="s">
        <v>368</v>
      </c>
      <c r="R562" s="18" t="s">
        <v>952</v>
      </c>
    </row>
    <row r="563" spans="1:18">
      <c r="A563" s="16" t="s">
        <v>371</v>
      </c>
      <c r="B563" s="2">
        <v>0.5</v>
      </c>
      <c r="C563" s="3">
        <v>800</v>
      </c>
      <c r="D563" s="4">
        <v>4.66</v>
      </c>
      <c r="E563" s="4">
        <v>50</v>
      </c>
      <c r="F563" s="2">
        <v>6.8</v>
      </c>
      <c r="G563" s="2">
        <v>0.52</v>
      </c>
      <c r="H563" s="2">
        <v>137</v>
      </c>
      <c r="I563" s="3">
        <v>764</v>
      </c>
      <c r="J563" s="3">
        <v>12</v>
      </c>
      <c r="K563" s="3"/>
      <c r="L563" s="4">
        <v>1.33</v>
      </c>
      <c r="M563" s="3">
        <v>72000</v>
      </c>
      <c r="N563" s="12">
        <v>84.2</v>
      </c>
      <c r="O563" s="12">
        <v>86.8</v>
      </c>
      <c r="P563" s="12">
        <v>0.8</v>
      </c>
      <c r="Q563" s="13" t="s">
        <v>368</v>
      </c>
      <c r="R563" s="18" t="s">
        <v>952</v>
      </c>
    </row>
    <row r="564" spans="1:18">
      <c r="A564" s="16" t="s">
        <v>371</v>
      </c>
      <c r="B564" s="2">
        <v>0.5</v>
      </c>
      <c r="C564" s="3">
        <v>700</v>
      </c>
      <c r="D564" s="4">
        <v>4.66</v>
      </c>
      <c r="E564" s="4">
        <v>50</v>
      </c>
      <c r="F564" s="2">
        <v>6.8</v>
      </c>
      <c r="G564" s="2">
        <v>0.52</v>
      </c>
      <c r="H564" s="2">
        <v>137</v>
      </c>
      <c r="I564" s="3">
        <v>764</v>
      </c>
      <c r="J564" s="3">
        <v>12</v>
      </c>
      <c r="K564" s="3"/>
      <c r="L564" s="4">
        <v>1.33</v>
      </c>
      <c r="M564" s="3">
        <v>72000</v>
      </c>
      <c r="N564" s="12">
        <v>52.2</v>
      </c>
      <c r="O564" s="12">
        <v>73.8</v>
      </c>
      <c r="P564" s="12">
        <v>0.67</v>
      </c>
      <c r="Q564" s="13" t="s">
        <v>368</v>
      </c>
      <c r="R564" s="18" t="s">
        <v>952</v>
      </c>
    </row>
    <row r="565" spans="1:18">
      <c r="A565" s="16" t="s">
        <v>371</v>
      </c>
      <c r="B565" s="2">
        <v>0.5</v>
      </c>
      <c r="C565" s="3">
        <v>600</v>
      </c>
      <c r="D565" s="4">
        <v>4.66</v>
      </c>
      <c r="E565" s="4">
        <v>50</v>
      </c>
      <c r="F565" s="2">
        <v>6.8</v>
      </c>
      <c r="G565" s="2">
        <v>0.52</v>
      </c>
      <c r="H565" s="2">
        <v>137</v>
      </c>
      <c r="I565" s="3">
        <v>764</v>
      </c>
      <c r="J565" s="3">
        <v>12</v>
      </c>
      <c r="K565" s="3"/>
      <c r="L565" s="4">
        <v>1.33</v>
      </c>
      <c r="M565" s="3">
        <v>72000</v>
      </c>
      <c r="N565" s="12">
        <v>12.5</v>
      </c>
      <c r="O565" s="12">
        <v>24.3</v>
      </c>
      <c r="P565" s="12">
        <v>0.48</v>
      </c>
      <c r="Q565" s="13" t="s">
        <v>368</v>
      </c>
      <c r="R565" s="18" t="s">
        <v>952</v>
      </c>
    </row>
    <row r="566" spans="1:18" ht="14.25" customHeight="1">
      <c r="A566" s="16" t="s">
        <v>342</v>
      </c>
      <c r="B566" s="2">
        <f>1/3</f>
        <v>0.33333333333333331</v>
      </c>
      <c r="C566" s="3">
        <v>700</v>
      </c>
      <c r="D566" s="4">
        <v>9.56</v>
      </c>
      <c r="E566" s="4">
        <v>50</v>
      </c>
      <c r="F566" s="2">
        <v>13.33</v>
      </c>
      <c r="G566" s="2">
        <v>0.66</v>
      </c>
      <c r="H566" s="2">
        <v>156</v>
      </c>
      <c r="I566" s="3">
        <v>825</v>
      </c>
      <c r="J566" s="3">
        <v>9.4</v>
      </c>
      <c r="K566" s="3"/>
      <c r="L566" s="4">
        <v>0</v>
      </c>
      <c r="M566" s="3">
        <v>18000</v>
      </c>
      <c r="N566" s="12">
        <v>80</v>
      </c>
      <c r="O566" s="12">
        <v>87</v>
      </c>
      <c r="P566" s="12">
        <v>0.89</v>
      </c>
      <c r="Q566" s="13" t="s">
        <v>372</v>
      </c>
      <c r="R566" s="18" t="s">
        <v>952</v>
      </c>
    </row>
    <row r="567" spans="1:18">
      <c r="A567" s="16" t="s">
        <v>953</v>
      </c>
      <c r="B567" s="2">
        <v>0.2</v>
      </c>
      <c r="C567" s="3">
        <v>700</v>
      </c>
      <c r="D567" s="4">
        <v>5.3</v>
      </c>
      <c r="E567" s="4">
        <v>12</v>
      </c>
      <c r="F567" s="2">
        <v>13.33</v>
      </c>
      <c r="G567" s="2">
        <f>0.34</f>
        <v>0.34</v>
      </c>
      <c r="H567" s="2">
        <v>158</v>
      </c>
      <c r="I567" s="3">
        <v>640</v>
      </c>
      <c r="J567" s="3">
        <v>21</v>
      </c>
      <c r="K567" s="3">
        <v>5</v>
      </c>
      <c r="L567" s="4">
        <v>0</v>
      </c>
      <c r="M567" s="3">
        <v>30000</v>
      </c>
      <c r="N567" s="12">
        <v>35</v>
      </c>
      <c r="O567" s="12">
        <v>47</v>
      </c>
      <c r="P567" s="12">
        <v>0.81</v>
      </c>
      <c r="Q567" s="13" t="s">
        <v>374</v>
      </c>
      <c r="R567" s="18" t="s">
        <v>952</v>
      </c>
    </row>
    <row r="568" spans="1:18">
      <c r="A568" s="16" t="s">
        <v>954</v>
      </c>
      <c r="B568" s="2">
        <v>0.2</v>
      </c>
      <c r="C568" s="3">
        <v>700</v>
      </c>
      <c r="D568" s="4">
        <v>16.3</v>
      </c>
      <c r="E568" s="4">
        <v>12</v>
      </c>
      <c r="F568" s="2">
        <v>13.33</v>
      </c>
      <c r="G568" s="2" t="e">
        <f>#REF!</f>
        <v>#REF!</v>
      </c>
      <c r="H568" s="2">
        <v>140</v>
      </c>
      <c r="I568" s="3">
        <v>650</v>
      </c>
      <c r="J568" s="3">
        <v>30</v>
      </c>
      <c r="K568" s="3">
        <v>3</v>
      </c>
      <c r="L568" s="4">
        <v>0</v>
      </c>
      <c r="M568" s="3">
        <v>30000</v>
      </c>
      <c r="N568" s="12">
        <v>70</v>
      </c>
      <c r="O568" s="12">
        <v>73</v>
      </c>
      <c r="P568" s="12">
        <v>0.89</v>
      </c>
      <c r="Q568" s="13" t="s">
        <v>374</v>
      </c>
      <c r="R568" s="18" t="s">
        <v>952</v>
      </c>
    </row>
    <row r="569" spans="1:18">
      <c r="A569" s="16" t="s">
        <v>954</v>
      </c>
      <c r="B569" s="2">
        <v>0.2</v>
      </c>
      <c r="C569" s="3">
        <v>750</v>
      </c>
      <c r="D569" s="4">
        <v>16.3</v>
      </c>
      <c r="E569" s="4">
        <v>12</v>
      </c>
      <c r="F569" s="2">
        <v>13.33</v>
      </c>
      <c r="G569" s="2" t="e">
        <f>#REF!</f>
        <v>#REF!</v>
      </c>
      <c r="H569" s="2">
        <v>140</v>
      </c>
      <c r="I569" s="3">
        <v>650</v>
      </c>
      <c r="J569" s="3">
        <v>30</v>
      </c>
      <c r="K569" s="3">
        <v>3</v>
      </c>
      <c r="L569" s="4">
        <v>0</v>
      </c>
      <c r="M569" s="3">
        <v>30000</v>
      </c>
      <c r="N569" s="12">
        <v>87</v>
      </c>
      <c r="O569" s="12">
        <v>85</v>
      </c>
      <c r="P569" s="12">
        <v>0.95</v>
      </c>
      <c r="Q569" s="13" t="s">
        <v>374</v>
      </c>
      <c r="R569" s="18" t="s">
        <v>952</v>
      </c>
    </row>
    <row r="570" spans="1:18">
      <c r="A570" s="16" t="s">
        <v>955</v>
      </c>
      <c r="B570" s="2">
        <v>0.2</v>
      </c>
      <c r="C570" s="3">
        <v>700</v>
      </c>
      <c r="D570" s="4">
        <v>5.2</v>
      </c>
      <c r="E570" s="4">
        <v>12</v>
      </c>
      <c r="F570" s="2">
        <v>4.7</v>
      </c>
      <c r="G570" s="2" t="e">
        <f>#REF!</f>
        <v>#REF!</v>
      </c>
      <c r="H570" s="2">
        <v>661</v>
      </c>
      <c r="I570" s="3">
        <v>570</v>
      </c>
      <c r="J570" s="3">
        <v>42</v>
      </c>
      <c r="K570" s="3">
        <v>2</v>
      </c>
      <c r="L570" s="4">
        <v>0</v>
      </c>
      <c r="M570" s="3">
        <v>30000</v>
      </c>
      <c r="N570" s="12">
        <v>51</v>
      </c>
      <c r="O570" s="12">
        <v>57</v>
      </c>
      <c r="P570" s="12">
        <v>0.87</v>
      </c>
      <c r="Q570" s="13" t="s">
        <v>374</v>
      </c>
      <c r="R570" s="18" t="s">
        <v>952</v>
      </c>
    </row>
    <row r="571" spans="1:18">
      <c r="A571" s="16" t="s">
        <v>373</v>
      </c>
      <c r="B571" s="2">
        <v>0.2</v>
      </c>
      <c r="C571" s="3">
        <v>700</v>
      </c>
      <c r="D571" s="4">
        <v>15.6</v>
      </c>
      <c r="E571" s="4">
        <v>12</v>
      </c>
      <c r="F571" s="2">
        <v>7.2700000000000005</v>
      </c>
      <c r="G571" s="2">
        <v>0.52833333333333343</v>
      </c>
      <c r="H571" s="2">
        <v>443</v>
      </c>
      <c r="I571" s="3">
        <v>630</v>
      </c>
      <c r="J571" s="3">
        <v>32</v>
      </c>
      <c r="K571" s="3">
        <v>3</v>
      </c>
      <c r="L571" s="4">
        <v>0</v>
      </c>
      <c r="M571" s="3">
        <v>30000</v>
      </c>
      <c r="N571" s="12">
        <v>77</v>
      </c>
      <c r="O571" s="12">
        <v>79</v>
      </c>
      <c r="P571" s="12">
        <v>0.89</v>
      </c>
      <c r="Q571" s="13" t="s">
        <v>374</v>
      </c>
      <c r="R571" s="18" t="s">
        <v>952</v>
      </c>
    </row>
    <row r="572" spans="1:18">
      <c r="A572" s="16" t="s">
        <v>373</v>
      </c>
      <c r="B572" s="2">
        <v>0.2</v>
      </c>
      <c r="C572" s="3">
        <v>750</v>
      </c>
      <c r="D572" s="4">
        <v>15.6</v>
      </c>
      <c r="E572" s="4">
        <v>12</v>
      </c>
      <c r="F572" s="2">
        <v>7.2700000000000005</v>
      </c>
      <c r="G572" s="2">
        <v>0.52833333333333343</v>
      </c>
      <c r="H572" s="2">
        <v>443</v>
      </c>
      <c r="I572" s="3">
        <v>630</v>
      </c>
      <c r="J572" s="3">
        <v>32</v>
      </c>
      <c r="K572" s="3">
        <v>3</v>
      </c>
      <c r="L572" s="4">
        <v>0</v>
      </c>
      <c r="M572" s="3">
        <v>30000</v>
      </c>
      <c r="N572" s="12">
        <v>83</v>
      </c>
      <c r="O572" s="12">
        <v>84</v>
      </c>
      <c r="P572" s="12">
        <v>0.95</v>
      </c>
      <c r="Q572" s="13" t="s">
        <v>374</v>
      </c>
      <c r="R572" s="18" t="s">
        <v>952</v>
      </c>
    </row>
    <row r="573" spans="1:18">
      <c r="A573" s="16" t="s">
        <v>375</v>
      </c>
      <c r="B573" s="2">
        <v>0.2</v>
      </c>
      <c r="C573" s="3">
        <v>700</v>
      </c>
      <c r="D573" s="4">
        <v>26.9</v>
      </c>
      <c r="E573" s="4">
        <v>12</v>
      </c>
      <c r="F573" s="2">
        <v>4.9416666666666673</v>
      </c>
      <c r="G573" s="2">
        <v>0.52827777777777785</v>
      </c>
      <c r="H573" s="2">
        <v>347</v>
      </c>
      <c r="I573" s="3">
        <v>412</v>
      </c>
      <c r="J573" s="3">
        <v>57</v>
      </c>
      <c r="K573" s="3">
        <v>5</v>
      </c>
      <c r="L573" s="4">
        <v>0</v>
      </c>
      <c r="M573" s="3">
        <v>30000</v>
      </c>
      <c r="N573" s="12">
        <v>71</v>
      </c>
      <c r="O573" s="12">
        <v>74</v>
      </c>
      <c r="P573" s="12">
        <v>0.93</v>
      </c>
      <c r="Q573" s="13" t="s">
        <v>374</v>
      </c>
      <c r="R573" s="18" t="s">
        <v>952</v>
      </c>
    </row>
    <row r="574" spans="1:18">
      <c r="A574" s="16" t="s">
        <v>376</v>
      </c>
      <c r="B574" s="2">
        <v>0.2</v>
      </c>
      <c r="C574" s="3">
        <v>700</v>
      </c>
      <c r="D574" s="4">
        <v>5.2</v>
      </c>
      <c r="E574" s="4">
        <v>12</v>
      </c>
      <c r="F574" s="2">
        <v>4.9416666666666673</v>
      </c>
      <c r="G574" s="2">
        <v>0.52827777777777785</v>
      </c>
      <c r="H574" s="2">
        <v>367</v>
      </c>
      <c r="I574" s="3">
        <v>571</v>
      </c>
      <c r="J574" s="3">
        <v>49</v>
      </c>
      <c r="K574" s="3">
        <v>2</v>
      </c>
      <c r="L574" s="4">
        <v>0</v>
      </c>
      <c r="M574" s="3">
        <v>30000</v>
      </c>
      <c r="N574" s="12">
        <v>66</v>
      </c>
      <c r="O574" s="12">
        <v>70</v>
      </c>
      <c r="P574" s="12">
        <v>0.88</v>
      </c>
      <c r="Q574" s="13" t="s">
        <v>374</v>
      </c>
      <c r="R574" s="18" t="s">
        <v>952</v>
      </c>
    </row>
    <row r="575" spans="1:18">
      <c r="A575" s="16" t="s">
        <v>377</v>
      </c>
      <c r="B575" s="2">
        <v>0.2</v>
      </c>
      <c r="C575" s="3">
        <v>700</v>
      </c>
      <c r="D575" s="4">
        <v>14.2</v>
      </c>
      <c r="E575" s="4">
        <v>12</v>
      </c>
      <c r="F575" s="2">
        <v>7.2700000000000005</v>
      </c>
      <c r="G575" s="2">
        <v>0.52833333333333343</v>
      </c>
      <c r="H575" s="2">
        <v>298</v>
      </c>
      <c r="I575" s="3">
        <v>380</v>
      </c>
      <c r="J575" s="3">
        <v>49</v>
      </c>
      <c r="K575" s="3">
        <v>1</v>
      </c>
      <c r="L575" s="4">
        <v>0</v>
      </c>
      <c r="M575" s="3">
        <v>30000</v>
      </c>
      <c r="N575" s="12">
        <v>70</v>
      </c>
      <c r="O575" s="12">
        <v>74</v>
      </c>
      <c r="P575" s="12">
        <v>0.91</v>
      </c>
      <c r="Q575" s="13" t="s">
        <v>374</v>
      </c>
      <c r="R575" s="18" t="s">
        <v>952</v>
      </c>
    </row>
    <row r="576" spans="1:18">
      <c r="A576" s="16" t="s">
        <v>377</v>
      </c>
      <c r="B576" s="2">
        <v>0.2</v>
      </c>
      <c r="C576" s="3">
        <v>750</v>
      </c>
      <c r="D576" s="4">
        <v>14.2</v>
      </c>
      <c r="E576" s="4">
        <v>12</v>
      </c>
      <c r="F576" s="2">
        <v>7.2700000000000005</v>
      </c>
      <c r="G576" s="2">
        <v>0.52833333333333343</v>
      </c>
      <c r="H576" s="2">
        <v>298</v>
      </c>
      <c r="I576" s="3">
        <v>380</v>
      </c>
      <c r="J576" s="3">
        <v>49</v>
      </c>
      <c r="K576" s="3">
        <v>1</v>
      </c>
      <c r="L576" s="4">
        <v>0</v>
      </c>
      <c r="M576" s="3">
        <v>30000</v>
      </c>
      <c r="N576" s="12">
        <v>63</v>
      </c>
      <c r="O576" s="12">
        <v>69</v>
      </c>
      <c r="P576" s="12">
        <v>0.87</v>
      </c>
      <c r="Q576" s="13" t="s">
        <v>374</v>
      </c>
      <c r="R576" s="18" t="s">
        <v>952</v>
      </c>
    </row>
    <row r="577" spans="1:18">
      <c r="A577" s="16" t="s">
        <v>378</v>
      </c>
      <c r="B577" s="2">
        <v>0.2</v>
      </c>
      <c r="C577" s="3">
        <v>700</v>
      </c>
      <c r="D577" s="4">
        <v>27.9</v>
      </c>
      <c r="E577" s="4">
        <v>12</v>
      </c>
      <c r="F577" s="2">
        <v>6.78</v>
      </c>
      <c r="G577" s="2">
        <v>0.49</v>
      </c>
      <c r="H577" s="2">
        <v>237</v>
      </c>
      <c r="I577" s="3">
        <v>416</v>
      </c>
      <c r="J577" s="3">
        <v>55</v>
      </c>
      <c r="K577" s="3">
        <v>2</v>
      </c>
      <c r="L577" s="4">
        <v>0</v>
      </c>
      <c r="M577" s="3">
        <v>30000</v>
      </c>
      <c r="N577" s="12">
        <v>63</v>
      </c>
      <c r="O577" s="12">
        <v>68</v>
      </c>
      <c r="P577" s="12">
        <v>0.9</v>
      </c>
      <c r="Q577" s="13" t="s">
        <v>374</v>
      </c>
      <c r="R577" s="18" t="s">
        <v>952</v>
      </c>
    </row>
    <row r="578" spans="1:18">
      <c r="A578" s="16" t="s">
        <v>379</v>
      </c>
      <c r="B578" s="2">
        <v>0.12</v>
      </c>
      <c r="C578" s="3">
        <v>700</v>
      </c>
      <c r="D578" s="4">
        <v>10</v>
      </c>
      <c r="E578" s="4">
        <v>50</v>
      </c>
      <c r="F578" s="2">
        <v>39</v>
      </c>
      <c r="G578" s="2">
        <f>G577</f>
        <v>0.49</v>
      </c>
      <c r="H578" s="2">
        <v>45</v>
      </c>
      <c r="I578" s="3">
        <v>654</v>
      </c>
      <c r="J578" s="3">
        <v>13</v>
      </c>
      <c r="K578" s="3"/>
      <c r="L578" s="4">
        <v>2.2799999999999998</v>
      </c>
      <c r="M578" s="3">
        <f>96000</f>
        <v>96000</v>
      </c>
      <c r="N578" s="12">
        <v>83</v>
      </c>
      <c r="O578" s="12">
        <v>75</v>
      </c>
      <c r="P578" s="12">
        <v>0.89</v>
      </c>
      <c r="Q578" s="13" t="s">
        <v>380</v>
      </c>
      <c r="R578" s="18" t="s">
        <v>952</v>
      </c>
    </row>
    <row r="579" spans="1:18">
      <c r="A579" s="16" t="s">
        <v>381</v>
      </c>
      <c r="B579" s="2">
        <v>0.12</v>
      </c>
      <c r="C579" s="3">
        <v>700</v>
      </c>
      <c r="D579" s="4">
        <v>10</v>
      </c>
      <c r="E579" s="4">
        <v>50</v>
      </c>
      <c r="F579" s="2">
        <v>37</v>
      </c>
      <c r="G579" s="2">
        <f>G578</f>
        <v>0.49</v>
      </c>
      <c r="H579" s="2">
        <v>39</v>
      </c>
      <c r="I579" s="3">
        <v>643</v>
      </c>
      <c r="J579" s="3">
        <v>18</v>
      </c>
      <c r="K579" s="3"/>
      <c r="L579" s="4">
        <v>2.2799999999999998</v>
      </c>
      <c r="M579" s="3">
        <f>96000</f>
        <v>96000</v>
      </c>
      <c r="N579" s="12">
        <v>82.5</v>
      </c>
      <c r="O579" s="12">
        <v>77.2</v>
      </c>
      <c r="P579" s="12">
        <v>0.92</v>
      </c>
      <c r="Q579" s="13" t="s">
        <v>380</v>
      </c>
      <c r="R579" s="18" t="s">
        <v>952</v>
      </c>
    </row>
    <row r="580" spans="1:18">
      <c r="A580" s="16" t="s">
        <v>382</v>
      </c>
      <c r="B580" s="2">
        <v>0.12</v>
      </c>
      <c r="C580" s="3">
        <v>700</v>
      </c>
      <c r="D580" s="4">
        <v>10</v>
      </c>
      <c r="E580" s="4">
        <v>50</v>
      </c>
      <c r="F580" s="2">
        <v>40</v>
      </c>
      <c r="G580" s="2">
        <f>G579</f>
        <v>0.49</v>
      </c>
      <c r="H580" s="2">
        <v>43</v>
      </c>
      <c r="I580" s="3">
        <v>641</v>
      </c>
      <c r="J580" s="3">
        <v>17</v>
      </c>
      <c r="K580" s="3"/>
      <c r="L580" s="4">
        <v>2.2799999999999998</v>
      </c>
      <c r="M580" s="3">
        <f>96000</f>
        <v>96000</v>
      </c>
      <c r="N580" s="12">
        <v>85.5</v>
      </c>
      <c r="O580" s="12">
        <v>77</v>
      </c>
      <c r="P580" s="12">
        <v>0.93</v>
      </c>
      <c r="Q580" s="13" t="s">
        <v>380</v>
      </c>
      <c r="R580" s="18" t="s">
        <v>952</v>
      </c>
    </row>
    <row r="581" spans="1:18">
      <c r="A581" s="16" t="s">
        <v>383</v>
      </c>
      <c r="B581" s="2">
        <v>0.12</v>
      </c>
      <c r="C581" s="3">
        <v>700</v>
      </c>
      <c r="D581" s="4">
        <v>10</v>
      </c>
      <c r="E581" s="4">
        <v>50</v>
      </c>
      <c r="F581" s="2">
        <v>41</v>
      </c>
      <c r="G581" s="2">
        <f>G580</f>
        <v>0.49</v>
      </c>
      <c r="H581" s="2">
        <v>42</v>
      </c>
      <c r="I581" s="3">
        <v>591</v>
      </c>
      <c r="J581" s="3">
        <v>13</v>
      </c>
      <c r="K581" s="3"/>
      <c r="L581" s="4">
        <v>2.2799999999999998</v>
      </c>
      <c r="M581" s="3">
        <f>96000</f>
        <v>96000</v>
      </c>
      <c r="N581" s="12">
        <v>85</v>
      </c>
      <c r="O581" s="12">
        <v>77</v>
      </c>
      <c r="P581" s="12">
        <v>0.95</v>
      </c>
      <c r="Q581" s="13" t="s">
        <v>380</v>
      </c>
      <c r="R581" s="18" t="s">
        <v>952</v>
      </c>
    </row>
    <row r="582" spans="1:18">
      <c r="A582" s="16" t="s">
        <v>384</v>
      </c>
      <c r="B582" s="2">
        <v>0.5</v>
      </c>
      <c r="C582" s="3">
        <v>750</v>
      </c>
      <c r="D582" s="4">
        <v>9.64</v>
      </c>
      <c r="E582" s="4">
        <v>30</v>
      </c>
      <c r="F582" s="2">
        <v>11</v>
      </c>
      <c r="G582" s="2">
        <v>3.6999999999999998E-2</v>
      </c>
      <c r="H582" s="2">
        <v>8.4</v>
      </c>
      <c r="I582" s="3">
        <v>300</v>
      </c>
      <c r="J582" s="3">
        <v>16</v>
      </c>
      <c r="K582" s="3"/>
      <c r="L582" s="4">
        <v>0</v>
      </c>
      <c r="M582" s="3">
        <v>24000</v>
      </c>
      <c r="N582" s="12">
        <v>44</v>
      </c>
      <c r="O582" s="12">
        <v>54</v>
      </c>
      <c r="P582" s="12">
        <v>0.76</v>
      </c>
      <c r="Q582" s="13" t="s">
        <v>385</v>
      </c>
      <c r="R582" s="18" t="s">
        <v>952</v>
      </c>
    </row>
    <row r="583" spans="1:18">
      <c r="A583" s="16" t="s">
        <v>386</v>
      </c>
      <c r="B583" s="2">
        <v>0.5</v>
      </c>
      <c r="C583" s="3">
        <v>750</v>
      </c>
      <c r="D583" s="4">
        <v>9.7200000000000006</v>
      </c>
      <c r="E583" s="4">
        <v>30</v>
      </c>
      <c r="F583" s="2">
        <v>7</v>
      </c>
      <c r="G583" s="2">
        <v>4.5999999999999999E-2</v>
      </c>
      <c r="H583" s="2">
        <v>16.2</v>
      </c>
      <c r="I583" s="3">
        <v>550</v>
      </c>
      <c r="J583" s="3">
        <v>8</v>
      </c>
      <c r="K583" s="3"/>
      <c r="L583" s="4">
        <v>0</v>
      </c>
      <c r="M583" s="3">
        <v>24000</v>
      </c>
      <c r="N583" s="12">
        <v>50</v>
      </c>
      <c r="O583" s="12">
        <v>60</v>
      </c>
      <c r="P583" s="12">
        <v>0.79</v>
      </c>
      <c r="Q583" s="13" t="s">
        <v>385</v>
      </c>
      <c r="R583" s="18" t="s">
        <v>952</v>
      </c>
    </row>
    <row r="584" spans="1:18">
      <c r="A584" s="16" t="s">
        <v>387</v>
      </c>
      <c r="B584" s="2">
        <v>0.5</v>
      </c>
      <c r="C584" s="3">
        <v>750</v>
      </c>
      <c r="D584" s="4">
        <v>9.89</v>
      </c>
      <c r="E584" s="4">
        <v>30</v>
      </c>
      <c r="F584" s="2">
        <v>9</v>
      </c>
      <c r="G584" s="2">
        <v>5.2999999999999999E-2</v>
      </c>
      <c r="H584" s="2">
        <v>15.8</v>
      </c>
      <c r="I584" s="3">
        <v>525</v>
      </c>
      <c r="J584" s="3">
        <v>12</v>
      </c>
      <c r="K584" s="3"/>
      <c r="L584" s="4">
        <v>0</v>
      </c>
      <c r="M584" s="3">
        <v>24000</v>
      </c>
      <c r="N584" s="12">
        <v>64</v>
      </c>
      <c r="O584" s="12">
        <v>73</v>
      </c>
      <c r="P584" s="12">
        <v>0.9</v>
      </c>
      <c r="Q584" s="13" t="s">
        <v>385</v>
      </c>
      <c r="R584" s="18" t="s">
        <v>952</v>
      </c>
    </row>
    <row r="585" spans="1:18">
      <c r="A585" s="16" t="s">
        <v>388</v>
      </c>
      <c r="B585" s="2">
        <f t="shared" ref="B585:B608" si="11">1/3</f>
        <v>0.33333333333333331</v>
      </c>
      <c r="C585" s="3">
        <v>550</v>
      </c>
      <c r="D585" s="4">
        <v>10</v>
      </c>
      <c r="E585" s="4">
        <v>1</v>
      </c>
      <c r="F585" s="2">
        <v>8.7100000000000009</v>
      </c>
      <c r="G585" s="2">
        <v>0.61</v>
      </c>
      <c r="H585" s="2">
        <v>282.33999999999997</v>
      </c>
      <c r="I585" s="3">
        <v>789</v>
      </c>
      <c r="J585" s="3">
        <v>4.88</v>
      </c>
      <c r="K585" s="3"/>
      <c r="L585" s="4">
        <v>0</v>
      </c>
      <c r="M585" s="3">
        <v>24000</v>
      </c>
      <c r="N585" s="12">
        <v>19.2</v>
      </c>
      <c r="O585" s="12">
        <v>42</v>
      </c>
      <c r="P585" s="12">
        <v>1.07</v>
      </c>
      <c r="Q585" s="13" t="s">
        <v>389</v>
      </c>
      <c r="R585" s="18" t="s">
        <v>952</v>
      </c>
    </row>
    <row r="586" spans="1:18">
      <c r="A586" s="16" t="s">
        <v>390</v>
      </c>
      <c r="B586" s="2">
        <f t="shared" si="11"/>
        <v>0.33333333333333331</v>
      </c>
      <c r="C586" s="3">
        <v>550</v>
      </c>
      <c r="D586" s="4">
        <v>10</v>
      </c>
      <c r="E586" s="4">
        <v>1</v>
      </c>
      <c r="F586" s="2">
        <v>6.53</v>
      </c>
      <c r="G586" s="2">
        <v>0.48</v>
      </c>
      <c r="H586" s="2">
        <v>294.14999999999998</v>
      </c>
      <c r="I586" s="3">
        <v>785</v>
      </c>
      <c r="J586" s="3">
        <v>4.71</v>
      </c>
      <c r="K586" s="3"/>
      <c r="L586" s="4">
        <v>1.83</v>
      </c>
      <c r="M586" s="3">
        <v>24000</v>
      </c>
      <c r="N586" s="12">
        <v>26.3</v>
      </c>
      <c r="O586" s="12">
        <v>39.700000000000003</v>
      </c>
      <c r="P586" s="12">
        <v>0.9</v>
      </c>
      <c r="Q586" s="13" t="s">
        <v>389</v>
      </c>
      <c r="R586" s="18" t="s">
        <v>952</v>
      </c>
    </row>
    <row r="587" spans="1:18">
      <c r="A587" s="16" t="s">
        <v>391</v>
      </c>
      <c r="B587" s="2">
        <f t="shared" si="11"/>
        <v>0.33333333333333331</v>
      </c>
      <c r="C587" s="3">
        <v>550</v>
      </c>
      <c r="D587" s="4">
        <v>10</v>
      </c>
      <c r="E587" s="4">
        <v>1</v>
      </c>
      <c r="F587" s="2">
        <v>6.78</v>
      </c>
      <c r="G587" s="2">
        <v>0.49</v>
      </c>
      <c r="H587" s="2">
        <v>288.99</v>
      </c>
      <c r="I587" s="3">
        <v>813</v>
      </c>
      <c r="J587" s="3">
        <v>4.68</v>
      </c>
      <c r="K587" s="3"/>
      <c r="L587" s="4">
        <v>1.1000000000000001</v>
      </c>
      <c r="M587" s="3">
        <v>24000</v>
      </c>
      <c r="N587" s="12">
        <v>18</v>
      </c>
      <c r="O587" s="12">
        <v>40</v>
      </c>
      <c r="P587" s="12">
        <v>0.92400000000000004</v>
      </c>
      <c r="Q587" s="13" t="s">
        <v>389</v>
      </c>
      <c r="R587" s="18" t="s">
        <v>952</v>
      </c>
    </row>
    <row r="588" spans="1:18">
      <c r="A588" s="16" t="s">
        <v>392</v>
      </c>
      <c r="B588" s="2">
        <f t="shared" si="11"/>
        <v>0.33333333333333331</v>
      </c>
      <c r="C588" s="3">
        <v>550</v>
      </c>
      <c r="D588" s="4">
        <v>10</v>
      </c>
      <c r="E588" s="4">
        <v>1</v>
      </c>
      <c r="F588" s="2">
        <v>7.57</v>
      </c>
      <c r="G588" s="2">
        <v>0.59</v>
      </c>
      <c r="H588" s="2">
        <v>312.86</v>
      </c>
      <c r="I588" s="3">
        <v>786</v>
      </c>
      <c r="J588" s="3">
        <v>4.33</v>
      </c>
      <c r="K588" s="3"/>
      <c r="L588" s="4">
        <v>1.33</v>
      </c>
      <c r="M588" s="3">
        <v>24000</v>
      </c>
      <c r="N588" s="12">
        <v>19</v>
      </c>
      <c r="O588" s="12">
        <v>41.3</v>
      </c>
      <c r="P588" s="12">
        <v>0.99</v>
      </c>
      <c r="Q588" s="13" t="s">
        <v>389</v>
      </c>
      <c r="R588" s="18" t="s">
        <v>952</v>
      </c>
    </row>
    <row r="589" spans="1:18">
      <c r="A589" s="16" t="s">
        <v>393</v>
      </c>
      <c r="B589" s="2">
        <f t="shared" si="11"/>
        <v>0.33333333333333331</v>
      </c>
      <c r="C589" s="3">
        <v>550</v>
      </c>
      <c r="D589" s="4">
        <v>10</v>
      </c>
      <c r="E589" s="4">
        <v>1</v>
      </c>
      <c r="F589" s="2">
        <v>7.77</v>
      </c>
      <c r="G589" s="2">
        <v>0.56000000000000005</v>
      </c>
      <c r="H589" s="2">
        <v>291.58999999999997</v>
      </c>
      <c r="I589" s="3">
        <v>800</v>
      </c>
      <c r="J589" s="3">
        <v>4.5599999999999996</v>
      </c>
      <c r="K589" s="3"/>
      <c r="L589" s="4">
        <v>1.1200000000000001</v>
      </c>
      <c r="M589" s="3">
        <v>24000</v>
      </c>
      <c r="N589" s="12">
        <v>23</v>
      </c>
      <c r="O589" s="12">
        <v>40</v>
      </c>
      <c r="P589" s="12">
        <v>0.91</v>
      </c>
      <c r="Q589" s="13" t="s">
        <v>389</v>
      </c>
      <c r="R589" s="18" t="s">
        <v>952</v>
      </c>
    </row>
    <row r="590" spans="1:18">
      <c r="A590" s="16" t="s">
        <v>394</v>
      </c>
      <c r="B590" s="2">
        <f t="shared" si="11"/>
        <v>0.33333333333333331</v>
      </c>
      <c r="C590" s="3">
        <v>550</v>
      </c>
      <c r="D590" s="4">
        <v>10</v>
      </c>
      <c r="E590" s="4">
        <v>1</v>
      </c>
      <c r="F590" s="2">
        <v>6.26</v>
      </c>
      <c r="G590" s="2">
        <v>0.44</v>
      </c>
      <c r="H590" s="2">
        <v>283.61</v>
      </c>
      <c r="I590" s="3">
        <v>788</v>
      </c>
      <c r="J590" s="3">
        <v>4.9400000000000004</v>
      </c>
      <c r="K590" s="3"/>
      <c r="L590" s="4">
        <v>1</v>
      </c>
      <c r="M590" s="3">
        <v>24000</v>
      </c>
      <c r="N590" s="12">
        <v>19.899999999999999</v>
      </c>
      <c r="O590" s="12">
        <v>42.4</v>
      </c>
      <c r="P590" s="12">
        <v>0.95</v>
      </c>
      <c r="Q590" s="13" t="s">
        <v>389</v>
      </c>
      <c r="R590" s="18" t="s">
        <v>952</v>
      </c>
    </row>
    <row r="591" spans="1:18">
      <c r="A591" s="16" t="s">
        <v>388</v>
      </c>
      <c r="B591" s="2">
        <f t="shared" si="11"/>
        <v>0.33333333333333331</v>
      </c>
      <c r="C591" s="3">
        <v>600</v>
      </c>
      <c r="D591" s="4">
        <v>10</v>
      </c>
      <c r="E591" s="4">
        <v>1</v>
      </c>
      <c r="F591" s="2">
        <v>8.7100000000000009</v>
      </c>
      <c r="G591" s="2">
        <v>0.61</v>
      </c>
      <c r="H591" s="2">
        <v>282.33999999999997</v>
      </c>
      <c r="I591" s="3">
        <v>789</v>
      </c>
      <c r="J591" s="3">
        <v>4.88</v>
      </c>
      <c r="K591" s="3"/>
      <c r="L591" s="4">
        <v>0</v>
      </c>
      <c r="M591" s="3">
        <v>24000</v>
      </c>
      <c r="N591" s="12">
        <v>26.7</v>
      </c>
      <c r="O591" s="12">
        <v>57.3</v>
      </c>
      <c r="P591" s="12">
        <v>1.18</v>
      </c>
      <c r="Q591" s="13" t="s">
        <v>389</v>
      </c>
      <c r="R591" s="18" t="s">
        <v>952</v>
      </c>
    </row>
    <row r="592" spans="1:18">
      <c r="A592" s="16" t="s">
        <v>390</v>
      </c>
      <c r="B592" s="2">
        <f t="shared" si="11"/>
        <v>0.33333333333333331</v>
      </c>
      <c r="C592" s="3">
        <v>600</v>
      </c>
      <c r="D592" s="4">
        <v>10</v>
      </c>
      <c r="E592" s="4">
        <v>1</v>
      </c>
      <c r="F592" s="2">
        <v>6.53</v>
      </c>
      <c r="G592" s="2">
        <v>0.48</v>
      </c>
      <c r="H592" s="2">
        <v>294.14999999999998</v>
      </c>
      <c r="I592" s="3">
        <v>785</v>
      </c>
      <c r="J592" s="3">
        <v>4.71</v>
      </c>
      <c r="K592" s="3"/>
      <c r="L592" s="4">
        <v>1.83</v>
      </c>
      <c r="M592" s="3">
        <v>24000</v>
      </c>
      <c r="N592" s="12">
        <v>28.9</v>
      </c>
      <c r="O592" s="12">
        <v>54.5</v>
      </c>
      <c r="P592" s="12">
        <v>1.08</v>
      </c>
      <c r="Q592" s="13" t="s">
        <v>389</v>
      </c>
      <c r="R592" s="18" t="s">
        <v>952</v>
      </c>
    </row>
    <row r="593" spans="1:18">
      <c r="A593" s="16" t="s">
        <v>391</v>
      </c>
      <c r="B593" s="2">
        <f t="shared" si="11"/>
        <v>0.33333333333333331</v>
      </c>
      <c r="C593" s="3">
        <v>600</v>
      </c>
      <c r="D593" s="4">
        <v>10</v>
      </c>
      <c r="E593" s="4">
        <v>1</v>
      </c>
      <c r="F593" s="2">
        <v>6.78</v>
      </c>
      <c r="G593" s="2">
        <v>0.49</v>
      </c>
      <c r="H593" s="2">
        <v>288.99</v>
      </c>
      <c r="I593" s="3">
        <v>813</v>
      </c>
      <c r="J593" s="3">
        <v>4.68</v>
      </c>
      <c r="K593" s="3"/>
      <c r="L593" s="4">
        <v>1.1000000000000001</v>
      </c>
      <c r="M593" s="3">
        <v>24000</v>
      </c>
      <c r="N593" s="12">
        <v>24</v>
      </c>
      <c r="O593" s="12">
        <v>57.3</v>
      </c>
      <c r="P593" s="12">
        <v>1.06</v>
      </c>
      <c r="Q593" s="13" t="s">
        <v>389</v>
      </c>
      <c r="R593" s="18" t="s">
        <v>952</v>
      </c>
    </row>
    <row r="594" spans="1:18">
      <c r="A594" s="16" t="s">
        <v>392</v>
      </c>
      <c r="B594" s="2">
        <f t="shared" si="11"/>
        <v>0.33333333333333331</v>
      </c>
      <c r="C594" s="3">
        <v>600</v>
      </c>
      <c r="D594" s="4">
        <v>10</v>
      </c>
      <c r="E594" s="4">
        <v>1</v>
      </c>
      <c r="F594" s="2">
        <v>7.57</v>
      </c>
      <c r="G594" s="2">
        <v>0.59</v>
      </c>
      <c r="H594" s="2">
        <v>312.86</v>
      </c>
      <c r="I594" s="3">
        <v>786</v>
      </c>
      <c r="J594" s="3">
        <v>4.33</v>
      </c>
      <c r="K594" s="3"/>
      <c r="L594" s="4">
        <v>1.33</v>
      </c>
      <c r="M594" s="3">
        <v>24000</v>
      </c>
      <c r="N594" s="12">
        <v>23.9</v>
      </c>
      <c r="O594" s="12">
        <v>56</v>
      </c>
      <c r="P594" s="12">
        <v>1.1100000000000001</v>
      </c>
      <c r="Q594" s="13" t="s">
        <v>389</v>
      </c>
      <c r="R594" s="18" t="s">
        <v>952</v>
      </c>
    </row>
    <row r="595" spans="1:18">
      <c r="A595" s="16" t="s">
        <v>393</v>
      </c>
      <c r="B595" s="2">
        <f t="shared" si="11"/>
        <v>0.33333333333333331</v>
      </c>
      <c r="C595" s="3">
        <v>600</v>
      </c>
      <c r="D595" s="4">
        <v>10</v>
      </c>
      <c r="E595" s="4">
        <v>1</v>
      </c>
      <c r="F595" s="2">
        <v>7.77</v>
      </c>
      <c r="G595" s="2">
        <v>0.56000000000000005</v>
      </c>
      <c r="H595" s="2">
        <v>291.58999999999997</v>
      </c>
      <c r="I595" s="3">
        <v>800</v>
      </c>
      <c r="J595" s="3">
        <v>4.5599999999999996</v>
      </c>
      <c r="K595" s="3"/>
      <c r="L595" s="4">
        <v>1.1200000000000001</v>
      </c>
      <c r="M595" s="3">
        <v>24000</v>
      </c>
      <c r="N595" s="12">
        <v>32.9</v>
      </c>
      <c r="O595" s="12">
        <v>54.4</v>
      </c>
      <c r="P595" s="12">
        <v>1.0900000000000001</v>
      </c>
      <c r="Q595" s="13" t="s">
        <v>389</v>
      </c>
      <c r="R595" s="18" t="s">
        <v>952</v>
      </c>
    </row>
    <row r="596" spans="1:18">
      <c r="A596" s="16" t="s">
        <v>394</v>
      </c>
      <c r="B596" s="2">
        <f t="shared" si="11"/>
        <v>0.33333333333333331</v>
      </c>
      <c r="C596" s="3">
        <v>600</v>
      </c>
      <c r="D596" s="4">
        <v>10</v>
      </c>
      <c r="E596" s="4">
        <v>1</v>
      </c>
      <c r="F596" s="2">
        <v>6.26</v>
      </c>
      <c r="G596" s="2">
        <v>0.44</v>
      </c>
      <c r="H596" s="2">
        <v>283.61</v>
      </c>
      <c r="I596" s="3">
        <v>788</v>
      </c>
      <c r="J596" s="3">
        <v>4.9400000000000004</v>
      </c>
      <c r="K596" s="3"/>
      <c r="L596" s="4">
        <v>1</v>
      </c>
      <c r="M596" s="3">
        <v>24000</v>
      </c>
      <c r="N596" s="12">
        <v>24.8</v>
      </c>
      <c r="O596" s="12">
        <v>54.8</v>
      </c>
      <c r="P596" s="12">
        <v>1.06</v>
      </c>
      <c r="Q596" s="13" t="s">
        <v>389</v>
      </c>
      <c r="R596" s="18" t="s">
        <v>952</v>
      </c>
    </row>
    <row r="597" spans="1:18">
      <c r="A597" s="16" t="s">
        <v>388</v>
      </c>
      <c r="B597" s="2">
        <f t="shared" si="11"/>
        <v>0.33333333333333331</v>
      </c>
      <c r="C597" s="3">
        <v>650</v>
      </c>
      <c r="D597" s="4">
        <v>10</v>
      </c>
      <c r="E597" s="4">
        <v>1</v>
      </c>
      <c r="F597" s="2">
        <v>8.7100000000000009</v>
      </c>
      <c r="G597" s="2">
        <v>0.61</v>
      </c>
      <c r="H597" s="2">
        <v>282.33999999999997</v>
      </c>
      <c r="I597" s="3">
        <v>789</v>
      </c>
      <c r="J597" s="3">
        <v>4.88</v>
      </c>
      <c r="K597" s="3"/>
      <c r="L597" s="4">
        <v>0</v>
      </c>
      <c r="M597" s="3">
        <v>24000</v>
      </c>
      <c r="N597" s="12">
        <v>32.799999999999997</v>
      </c>
      <c r="O597" s="12">
        <v>72.3</v>
      </c>
      <c r="P597" s="12">
        <v>1.25</v>
      </c>
      <c r="Q597" s="13" t="s">
        <v>389</v>
      </c>
      <c r="R597" s="18" t="s">
        <v>952</v>
      </c>
    </row>
    <row r="598" spans="1:18">
      <c r="A598" s="16" t="s">
        <v>390</v>
      </c>
      <c r="B598" s="2">
        <f t="shared" si="11"/>
        <v>0.33333333333333331</v>
      </c>
      <c r="C598" s="3">
        <v>650</v>
      </c>
      <c r="D598" s="4">
        <v>10</v>
      </c>
      <c r="E598" s="4">
        <v>1</v>
      </c>
      <c r="F598" s="2">
        <v>6.53</v>
      </c>
      <c r="G598" s="2">
        <v>0.48</v>
      </c>
      <c r="H598" s="2">
        <v>294.14999999999998</v>
      </c>
      <c r="I598" s="3">
        <v>785</v>
      </c>
      <c r="J598" s="3">
        <v>4.71</v>
      </c>
      <c r="K598" s="3"/>
      <c r="L598" s="4">
        <v>1.83</v>
      </c>
      <c r="M598" s="3">
        <v>24000</v>
      </c>
      <c r="N598" s="12">
        <v>35.5</v>
      </c>
      <c r="O598" s="12">
        <v>72.7</v>
      </c>
      <c r="P598" s="12">
        <v>1.21</v>
      </c>
      <c r="Q598" s="13" t="s">
        <v>389</v>
      </c>
      <c r="R598" s="18" t="s">
        <v>952</v>
      </c>
    </row>
    <row r="599" spans="1:18">
      <c r="A599" s="16" t="s">
        <v>391</v>
      </c>
      <c r="B599" s="2">
        <f t="shared" si="11"/>
        <v>0.33333333333333331</v>
      </c>
      <c r="C599" s="3">
        <v>650</v>
      </c>
      <c r="D599" s="4">
        <v>10</v>
      </c>
      <c r="E599" s="4">
        <v>1</v>
      </c>
      <c r="F599" s="2">
        <v>6.78</v>
      </c>
      <c r="G599" s="2">
        <v>0.49</v>
      </c>
      <c r="H599" s="2">
        <v>288.99</v>
      </c>
      <c r="I599" s="3">
        <v>813</v>
      </c>
      <c r="J599" s="3">
        <v>4.68</v>
      </c>
      <c r="K599" s="3"/>
      <c r="L599" s="4">
        <v>1.1000000000000001</v>
      </c>
      <c r="M599" s="3">
        <v>24000</v>
      </c>
      <c r="N599" s="12">
        <v>29.63</v>
      </c>
      <c r="O599" s="12">
        <v>73.5</v>
      </c>
      <c r="P599" s="12">
        <v>1.1499999999999999</v>
      </c>
      <c r="Q599" s="13" t="s">
        <v>389</v>
      </c>
      <c r="R599" s="18" t="s">
        <v>952</v>
      </c>
    </row>
    <row r="600" spans="1:18">
      <c r="A600" s="16" t="s">
        <v>392</v>
      </c>
      <c r="B600" s="2">
        <f t="shared" si="11"/>
        <v>0.33333333333333331</v>
      </c>
      <c r="C600" s="3">
        <v>650</v>
      </c>
      <c r="D600" s="4">
        <v>10</v>
      </c>
      <c r="E600" s="4">
        <v>1</v>
      </c>
      <c r="F600" s="2">
        <v>7.57</v>
      </c>
      <c r="G600" s="2">
        <v>0.59</v>
      </c>
      <c r="H600" s="2">
        <v>312.86</v>
      </c>
      <c r="I600" s="3">
        <v>786</v>
      </c>
      <c r="J600" s="3">
        <v>4.33</v>
      </c>
      <c r="K600" s="3"/>
      <c r="L600" s="4">
        <v>1.33</v>
      </c>
      <c r="M600" s="3">
        <v>24000</v>
      </c>
      <c r="N600" s="12">
        <v>29.65</v>
      </c>
      <c r="O600" s="12">
        <v>71</v>
      </c>
      <c r="P600" s="12">
        <v>1.17</v>
      </c>
      <c r="Q600" s="13" t="s">
        <v>389</v>
      </c>
      <c r="R600" s="18" t="s">
        <v>952</v>
      </c>
    </row>
    <row r="601" spans="1:18">
      <c r="A601" s="16" t="s">
        <v>393</v>
      </c>
      <c r="B601" s="2">
        <f t="shared" si="11"/>
        <v>0.33333333333333331</v>
      </c>
      <c r="C601" s="3">
        <v>650</v>
      </c>
      <c r="D601" s="4">
        <v>10</v>
      </c>
      <c r="E601" s="4">
        <v>1</v>
      </c>
      <c r="F601" s="2">
        <v>7.77</v>
      </c>
      <c r="G601" s="2">
        <v>0.56000000000000005</v>
      </c>
      <c r="H601" s="2">
        <v>291.58999999999997</v>
      </c>
      <c r="I601" s="3">
        <v>800</v>
      </c>
      <c r="J601" s="3">
        <v>4.5599999999999996</v>
      </c>
      <c r="K601" s="3"/>
      <c r="L601" s="4">
        <v>1.1200000000000001</v>
      </c>
      <c r="M601" s="3">
        <v>24000</v>
      </c>
      <c r="N601" s="12">
        <v>41.3</v>
      </c>
      <c r="O601" s="12">
        <v>70.5</v>
      </c>
      <c r="P601" s="12">
        <v>1.1499999999999999</v>
      </c>
      <c r="Q601" s="13" t="s">
        <v>389</v>
      </c>
      <c r="R601" s="18" t="s">
        <v>952</v>
      </c>
    </row>
    <row r="602" spans="1:18">
      <c r="A602" s="16" t="s">
        <v>394</v>
      </c>
      <c r="B602" s="2">
        <f t="shared" si="11"/>
        <v>0.33333333333333331</v>
      </c>
      <c r="C602" s="3">
        <v>650</v>
      </c>
      <c r="D602" s="4">
        <v>10</v>
      </c>
      <c r="E602" s="4">
        <v>1</v>
      </c>
      <c r="F602" s="2">
        <v>6.26</v>
      </c>
      <c r="G602" s="2">
        <v>0.44</v>
      </c>
      <c r="H602" s="2">
        <v>283.61</v>
      </c>
      <c r="I602" s="3">
        <v>788</v>
      </c>
      <c r="J602" s="3">
        <v>4.9400000000000004</v>
      </c>
      <c r="K602" s="3"/>
      <c r="L602" s="4">
        <v>1</v>
      </c>
      <c r="M602" s="3">
        <v>24000</v>
      </c>
      <c r="N602" s="12">
        <v>30.8</v>
      </c>
      <c r="O602" s="12">
        <v>70.7</v>
      </c>
      <c r="P602" s="12">
        <v>1.18</v>
      </c>
      <c r="Q602" s="13" t="s">
        <v>389</v>
      </c>
      <c r="R602" s="18" t="s">
        <v>952</v>
      </c>
    </row>
    <row r="603" spans="1:18">
      <c r="A603" s="16" t="s">
        <v>388</v>
      </c>
      <c r="B603" s="2">
        <f t="shared" si="11"/>
        <v>0.33333333333333331</v>
      </c>
      <c r="C603" s="3">
        <v>700</v>
      </c>
      <c r="D603" s="4">
        <v>10</v>
      </c>
      <c r="E603" s="4">
        <v>1</v>
      </c>
      <c r="F603" s="2">
        <v>8.7100000000000009</v>
      </c>
      <c r="G603" s="2">
        <v>0.61</v>
      </c>
      <c r="H603" s="2">
        <v>282.33999999999997</v>
      </c>
      <c r="I603" s="3">
        <v>789</v>
      </c>
      <c r="J603" s="3">
        <v>4.88</v>
      </c>
      <c r="K603" s="3"/>
      <c r="L603" s="4">
        <v>0</v>
      </c>
      <c r="M603" s="3">
        <v>24000</v>
      </c>
      <c r="N603" s="12">
        <v>37.799999999999997</v>
      </c>
      <c r="O603" s="12">
        <v>85.5</v>
      </c>
      <c r="P603" s="12">
        <v>1.32</v>
      </c>
      <c r="Q603" s="13" t="s">
        <v>389</v>
      </c>
      <c r="R603" s="18" t="s">
        <v>952</v>
      </c>
    </row>
    <row r="604" spans="1:18">
      <c r="A604" s="16" t="s">
        <v>390</v>
      </c>
      <c r="B604" s="2">
        <f t="shared" si="11"/>
        <v>0.33333333333333331</v>
      </c>
      <c r="C604" s="3">
        <v>700</v>
      </c>
      <c r="D604" s="4">
        <v>10</v>
      </c>
      <c r="E604" s="4">
        <v>1</v>
      </c>
      <c r="F604" s="2">
        <v>6.53</v>
      </c>
      <c r="G604" s="2">
        <v>0.48</v>
      </c>
      <c r="H604" s="2">
        <v>294.14999999999998</v>
      </c>
      <c r="I604" s="3">
        <v>785</v>
      </c>
      <c r="J604" s="3">
        <v>4.71</v>
      </c>
      <c r="K604" s="3"/>
      <c r="L604" s="4">
        <v>1.83</v>
      </c>
      <c r="M604" s="3">
        <v>24000</v>
      </c>
      <c r="N604" s="12">
        <v>43.5</v>
      </c>
      <c r="O604" s="12">
        <v>86.2</v>
      </c>
      <c r="P604" s="12">
        <v>1.33</v>
      </c>
      <c r="Q604" s="13" t="s">
        <v>389</v>
      </c>
      <c r="R604" s="18" t="s">
        <v>952</v>
      </c>
    </row>
    <row r="605" spans="1:18">
      <c r="A605" s="16" t="s">
        <v>391</v>
      </c>
      <c r="B605" s="2">
        <f t="shared" si="11"/>
        <v>0.33333333333333331</v>
      </c>
      <c r="C605" s="3">
        <v>700</v>
      </c>
      <c r="D605" s="4">
        <v>10</v>
      </c>
      <c r="E605" s="4">
        <v>1</v>
      </c>
      <c r="F605" s="2">
        <v>6.78</v>
      </c>
      <c r="G605" s="2">
        <v>0.49</v>
      </c>
      <c r="H605" s="2">
        <v>288.99</v>
      </c>
      <c r="I605" s="3">
        <v>813</v>
      </c>
      <c r="J605" s="3">
        <v>4.68</v>
      </c>
      <c r="K605" s="3"/>
      <c r="L605" s="4">
        <v>1.1000000000000001</v>
      </c>
      <c r="M605" s="3">
        <v>24000</v>
      </c>
      <c r="N605" s="12">
        <v>34.5</v>
      </c>
      <c r="O605" s="12">
        <v>87</v>
      </c>
      <c r="P605" s="12">
        <v>1.25</v>
      </c>
      <c r="Q605" s="13" t="s">
        <v>389</v>
      </c>
      <c r="R605" s="18" t="s">
        <v>952</v>
      </c>
    </row>
    <row r="606" spans="1:18">
      <c r="A606" s="16" t="s">
        <v>392</v>
      </c>
      <c r="B606" s="2">
        <f t="shared" si="11"/>
        <v>0.33333333333333331</v>
      </c>
      <c r="C606" s="3">
        <v>700</v>
      </c>
      <c r="D606" s="4">
        <v>10</v>
      </c>
      <c r="E606" s="4">
        <v>1</v>
      </c>
      <c r="F606" s="2">
        <v>7.57</v>
      </c>
      <c r="G606" s="2">
        <v>0.59</v>
      </c>
      <c r="H606" s="2">
        <v>312.86</v>
      </c>
      <c r="I606" s="3">
        <v>786</v>
      </c>
      <c r="J606" s="3">
        <v>4.33</v>
      </c>
      <c r="K606" s="3"/>
      <c r="L606" s="4">
        <v>1.33</v>
      </c>
      <c r="M606" s="3">
        <v>24000</v>
      </c>
      <c r="N606" s="12">
        <v>36.299999999999997</v>
      </c>
      <c r="O606" s="12">
        <v>85.3</v>
      </c>
      <c r="P606" s="12">
        <v>1.3</v>
      </c>
      <c r="Q606" s="13" t="s">
        <v>389</v>
      </c>
      <c r="R606" s="18" t="s">
        <v>952</v>
      </c>
    </row>
    <row r="607" spans="1:18">
      <c r="A607" s="16" t="s">
        <v>393</v>
      </c>
      <c r="B607" s="2">
        <f t="shared" si="11"/>
        <v>0.33333333333333331</v>
      </c>
      <c r="C607" s="3">
        <v>700</v>
      </c>
      <c r="D607" s="4">
        <v>10</v>
      </c>
      <c r="E607" s="4">
        <v>1</v>
      </c>
      <c r="F607" s="2">
        <v>7.77</v>
      </c>
      <c r="G607" s="2">
        <v>0.56000000000000005</v>
      </c>
      <c r="H607" s="2">
        <v>291.58999999999997</v>
      </c>
      <c r="I607" s="3">
        <v>800</v>
      </c>
      <c r="J607" s="3">
        <v>4.5599999999999996</v>
      </c>
      <c r="K607" s="3"/>
      <c r="L607" s="4">
        <v>1.1200000000000001</v>
      </c>
      <c r="M607" s="3">
        <v>24000</v>
      </c>
      <c r="N607" s="12">
        <v>48.6</v>
      </c>
      <c r="O607" s="12">
        <v>84.5</v>
      </c>
      <c r="P607" s="12">
        <v>1.24</v>
      </c>
      <c r="Q607" s="13" t="s">
        <v>389</v>
      </c>
      <c r="R607" s="18" t="s">
        <v>952</v>
      </c>
    </row>
    <row r="608" spans="1:18">
      <c r="A608" s="16" t="s">
        <v>394</v>
      </c>
      <c r="B608" s="2">
        <f t="shared" si="11"/>
        <v>0.33333333333333331</v>
      </c>
      <c r="C608" s="3">
        <v>700</v>
      </c>
      <c r="D608" s="4">
        <v>10</v>
      </c>
      <c r="E608" s="4">
        <v>1</v>
      </c>
      <c r="F608" s="2">
        <v>6.26</v>
      </c>
      <c r="G608" s="2">
        <v>0.44</v>
      </c>
      <c r="H608" s="2">
        <v>283.61</v>
      </c>
      <c r="I608" s="3">
        <v>788</v>
      </c>
      <c r="J608" s="3">
        <v>4.9400000000000004</v>
      </c>
      <c r="K608" s="3"/>
      <c r="L608" s="4">
        <v>1</v>
      </c>
      <c r="M608" s="3">
        <v>24000</v>
      </c>
      <c r="N608" s="12">
        <v>36.299999999999997</v>
      </c>
      <c r="O608" s="12">
        <v>84.4</v>
      </c>
      <c r="P608" s="12">
        <v>1.24</v>
      </c>
      <c r="Q608" s="13" t="s">
        <v>389</v>
      </c>
      <c r="R608" s="18" t="s">
        <v>952</v>
      </c>
    </row>
    <row r="609" spans="1:18">
      <c r="A609" s="16" t="s">
        <v>395</v>
      </c>
      <c r="B609" s="2">
        <v>0.25</v>
      </c>
      <c r="C609" s="3">
        <v>700</v>
      </c>
      <c r="D609" s="4">
        <v>0.5</v>
      </c>
      <c r="E609" s="4">
        <v>5</v>
      </c>
      <c r="F609" s="2">
        <v>8.9</v>
      </c>
      <c r="G609" s="2">
        <v>0.04</v>
      </c>
      <c r="H609" s="2">
        <v>15</v>
      </c>
      <c r="I609" s="3">
        <v>468</v>
      </c>
      <c r="J609" s="3">
        <v>2.2999999999999998</v>
      </c>
      <c r="K609" s="3"/>
      <c r="L609" s="4">
        <v>0</v>
      </c>
      <c r="M609" s="3">
        <v>48000</v>
      </c>
      <c r="N609" s="12">
        <v>57</v>
      </c>
      <c r="O609" s="12">
        <v>72.099999999999994</v>
      </c>
      <c r="P609" s="12">
        <v>0.79</v>
      </c>
      <c r="Q609" s="13" t="s">
        <v>396</v>
      </c>
      <c r="R609" s="18" t="s">
        <v>952</v>
      </c>
    </row>
    <row r="610" spans="1:18">
      <c r="A610" s="16" t="s">
        <v>395</v>
      </c>
      <c r="B610" s="2">
        <v>0.25</v>
      </c>
      <c r="C610" s="3">
        <v>700</v>
      </c>
      <c r="D610" s="4">
        <v>2.5</v>
      </c>
      <c r="E610" s="4">
        <v>5</v>
      </c>
      <c r="F610" s="2">
        <v>8.9</v>
      </c>
      <c r="G610" s="2">
        <v>0.04</v>
      </c>
      <c r="H610" s="2">
        <v>23.6</v>
      </c>
      <c r="I610" s="3">
        <v>402</v>
      </c>
      <c r="J610" s="3">
        <v>4.7</v>
      </c>
      <c r="K610" s="3"/>
      <c r="L610" s="4">
        <v>0</v>
      </c>
      <c r="M610" s="3">
        <v>48000</v>
      </c>
      <c r="N610" s="12">
        <v>71</v>
      </c>
      <c r="O610" s="12">
        <v>82.4</v>
      </c>
      <c r="P610" s="12">
        <v>0.85</v>
      </c>
      <c r="Q610" s="13" t="s">
        <v>396</v>
      </c>
      <c r="R610" s="18" t="s">
        <v>952</v>
      </c>
    </row>
    <row r="611" spans="1:18">
      <c r="A611" s="16" t="s">
        <v>395</v>
      </c>
      <c r="B611" s="2">
        <v>0.25</v>
      </c>
      <c r="C611" s="3">
        <v>700</v>
      </c>
      <c r="D611" s="4">
        <v>10</v>
      </c>
      <c r="E611" s="4">
        <v>5</v>
      </c>
      <c r="F611" s="2">
        <v>8.9</v>
      </c>
      <c r="G611" s="2">
        <v>0.04</v>
      </c>
      <c r="H611" s="2">
        <v>21.2</v>
      </c>
      <c r="I611" s="3">
        <v>300</v>
      </c>
      <c r="J611" s="3">
        <v>4.5</v>
      </c>
      <c r="K611" s="3"/>
      <c r="L611" s="4">
        <v>0</v>
      </c>
      <c r="M611" s="3">
        <v>48000</v>
      </c>
      <c r="N611" s="12">
        <v>75.599999999999994</v>
      </c>
      <c r="O611" s="12">
        <v>85.4</v>
      </c>
      <c r="P611" s="12">
        <v>0.86</v>
      </c>
      <c r="Q611" s="13" t="s">
        <v>396</v>
      </c>
      <c r="R611" s="18" t="s">
        <v>952</v>
      </c>
    </row>
    <row r="612" spans="1:18">
      <c r="A612" s="16" t="s">
        <v>395</v>
      </c>
      <c r="B612" s="2">
        <v>0.25</v>
      </c>
      <c r="C612" s="3">
        <v>700</v>
      </c>
      <c r="D612" s="4">
        <v>2.5</v>
      </c>
      <c r="E612" s="4">
        <v>24</v>
      </c>
      <c r="F612" s="2">
        <v>8.9</v>
      </c>
      <c r="G612" s="2">
        <v>0.04</v>
      </c>
      <c r="H612" s="2">
        <v>23.6</v>
      </c>
      <c r="I612" s="3">
        <v>402</v>
      </c>
      <c r="J612" s="3">
        <v>4.7</v>
      </c>
      <c r="K612" s="3"/>
      <c r="L612" s="4">
        <v>0</v>
      </c>
      <c r="M612" s="3">
        <v>48000</v>
      </c>
      <c r="N612" s="12">
        <v>66</v>
      </c>
      <c r="O612" s="12">
        <v>80</v>
      </c>
      <c r="P612" s="12">
        <v>0.83</v>
      </c>
      <c r="Q612" s="13" t="s">
        <v>396</v>
      </c>
      <c r="R612" s="18" t="s">
        <v>952</v>
      </c>
    </row>
    <row r="613" spans="1:18">
      <c r="A613" s="16" t="s">
        <v>395</v>
      </c>
      <c r="B613" s="2">
        <v>0.25</v>
      </c>
      <c r="C613" s="3">
        <v>700</v>
      </c>
      <c r="D613" s="4">
        <v>10</v>
      </c>
      <c r="E613" s="4">
        <v>24</v>
      </c>
      <c r="F613" s="2">
        <v>8.9</v>
      </c>
      <c r="G613" s="2">
        <v>0.04</v>
      </c>
      <c r="H613" s="2">
        <v>21.2</v>
      </c>
      <c r="I613" s="3">
        <v>300</v>
      </c>
      <c r="J613" s="3">
        <v>4.5</v>
      </c>
      <c r="K613" s="3"/>
      <c r="L613" s="4">
        <v>0</v>
      </c>
      <c r="M613" s="3">
        <v>48000</v>
      </c>
      <c r="N613" s="12">
        <v>66</v>
      </c>
      <c r="O613" s="12">
        <v>80</v>
      </c>
      <c r="P613" s="12">
        <v>0.82</v>
      </c>
      <c r="Q613" s="13" t="s">
        <v>396</v>
      </c>
      <c r="R613" s="18" t="s">
        <v>952</v>
      </c>
    </row>
    <row r="614" spans="1:18">
      <c r="A614" s="16" t="s">
        <v>397</v>
      </c>
      <c r="B614" s="2">
        <v>0.3</v>
      </c>
      <c r="C614" s="3">
        <v>700</v>
      </c>
      <c r="D614" s="4">
        <v>10</v>
      </c>
      <c r="E614" s="4">
        <v>1</v>
      </c>
      <c r="F614" s="2">
        <v>3.1</v>
      </c>
      <c r="G614" s="2">
        <v>0.63</v>
      </c>
      <c r="H614" s="2">
        <v>675</v>
      </c>
      <c r="I614" s="3">
        <v>452</v>
      </c>
      <c r="J614" s="3">
        <v>9</v>
      </c>
      <c r="K614" s="3">
        <v>10</v>
      </c>
      <c r="L614" s="4">
        <v>0</v>
      </c>
      <c r="M614" s="3">
        <v>24000</v>
      </c>
      <c r="N614" s="12">
        <v>62.8</v>
      </c>
      <c r="O614" s="12">
        <v>73.099999999999994</v>
      </c>
      <c r="P614" s="12">
        <v>0.82</v>
      </c>
      <c r="Q614" s="13" t="s">
        <v>398</v>
      </c>
      <c r="R614" s="18" t="s">
        <v>952</v>
      </c>
    </row>
    <row r="615" spans="1:18">
      <c r="A615" s="16" t="s">
        <v>399</v>
      </c>
      <c r="B615" s="2">
        <v>0.3</v>
      </c>
      <c r="C615" s="3">
        <v>700</v>
      </c>
      <c r="D615" s="4">
        <v>10</v>
      </c>
      <c r="E615" s="4">
        <v>1</v>
      </c>
      <c r="F615" s="2">
        <v>3.5</v>
      </c>
      <c r="G615" s="2">
        <v>0.56999999999999995</v>
      </c>
      <c r="H615" s="2">
        <v>693</v>
      </c>
      <c r="I615" s="3">
        <v>598</v>
      </c>
      <c r="J615" s="3">
        <v>8</v>
      </c>
      <c r="K615" s="3">
        <v>12.1</v>
      </c>
      <c r="L615" s="4">
        <v>0</v>
      </c>
      <c r="M615" s="3">
        <v>24000</v>
      </c>
      <c r="N615" s="12">
        <v>48</v>
      </c>
      <c r="O615" s="12">
        <v>57.1</v>
      </c>
      <c r="P615" s="12">
        <v>0.76</v>
      </c>
      <c r="Q615" s="13" t="s">
        <v>398</v>
      </c>
      <c r="R615" s="18" t="s">
        <v>952</v>
      </c>
    </row>
    <row r="616" spans="1:18">
      <c r="A616" s="16" t="s">
        <v>400</v>
      </c>
      <c r="B616" s="2">
        <v>0.3</v>
      </c>
      <c r="C616" s="3">
        <v>700</v>
      </c>
      <c r="D616" s="4">
        <v>10</v>
      </c>
      <c r="E616" s="4">
        <v>1</v>
      </c>
      <c r="F616" s="2">
        <v>4</v>
      </c>
      <c r="G616" s="2">
        <v>0.69</v>
      </c>
      <c r="H616" s="2">
        <v>301</v>
      </c>
      <c r="I616" s="3">
        <v>799</v>
      </c>
      <c r="J616" s="3">
        <v>6</v>
      </c>
      <c r="K616" s="3">
        <v>16.399999999999999</v>
      </c>
      <c r="L616" s="4">
        <v>0</v>
      </c>
      <c r="M616" s="3">
        <v>24000</v>
      </c>
      <c r="N616" s="12">
        <v>82.3</v>
      </c>
      <c r="O616" s="12">
        <v>87.3</v>
      </c>
      <c r="P616" s="12">
        <v>0.88</v>
      </c>
      <c r="Q616" s="13" t="s">
        <v>398</v>
      </c>
      <c r="R616" s="18" t="s">
        <v>952</v>
      </c>
    </row>
    <row r="617" spans="1:18">
      <c r="A617" s="16" t="s">
        <v>397</v>
      </c>
      <c r="B617" s="2">
        <v>0.3</v>
      </c>
      <c r="C617" s="3">
        <v>750</v>
      </c>
      <c r="D617" s="4">
        <v>10</v>
      </c>
      <c r="E617" s="4">
        <v>1</v>
      </c>
      <c r="F617" s="2">
        <v>3.1</v>
      </c>
      <c r="G617" s="2">
        <v>0.63</v>
      </c>
      <c r="H617" s="2">
        <v>675</v>
      </c>
      <c r="I617" s="3">
        <v>452</v>
      </c>
      <c r="J617" s="3">
        <v>9</v>
      </c>
      <c r="K617" s="3">
        <v>10</v>
      </c>
      <c r="L617" s="4">
        <v>0</v>
      </c>
      <c r="M617" s="3">
        <v>24000</v>
      </c>
      <c r="N617" s="12">
        <v>85.3</v>
      </c>
      <c r="O617" s="12">
        <v>90.8</v>
      </c>
      <c r="P617" s="12">
        <v>0.89</v>
      </c>
      <c r="Q617" s="13" t="s">
        <v>398</v>
      </c>
      <c r="R617" s="18" t="s">
        <v>952</v>
      </c>
    </row>
    <row r="618" spans="1:18">
      <c r="A618" s="16" t="s">
        <v>399</v>
      </c>
      <c r="B618" s="2">
        <v>0.3</v>
      </c>
      <c r="C618" s="3">
        <v>750</v>
      </c>
      <c r="D618" s="4">
        <v>10</v>
      </c>
      <c r="E618" s="4">
        <v>1</v>
      </c>
      <c r="F618" s="2">
        <v>3.5</v>
      </c>
      <c r="G618" s="2">
        <v>0.56999999999999995</v>
      </c>
      <c r="H618" s="2">
        <v>693</v>
      </c>
      <c r="I618" s="3">
        <v>598</v>
      </c>
      <c r="J618" s="3">
        <v>8</v>
      </c>
      <c r="K618" s="3">
        <v>12.1</v>
      </c>
      <c r="L618" s="4">
        <v>0</v>
      </c>
      <c r="M618" s="3">
        <v>24000</v>
      </c>
      <c r="N618" s="12">
        <v>57.6</v>
      </c>
      <c r="O618" s="12">
        <v>66.7</v>
      </c>
      <c r="P618" s="12">
        <v>0.8</v>
      </c>
      <c r="Q618" s="13" t="s">
        <v>398</v>
      </c>
      <c r="R618" s="18" t="s">
        <v>952</v>
      </c>
    </row>
    <row r="619" spans="1:18">
      <c r="A619" s="16" t="s">
        <v>400</v>
      </c>
      <c r="B619" s="2">
        <v>0.3</v>
      </c>
      <c r="C619" s="3">
        <v>750</v>
      </c>
      <c r="D619" s="4">
        <v>10</v>
      </c>
      <c r="E619" s="4">
        <v>1</v>
      </c>
      <c r="F619" s="2">
        <v>4</v>
      </c>
      <c r="G619" s="2">
        <v>0.69</v>
      </c>
      <c r="H619" s="2">
        <v>301</v>
      </c>
      <c r="I619" s="3">
        <v>799</v>
      </c>
      <c r="J619" s="3">
        <v>6</v>
      </c>
      <c r="K619" s="3">
        <v>16.399999999999999</v>
      </c>
      <c r="L619" s="4">
        <v>0</v>
      </c>
      <c r="M619" s="3">
        <v>24000</v>
      </c>
      <c r="N619" s="12">
        <v>88.6</v>
      </c>
      <c r="O619" s="12">
        <v>92.7</v>
      </c>
      <c r="P619" s="12">
        <v>0.89</v>
      </c>
      <c r="Q619" s="13" t="s">
        <v>398</v>
      </c>
      <c r="R619" s="18" t="s">
        <v>952</v>
      </c>
    </row>
    <row r="620" spans="1:18">
      <c r="A620" s="16" t="s">
        <v>397</v>
      </c>
      <c r="B620" s="2">
        <v>0.3</v>
      </c>
      <c r="C620" s="3">
        <v>750</v>
      </c>
      <c r="D620" s="4">
        <v>10</v>
      </c>
      <c r="E620" s="4">
        <v>10</v>
      </c>
      <c r="F620" s="2">
        <v>3.1</v>
      </c>
      <c r="G620" s="2">
        <v>0.63</v>
      </c>
      <c r="H620" s="2">
        <v>675</v>
      </c>
      <c r="I620" s="3">
        <v>452</v>
      </c>
      <c r="J620" s="3">
        <v>9</v>
      </c>
      <c r="K620" s="3">
        <v>10</v>
      </c>
      <c r="L620" s="4">
        <v>0</v>
      </c>
      <c r="M620" s="3">
        <v>24000</v>
      </c>
      <c r="N620" s="12">
        <v>62.8</v>
      </c>
      <c r="O620" s="12">
        <v>73.099999999999994</v>
      </c>
      <c r="P620" s="12">
        <v>0.78</v>
      </c>
      <c r="Q620" s="13" t="s">
        <v>398</v>
      </c>
      <c r="R620" s="18" t="s">
        <v>952</v>
      </c>
    </row>
    <row r="621" spans="1:18">
      <c r="A621" s="16" t="s">
        <v>399</v>
      </c>
      <c r="B621" s="2">
        <v>0.3</v>
      </c>
      <c r="C621" s="3">
        <v>750</v>
      </c>
      <c r="D621" s="4">
        <v>10</v>
      </c>
      <c r="E621" s="4">
        <v>10</v>
      </c>
      <c r="F621" s="2">
        <v>3.5</v>
      </c>
      <c r="G621" s="2">
        <v>0.56999999999999995</v>
      </c>
      <c r="H621" s="2">
        <v>693</v>
      </c>
      <c r="I621" s="3">
        <v>598</v>
      </c>
      <c r="J621" s="3">
        <v>8</v>
      </c>
      <c r="K621" s="3">
        <v>12.1</v>
      </c>
      <c r="L621" s="4">
        <v>0</v>
      </c>
      <c r="M621" s="3">
        <v>24000</v>
      </c>
      <c r="N621" s="12">
        <v>57.1</v>
      </c>
      <c r="O621" s="12">
        <v>48</v>
      </c>
      <c r="P621" s="12">
        <v>0.77</v>
      </c>
      <c r="Q621" s="13" t="s">
        <v>398</v>
      </c>
      <c r="R621" s="18" t="s">
        <v>952</v>
      </c>
    </row>
    <row r="622" spans="1:18">
      <c r="A622" s="16" t="s">
        <v>400</v>
      </c>
      <c r="B622" s="2">
        <v>0.3</v>
      </c>
      <c r="C622" s="3">
        <v>750</v>
      </c>
      <c r="D622" s="4">
        <v>10</v>
      </c>
      <c r="E622" s="4">
        <v>10</v>
      </c>
      <c r="F622" s="2">
        <v>4</v>
      </c>
      <c r="G622" s="2">
        <v>0.69</v>
      </c>
      <c r="H622" s="2">
        <v>301</v>
      </c>
      <c r="I622" s="3">
        <v>799</v>
      </c>
      <c r="J622" s="3">
        <v>6</v>
      </c>
      <c r="K622" s="3">
        <v>16.399999999999999</v>
      </c>
      <c r="L622" s="4">
        <v>0</v>
      </c>
      <c r="M622" s="3">
        <v>24000</v>
      </c>
      <c r="N622" s="12">
        <v>82.3</v>
      </c>
      <c r="O622" s="12">
        <v>87.3</v>
      </c>
      <c r="P622" s="12">
        <v>0.84599999999999997</v>
      </c>
      <c r="Q622" s="13" t="s">
        <v>398</v>
      </c>
      <c r="R622" s="18" t="s">
        <v>952</v>
      </c>
    </row>
    <row r="623" spans="1:18">
      <c r="A623" s="16" t="s">
        <v>401</v>
      </c>
      <c r="B623" s="2">
        <v>0.5</v>
      </c>
      <c r="C623" s="3">
        <v>500</v>
      </c>
      <c r="D623" s="4">
        <v>9.41</v>
      </c>
      <c r="E623" s="4">
        <v>1</v>
      </c>
      <c r="F623" s="2">
        <v>74</v>
      </c>
      <c r="G623" s="2">
        <v>0.25</v>
      </c>
      <c r="H623" s="2">
        <v>13.93</v>
      </c>
      <c r="I623" s="3">
        <v>740</v>
      </c>
      <c r="J623" s="3">
        <v>6</v>
      </c>
      <c r="K623" s="3"/>
      <c r="L623" s="4">
        <v>0</v>
      </c>
      <c r="M623" s="3">
        <v>12000</v>
      </c>
      <c r="N623" s="12">
        <v>10.6</v>
      </c>
      <c r="O623" s="12">
        <v>16.658000000000001</v>
      </c>
      <c r="P623" s="12">
        <v>0.48</v>
      </c>
      <c r="Q623" s="13" t="s">
        <v>398</v>
      </c>
      <c r="R623" s="18" t="s">
        <v>952</v>
      </c>
    </row>
    <row r="624" spans="1:18">
      <c r="A624" s="16" t="s">
        <v>402</v>
      </c>
      <c r="B624" s="2">
        <v>0.5</v>
      </c>
      <c r="C624" s="3">
        <v>500</v>
      </c>
      <c r="D624" s="4">
        <v>9.77</v>
      </c>
      <c r="E624" s="4">
        <v>1</v>
      </c>
      <c r="F624" s="2">
        <v>38.700000000000003</v>
      </c>
      <c r="G624" s="2">
        <v>0.13</v>
      </c>
      <c r="H624" s="2">
        <v>13.72</v>
      </c>
      <c r="I624" s="3">
        <v>362</v>
      </c>
      <c r="J624" s="3">
        <v>6.1</v>
      </c>
      <c r="K624" s="3">
        <v>15.9</v>
      </c>
      <c r="L624" s="4">
        <v>0.95</v>
      </c>
      <c r="M624" s="3">
        <v>12000</v>
      </c>
      <c r="N624" s="12">
        <v>15.1</v>
      </c>
      <c r="O624" s="12">
        <v>17</v>
      </c>
      <c r="P624" s="12">
        <v>0.45</v>
      </c>
      <c r="Q624" s="13" t="s">
        <v>398</v>
      </c>
      <c r="R624" s="18" t="s">
        <v>952</v>
      </c>
    </row>
    <row r="625" spans="1:18">
      <c r="A625" s="16" t="s">
        <v>403</v>
      </c>
      <c r="B625" s="2">
        <v>0.5</v>
      </c>
      <c r="C625" s="3">
        <v>500</v>
      </c>
      <c r="D625" s="4">
        <v>9.6300000000000008</v>
      </c>
      <c r="E625" s="4">
        <v>1</v>
      </c>
      <c r="F625" s="2">
        <v>13.32</v>
      </c>
      <c r="G625" s="2">
        <v>6.0000000000000001E-3</v>
      </c>
      <c r="H625" s="2">
        <v>1.9</v>
      </c>
      <c r="I625" s="3">
        <v>424</v>
      </c>
      <c r="J625" s="3">
        <v>7.5</v>
      </c>
      <c r="K625" s="3">
        <v>12.9</v>
      </c>
      <c r="L625" s="4">
        <v>1.22</v>
      </c>
      <c r="M625" s="3">
        <v>12000</v>
      </c>
      <c r="N625" s="12">
        <v>12.6</v>
      </c>
      <c r="O625" s="12">
        <v>27</v>
      </c>
      <c r="P625" s="12">
        <v>0.51</v>
      </c>
      <c r="Q625" s="13" t="s">
        <v>398</v>
      </c>
      <c r="R625" s="18" t="s">
        <v>952</v>
      </c>
    </row>
    <row r="626" spans="1:18">
      <c r="A626" s="16" t="s">
        <v>401</v>
      </c>
      <c r="B626" s="2">
        <v>0.5</v>
      </c>
      <c r="C626" s="3">
        <v>550</v>
      </c>
      <c r="D626" s="4">
        <v>9.41</v>
      </c>
      <c r="E626" s="4">
        <v>1</v>
      </c>
      <c r="F626" s="2">
        <v>74</v>
      </c>
      <c r="G626" s="2">
        <v>0.25</v>
      </c>
      <c r="H626" s="2">
        <v>13.93</v>
      </c>
      <c r="I626" s="3">
        <v>740</v>
      </c>
      <c r="J626" s="3">
        <v>6</v>
      </c>
      <c r="K626" s="3"/>
      <c r="L626" s="4">
        <v>0</v>
      </c>
      <c r="M626" s="3">
        <v>12000</v>
      </c>
      <c r="N626" s="12">
        <v>18.899999999999999</v>
      </c>
      <c r="O626" s="12">
        <v>24.5</v>
      </c>
      <c r="P626" s="12">
        <v>0.56999999999999995</v>
      </c>
      <c r="Q626" s="13" t="s">
        <v>398</v>
      </c>
      <c r="R626" s="18" t="s">
        <v>952</v>
      </c>
    </row>
    <row r="627" spans="1:18">
      <c r="A627" s="16" t="s">
        <v>402</v>
      </c>
      <c r="B627" s="2">
        <v>0.5</v>
      </c>
      <c r="C627" s="3">
        <v>550</v>
      </c>
      <c r="D627" s="4">
        <v>9.77</v>
      </c>
      <c r="E627" s="4">
        <v>1</v>
      </c>
      <c r="F627" s="2">
        <v>38.700000000000003</v>
      </c>
      <c r="G627" s="2">
        <v>0.13</v>
      </c>
      <c r="H627" s="2">
        <v>13.72</v>
      </c>
      <c r="I627" s="3">
        <v>362</v>
      </c>
      <c r="J627" s="3">
        <v>6.1</v>
      </c>
      <c r="K627" s="3">
        <v>15.9</v>
      </c>
      <c r="L627" s="4">
        <v>0.95</v>
      </c>
      <c r="M627" s="3">
        <v>12000</v>
      </c>
      <c r="N627" s="12">
        <v>21.4</v>
      </c>
      <c r="O627" s="12">
        <v>22</v>
      </c>
      <c r="P627" s="12">
        <v>0.57999999999999996</v>
      </c>
      <c r="Q627" s="13" t="s">
        <v>398</v>
      </c>
      <c r="R627" s="18" t="s">
        <v>952</v>
      </c>
    </row>
    <row r="628" spans="1:18">
      <c r="A628" s="16" t="s">
        <v>403</v>
      </c>
      <c r="B628" s="2">
        <v>0.5</v>
      </c>
      <c r="C628" s="3">
        <v>550</v>
      </c>
      <c r="D628" s="4">
        <v>9.6300000000000008</v>
      </c>
      <c r="E628" s="4">
        <v>1</v>
      </c>
      <c r="F628" s="2">
        <v>13.32</v>
      </c>
      <c r="G628" s="2">
        <v>6.0000000000000001E-3</v>
      </c>
      <c r="H628" s="2">
        <v>1.9</v>
      </c>
      <c r="I628" s="3">
        <v>424</v>
      </c>
      <c r="J628" s="3">
        <v>7.5</v>
      </c>
      <c r="K628" s="3">
        <v>12.9</v>
      </c>
      <c r="L628" s="4">
        <v>1.22</v>
      </c>
      <c r="M628" s="3">
        <v>12000</v>
      </c>
      <c r="N628" s="12">
        <v>21.8</v>
      </c>
      <c r="O628" s="12">
        <v>34.9</v>
      </c>
      <c r="P628" s="12">
        <v>0.68</v>
      </c>
      <c r="Q628" s="13" t="s">
        <v>398</v>
      </c>
      <c r="R628" s="18" t="s">
        <v>952</v>
      </c>
    </row>
    <row r="629" spans="1:18">
      <c r="A629" s="16" t="s">
        <v>401</v>
      </c>
      <c r="B629" s="2">
        <v>0.5</v>
      </c>
      <c r="C629" s="3">
        <v>600</v>
      </c>
      <c r="D629" s="4">
        <v>9.41</v>
      </c>
      <c r="E629" s="4">
        <v>1</v>
      </c>
      <c r="F629" s="2">
        <v>74</v>
      </c>
      <c r="G629" s="2">
        <v>0.25</v>
      </c>
      <c r="H629" s="2">
        <v>13.93</v>
      </c>
      <c r="I629" s="3">
        <v>740</v>
      </c>
      <c r="J629" s="3">
        <v>6</v>
      </c>
      <c r="K629" s="3"/>
      <c r="L629" s="4">
        <v>0</v>
      </c>
      <c r="M629" s="3">
        <v>12000</v>
      </c>
      <c r="N629" s="12">
        <v>13.7</v>
      </c>
      <c r="O629" s="12">
        <v>36.5</v>
      </c>
      <c r="P629" s="12">
        <v>0.65</v>
      </c>
      <c r="Q629" s="13" t="s">
        <v>398</v>
      </c>
      <c r="R629" s="18" t="s">
        <v>952</v>
      </c>
    </row>
    <row r="630" spans="1:18">
      <c r="A630" s="16" t="s">
        <v>402</v>
      </c>
      <c r="B630" s="2">
        <v>0.5</v>
      </c>
      <c r="C630" s="3">
        <v>600</v>
      </c>
      <c r="D630" s="4">
        <v>9.77</v>
      </c>
      <c r="E630" s="4">
        <v>1</v>
      </c>
      <c r="F630" s="2">
        <v>38.700000000000003</v>
      </c>
      <c r="G630" s="2">
        <v>0.13</v>
      </c>
      <c r="H630" s="2">
        <v>13.72</v>
      </c>
      <c r="I630" s="3">
        <v>362</v>
      </c>
      <c r="J630" s="3">
        <v>6.1</v>
      </c>
      <c r="K630" s="3">
        <v>15.9</v>
      </c>
      <c r="L630" s="4">
        <v>0.95</v>
      </c>
      <c r="M630" s="3">
        <v>12000</v>
      </c>
      <c r="N630" s="12">
        <v>27.3</v>
      </c>
      <c r="O630" s="12">
        <v>28.2</v>
      </c>
      <c r="P630" s="12">
        <v>0.64</v>
      </c>
      <c r="Q630" s="13" t="s">
        <v>398</v>
      </c>
      <c r="R630" s="18" t="s">
        <v>952</v>
      </c>
    </row>
    <row r="631" spans="1:18">
      <c r="A631" s="16" t="s">
        <v>403</v>
      </c>
      <c r="B631" s="2">
        <v>0.5</v>
      </c>
      <c r="C631" s="3">
        <v>600</v>
      </c>
      <c r="D631" s="4">
        <v>9.6300000000000008</v>
      </c>
      <c r="E631" s="4">
        <v>1</v>
      </c>
      <c r="F631" s="2">
        <v>13.32</v>
      </c>
      <c r="G631" s="2">
        <v>6.0000000000000001E-3</v>
      </c>
      <c r="H631" s="2">
        <v>1.9</v>
      </c>
      <c r="I631" s="3">
        <v>424</v>
      </c>
      <c r="J631" s="3">
        <v>7.5</v>
      </c>
      <c r="K631" s="3">
        <v>12.9</v>
      </c>
      <c r="L631" s="4">
        <v>1.22</v>
      </c>
      <c r="M631" s="3">
        <v>12000</v>
      </c>
      <c r="N631" s="12">
        <v>35.700000000000003</v>
      </c>
      <c r="O631" s="12">
        <v>65.150000000000006</v>
      </c>
      <c r="P631" s="12">
        <v>0.79</v>
      </c>
      <c r="Q631" s="13" t="s">
        <v>398</v>
      </c>
      <c r="R631" s="18" t="s">
        <v>952</v>
      </c>
    </row>
    <row r="632" spans="1:18">
      <c r="A632" s="16" t="s">
        <v>401</v>
      </c>
      <c r="B632" s="2">
        <v>0.5</v>
      </c>
      <c r="C632" s="3">
        <v>650</v>
      </c>
      <c r="D632" s="4">
        <v>9.41</v>
      </c>
      <c r="E632" s="4">
        <v>1</v>
      </c>
      <c r="F632" s="2">
        <v>74</v>
      </c>
      <c r="G632" s="2">
        <v>0.25</v>
      </c>
      <c r="H632" s="2">
        <v>13.93</v>
      </c>
      <c r="I632" s="3">
        <v>740</v>
      </c>
      <c r="J632" s="3">
        <v>6</v>
      </c>
      <c r="K632" s="3"/>
      <c r="L632" s="4">
        <v>0</v>
      </c>
      <c r="M632" s="3">
        <v>12000</v>
      </c>
      <c r="N632" s="12">
        <v>19.632000000000001</v>
      </c>
      <c r="O632" s="12">
        <v>49.8</v>
      </c>
      <c r="P632" s="12">
        <v>0.73</v>
      </c>
      <c r="Q632" s="13" t="s">
        <v>398</v>
      </c>
      <c r="R632" s="18" t="s">
        <v>952</v>
      </c>
    </row>
    <row r="633" spans="1:18">
      <c r="A633" s="16" t="s">
        <v>402</v>
      </c>
      <c r="B633" s="2">
        <v>0.5</v>
      </c>
      <c r="C633" s="3">
        <v>650</v>
      </c>
      <c r="D633" s="4">
        <v>9.77</v>
      </c>
      <c r="E633" s="4">
        <v>1</v>
      </c>
      <c r="F633" s="2">
        <v>38.700000000000003</v>
      </c>
      <c r="G633" s="2">
        <v>0.13</v>
      </c>
      <c r="H633" s="2">
        <v>13.72</v>
      </c>
      <c r="I633" s="3">
        <v>362</v>
      </c>
      <c r="J633" s="3">
        <v>6.1</v>
      </c>
      <c r="K633" s="3">
        <v>15.9</v>
      </c>
      <c r="L633" s="4">
        <v>0.95</v>
      </c>
      <c r="M633" s="3">
        <v>12000</v>
      </c>
      <c r="N633" s="12">
        <v>47</v>
      </c>
      <c r="O633" s="12">
        <v>48.5</v>
      </c>
      <c r="P633" s="12">
        <v>0.83</v>
      </c>
      <c r="Q633" s="13" t="s">
        <v>398</v>
      </c>
      <c r="R633" s="18" t="s">
        <v>952</v>
      </c>
    </row>
    <row r="634" spans="1:18">
      <c r="A634" s="16" t="s">
        <v>403</v>
      </c>
      <c r="B634" s="2">
        <v>0.5</v>
      </c>
      <c r="C634" s="3">
        <v>650</v>
      </c>
      <c r="D634" s="4">
        <v>9.6300000000000008</v>
      </c>
      <c r="E634" s="4">
        <v>1</v>
      </c>
      <c r="F634" s="2">
        <v>13.32</v>
      </c>
      <c r="G634" s="2">
        <v>6.0000000000000001E-3</v>
      </c>
      <c r="H634" s="2">
        <v>1.9</v>
      </c>
      <c r="I634" s="3">
        <v>424</v>
      </c>
      <c r="J634" s="3">
        <v>7.5</v>
      </c>
      <c r="K634" s="3">
        <v>12.9</v>
      </c>
      <c r="L634" s="4">
        <v>1.22</v>
      </c>
      <c r="M634" s="3">
        <v>12000</v>
      </c>
      <c r="N634" s="12">
        <v>42</v>
      </c>
      <c r="O634" s="12">
        <v>68.099999999999994</v>
      </c>
      <c r="P634" s="12">
        <v>0.92</v>
      </c>
      <c r="Q634" s="13" t="s">
        <v>398</v>
      </c>
      <c r="R634" s="18" t="s">
        <v>952</v>
      </c>
    </row>
    <row r="635" spans="1:18">
      <c r="A635" s="16" t="s">
        <v>401</v>
      </c>
      <c r="B635" s="2">
        <v>0.5</v>
      </c>
      <c r="C635" s="3">
        <v>700</v>
      </c>
      <c r="D635" s="4">
        <v>9.41</v>
      </c>
      <c r="E635" s="4">
        <v>1</v>
      </c>
      <c r="F635" s="2">
        <v>74</v>
      </c>
      <c r="G635" s="2">
        <v>0.25</v>
      </c>
      <c r="H635" s="2">
        <v>13.93</v>
      </c>
      <c r="I635" s="3">
        <v>740</v>
      </c>
      <c r="J635" s="3">
        <v>6</v>
      </c>
      <c r="K635" s="3"/>
      <c r="L635" s="4">
        <v>0</v>
      </c>
      <c r="M635" s="3">
        <v>12000</v>
      </c>
      <c r="N635" s="12">
        <v>58.8</v>
      </c>
      <c r="O635" s="12">
        <v>66.8</v>
      </c>
      <c r="P635" s="12">
        <v>0.82</v>
      </c>
      <c r="Q635" s="13" t="s">
        <v>398</v>
      </c>
      <c r="R635" s="18" t="s">
        <v>952</v>
      </c>
    </row>
    <row r="636" spans="1:18">
      <c r="A636" s="16" t="s">
        <v>402</v>
      </c>
      <c r="B636" s="2">
        <v>0.5</v>
      </c>
      <c r="C636" s="3">
        <v>700</v>
      </c>
      <c r="D636" s="4">
        <v>9.77</v>
      </c>
      <c r="E636" s="4">
        <v>1</v>
      </c>
      <c r="F636" s="2">
        <v>38.700000000000003</v>
      </c>
      <c r="G636" s="2">
        <v>0.13</v>
      </c>
      <c r="H636" s="2">
        <v>13.72</v>
      </c>
      <c r="I636" s="3">
        <v>362</v>
      </c>
      <c r="J636" s="3">
        <v>6.1</v>
      </c>
      <c r="K636" s="3">
        <v>15.9</v>
      </c>
      <c r="L636" s="4">
        <v>0.95</v>
      </c>
      <c r="M636" s="3">
        <v>12000</v>
      </c>
      <c r="N636" s="12">
        <v>71.2</v>
      </c>
      <c r="O636" s="12">
        <v>87.55</v>
      </c>
      <c r="P636" s="12">
        <v>0.97</v>
      </c>
      <c r="Q636" s="13" t="s">
        <v>398</v>
      </c>
      <c r="R636" s="18" t="s">
        <v>952</v>
      </c>
    </row>
    <row r="637" spans="1:18">
      <c r="A637" s="16" t="s">
        <v>403</v>
      </c>
      <c r="B637" s="2">
        <v>0.5</v>
      </c>
      <c r="C637" s="3">
        <v>700</v>
      </c>
      <c r="D637" s="4">
        <v>9.6300000000000008</v>
      </c>
      <c r="E637" s="4">
        <v>1</v>
      </c>
      <c r="F637" s="2">
        <v>13.32</v>
      </c>
      <c r="G637" s="2">
        <v>6.0000000000000001E-3</v>
      </c>
      <c r="H637" s="2">
        <v>1.9</v>
      </c>
      <c r="I637" s="3">
        <v>424</v>
      </c>
      <c r="J637" s="3">
        <v>7.5</v>
      </c>
      <c r="K637" s="3">
        <v>12.9</v>
      </c>
      <c r="L637" s="4">
        <v>1.22</v>
      </c>
      <c r="M637" s="3">
        <v>12000</v>
      </c>
      <c r="N637" s="12">
        <v>67.7</v>
      </c>
      <c r="O637" s="12">
        <v>89.2</v>
      </c>
      <c r="P637" s="12">
        <v>0.94</v>
      </c>
      <c r="Q637" s="13" t="s">
        <v>398</v>
      </c>
      <c r="R637" s="18" t="s">
        <v>952</v>
      </c>
    </row>
    <row r="638" spans="1:18">
      <c r="A638" s="16" t="s">
        <v>404</v>
      </c>
      <c r="B638" s="2">
        <v>0.5</v>
      </c>
      <c r="C638" s="3">
        <v>750</v>
      </c>
      <c r="D638" s="4">
        <v>8.4600000000000009</v>
      </c>
      <c r="E638" s="4">
        <v>14</v>
      </c>
      <c r="F638" s="2">
        <v>12.6</v>
      </c>
      <c r="G638" s="2">
        <v>0.04</v>
      </c>
      <c r="H638" s="2">
        <v>13</v>
      </c>
      <c r="I638" s="3">
        <v>835</v>
      </c>
      <c r="J638" s="3">
        <v>8.1</v>
      </c>
      <c r="K638" s="3"/>
      <c r="L638" s="4">
        <v>1.1399999999999999</v>
      </c>
      <c r="M638" s="3">
        <v>48000</v>
      </c>
      <c r="N638" s="12">
        <v>42.6</v>
      </c>
      <c r="O638" s="12">
        <v>57.6</v>
      </c>
      <c r="P638" s="12">
        <v>0.76</v>
      </c>
      <c r="Q638" s="13" t="s">
        <v>405</v>
      </c>
      <c r="R638" s="18" t="s">
        <v>952</v>
      </c>
    </row>
    <row r="639" spans="1:18">
      <c r="A639" s="16" t="s">
        <v>406</v>
      </c>
      <c r="B639" s="2">
        <v>0.5</v>
      </c>
      <c r="C639" s="3">
        <v>750</v>
      </c>
      <c r="D639" s="4">
        <v>8.25</v>
      </c>
      <c r="E639" s="4">
        <v>14</v>
      </c>
      <c r="F639" s="2">
        <v>14</v>
      </c>
      <c r="G639" s="2">
        <v>0.06</v>
      </c>
      <c r="H639" s="2">
        <v>24</v>
      </c>
      <c r="I639" s="3">
        <v>828</v>
      </c>
      <c r="J639" s="3">
        <v>8.1999999999999993</v>
      </c>
      <c r="K639" s="3"/>
      <c r="L639" s="4">
        <v>1.1399999999999999</v>
      </c>
      <c r="M639" s="3">
        <v>48000</v>
      </c>
      <c r="N639" s="12">
        <v>41.2</v>
      </c>
      <c r="O639" s="12">
        <v>52</v>
      </c>
      <c r="P639" s="12">
        <v>0.75</v>
      </c>
      <c r="Q639" s="13" t="s">
        <v>405</v>
      </c>
      <c r="R639" s="18" t="s">
        <v>952</v>
      </c>
    </row>
    <row r="640" spans="1:18">
      <c r="A640" s="16" t="s">
        <v>407</v>
      </c>
      <c r="B640" s="2">
        <v>0.5</v>
      </c>
      <c r="C640" s="3">
        <v>750</v>
      </c>
      <c r="D640" s="4">
        <v>9.25</v>
      </c>
      <c r="E640" s="4">
        <v>14</v>
      </c>
      <c r="F640" s="2">
        <v>13.8</v>
      </c>
      <c r="G640" s="2">
        <v>0.2</v>
      </c>
      <c r="H640" s="2">
        <v>55</v>
      </c>
      <c r="I640" s="3">
        <v>813</v>
      </c>
      <c r="J640" s="3">
        <v>9</v>
      </c>
      <c r="K640" s="3"/>
      <c r="L640" s="4">
        <v>1.1399999999999999</v>
      </c>
      <c r="M640" s="3">
        <v>48000</v>
      </c>
      <c r="N640" s="12">
        <v>45.8</v>
      </c>
      <c r="O640" s="12">
        <v>47.4</v>
      </c>
      <c r="P640" s="12">
        <v>0.75</v>
      </c>
      <c r="Q640" s="13" t="s">
        <v>405</v>
      </c>
      <c r="R640" s="18" t="s">
        <v>952</v>
      </c>
    </row>
    <row r="641" spans="1:18">
      <c r="A641" s="16" t="s">
        <v>408</v>
      </c>
      <c r="B641" s="2">
        <v>0.5</v>
      </c>
      <c r="C641" s="3">
        <v>750</v>
      </c>
      <c r="D641" s="4">
        <v>9.07</v>
      </c>
      <c r="E641" s="4">
        <v>14</v>
      </c>
      <c r="F641" s="2">
        <v>12.9</v>
      </c>
      <c r="G641" s="2">
        <v>0.22</v>
      </c>
      <c r="H641" s="2">
        <v>63</v>
      </c>
      <c r="I641" s="3">
        <v>830</v>
      </c>
      <c r="J641" s="3">
        <v>8.1</v>
      </c>
      <c r="K641" s="3"/>
      <c r="L641" s="4">
        <v>1.1399999999999999</v>
      </c>
      <c r="M641" s="3">
        <v>48000</v>
      </c>
      <c r="N641" s="12">
        <v>50.5</v>
      </c>
      <c r="O641" s="12">
        <v>60.9</v>
      </c>
      <c r="P641" s="12">
        <v>0.79</v>
      </c>
      <c r="Q641" s="13" t="s">
        <v>405</v>
      </c>
      <c r="R641" s="18" t="s">
        <v>952</v>
      </c>
    </row>
    <row r="642" spans="1:18">
      <c r="A642" s="16" t="s">
        <v>409</v>
      </c>
      <c r="B642" s="2">
        <v>0.5</v>
      </c>
      <c r="C642" s="3">
        <v>750</v>
      </c>
      <c r="D642" s="4">
        <v>8.8000000000000007</v>
      </c>
      <c r="E642" s="4">
        <v>3</v>
      </c>
      <c r="F642" s="2">
        <v>17.899999999999999</v>
      </c>
      <c r="G642" s="2">
        <v>0.2</v>
      </c>
      <c r="H642" s="2">
        <v>46</v>
      </c>
      <c r="I642" s="3">
        <v>852</v>
      </c>
      <c r="J642" s="3">
        <v>10.5</v>
      </c>
      <c r="K642" s="3"/>
      <c r="L642" s="4">
        <v>1.1399999999999999</v>
      </c>
      <c r="M642" s="3">
        <v>48000</v>
      </c>
      <c r="N642" s="12">
        <v>46.3</v>
      </c>
      <c r="O642" s="12">
        <v>52</v>
      </c>
      <c r="P642" s="12">
        <v>0.74199999999999999</v>
      </c>
      <c r="Q642" s="13" t="s">
        <v>405</v>
      </c>
      <c r="R642" s="18" t="s">
        <v>952</v>
      </c>
    </row>
    <row r="643" spans="1:18">
      <c r="A643" s="16" t="s">
        <v>410</v>
      </c>
      <c r="B643" s="2">
        <v>0.4</v>
      </c>
      <c r="C643" s="3">
        <v>700</v>
      </c>
      <c r="D643" s="4">
        <v>3.6</v>
      </c>
      <c r="E643" s="4">
        <v>12</v>
      </c>
      <c r="F643" s="2">
        <v>6.732515894641236</v>
      </c>
      <c r="G643" s="2">
        <v>0.71972449288525597</v>
      </c>
      <c r="H643" s="2">
        <v>500</v>
      </c>
      <c r="I643" s="3">
        <v>674</v>
      </c>
      <c r="J643" s="3">
        <v>9</v>
      </c>
      <c r="K643" s="3">
        <v>12</v>
      </c>
      <c r="L643" s="4">
        <v>0</v>
      </c>
      <c r="M643" s="3">
        <v>30000</v>
      </c>
      <c r="N643" s="12">
        <v>64</v>
      </c>
      <c r="O643" s="12">
        <v>76</v>
      </c>
      <c r="P643" s="12">
        <v>0.86</v>
      </c>
      <c r="Q643" s="13" t="s">
        <v>411</v>
      </c>
      <c r="R643" s="18" t="s">
        <v>952</v>
      </c>
    </row>
    <row r="644" spans="1:18">
      <c r="A644" s="16" t="s">
        <v>412</v>
      </c>
      <c r="B644" s="2">
        <v>0.4</v>
      </c>
      <c r="C644" s="3">
        <v>700</v>
      </c>
      <c r="D644" s="4">
        <v>4.5999999999999996</v>
      </c>
      <c r="E644" s="4">
        <v>12</v>
      </c>
      <c r="F644" s="2">
        <v>6.732515894641236</v>
      </c>
      <c r="G644" s="2">
        <v>0.71972449288525597</v>
      </c>
      <c r="H644" s="2">
        <v>520</v>
      </c>
      <c r="I644" s="3">
        <v>575</v>
      </c>
      <c r="J644" s="3">
        <v>27</v>
      </c>
      <c r="K644" s="3">
        <v>3.7</v>
      </c>
      <c r="L644" s="4">
        <v>0</v>
      </c>
      <c r="M644" s="3">
        <v>30000</v>
      </c>
      <c r="N644" s="12">
        <v>74</v>
      </c>
      <c r="O644" s="12">
        <v>77</v>
      </c>
      <c r="P644" s="12">
        <v>0.92</v>
      </c>
      <c r="Q644" s="13" t="s">
        <v>411</v>
      </c>
      <c r="R644" s="18" t="s">
        <v>952</v>
      </c>
    </row>
    <row r="645" spans="1:18">
      <c r="A645" s="16" t="s">
        <v>412</v>
      </c>
      <c r="B645" s="2">
        <v>0.4</v>
      </c>
      <c r="C645" s="3">
        <v>700</v>
      </c>
      <c r="D645" s="4">
        <v>4.5999999999999996</v>
      </c>
      <c r="E645" s="4">
        <v>12</v>
      </c>
      <c r="F645" s="2">
        <v>6.732515894641236</v>
      </c>
      <c r="G645" s="2">
        <v>0.71972449288525597</v>
      </c>
      <c r="H645" s="2">
        <v>520</v>
      </c>
      <c r="I645" s="3">
        <v>575</v>
      </c>
      <c r="J645" s="3">
        <v>27</v>
      </c>
      <c r="K645" s="3">
        <v>3.7</v>
      </c>
      <c r="L645" s="4">
        <v>0</v>
      </c>
      <c r="M645" s="3">
        <v>60000</v>
      </c>
      <c r="N645" s="12">
        <v>70</v>
      </c>
      <c r="O645" s="12">
        <v>76</v>
      </c>
      <c r="P645" s="12">
        <v>0.9</v>
      </c>
      <c r="Q645" s="13" t="s">
        <v>411</v>
      </c>
      <c r="R645" s="18" t="s">
        <v>952</v>
      </c>
    </row>
    <row r="646" spans="1:18">
      <c r="A646" s="16" t="s">
        <v>413</v>
      </c>
      <c r="B646" s="2">
        <v>0.4</v>
      </c>
      <c r="C646" s="3">
        <v>700</v>
      </c>
      <c r="D646" s="4">
        <v>7.3</v>
      </c>
      <c r="E646" s="4">
        <v>12</v>
      </c>
      <c r="F646" s="2">
        <v>6.732515894641236</v>
      </c>
      <c r="G646" s="2">
        <v>0.71972449288525597</v>
      </c>
      <c r="H646" s="2">
        <v>481</v>
      </c>
      <c r="I646" s="3">
        <v>740</v>
      </c>
      <c r="J646" s="3">
        <v>85</v>
      </c>
      <c r="K646" s="3">
        <v>1.4</v>
      </c>
      <c r="L646" s="4">
        <v>0</v>
      </c>
      <c r="M646" s="3">
        <v>30000</v>
      </c>
      <c r="N646" s="12">
        <v>56</v>
      </c>
      <c r="O646" s="12">
        <v>66</v>
      </c>
      <c r="P646" s="12">
        <v>0.83</v>
      </c>
      <c r="Q646" s="13" t="s">
        <v>411</v>
      </c>
      <c r="R646" s="18" t="s">
        <v>952</v>
      </c>
    </row>
    <row r="647" spans="1:18">
      <c r="A647" s="16" t="s">
        <v>42</v>
      </c>
      <c r="B647" s="2">
        <v>0.4</v>
      </c>
      <c r="C647" s="3">
        <v>700</v>
      </c>
      <c r="D647" s="4">
        <v>5.3</v>
      </c>
      <c r="E647" s="4">
        <v>12</v>
      </c>
      <c r="F647" s="2">
        <v>13.7685714285714</v>
      </c>
      <c r="G647" s="2">
        <v>0.37317073170731713</v>
      </c>
      <c r="H647" s="2">
        <v>158</v>
      </c>
      <c r="I647" s="3">
        <v>680</v>
      </c>
      <c r="J647" s="3">
        <v>21</v>
      </c>
      <c r="K647" s="3">
        <v>4.8</v>
      </c>
      <c r="L647" s="4">
        <v>0</v>
      </c>
      <c r="M647" s="3">
        <v>30000</v>
      </c>
      <c r="N647" s="12">
        <v>57</v>
      </c>
      <c r="O647" s="12">
        <v>62</v>
      </c>
      <c r="P647" s="12">
        <v>0.8</v>
      </c>
      <c r="Q647" s="13" t="s">
        <v>411</v>
      </c>
      <c r="R647" s="18" t="s">
        <v>952</v>
      </c>
    </row>
    <row r="648" spans="1:18">
      <c r="A648" s="16" t="s">
        <v>410</v>
      </c>
      <c r="B648" s="2">
        <v>0.4</v>
      </c>
      <c r="C648" s="3">
        <v>700</v>
      </c>
      <c r="D648" s="4">
        <v>3.6</v>
      </c>
      <c r="E648" s="4">
        <v>0.2</v>
      </c>
      <c r="F648" s="2">
        <v>6.732515894641236</v>
      </c>
      <c r="G648" s="2">
        <v>0.71972449288525597</v>
      </c>
      <c r="H648" s="2">
        <v>500</v>
      </c>
      <c r="I648" s="3">
        <v>674</v>
      </c>
      <c r="J648" s="3">
        <v>9</v>
      </c>
      <c r="K648" s="3">
        <v>12</v>
      </c>
      <c r="L648" s="4">
        <v>0</v>
      </c>
      <c r="M648" s="3">
        <v>30000</v>
      </c>
      <c r="N648" s="12">
        <v>65</v>
      </c>
      <c r="O648" s="12">
        <v>77</v>
      </c>
      <c r="P648" s="12">
        <v>0.87</v>
      </c>
      <c r="Q648" s="13" t="s">
        <v>411</v>
      </c>
      <c r="R648" s="18" t="s">
        <v>952</v>
      </c>
    </row>
    <row r="649" spans="1:18">
      <c r="A649" s="16" t="s">
        <v>412</v>
      </c>
      <c r="B649" s="2">
        <v>0.4</v>
      </c>
      <c r="C649" s="3">
        <v>700</v>
      </c>
      <c r="D649" s="4">
        <v>4.5999999999999996</v>
      </c>
      <c r="E649" s="4">
        <v>0.2</v>
      </c>
      <c r="F649" s="2">
        <v>6.732515894641236</v>
      </c>
      <c r="G649" s="2">
        <v>0.71972449288525597</v>
      </c>
      <c r="H649" s="2">
        <v>520</v>
      </c>
      <c r="I649" s="3">
        <v>575</v>
      </c>
      <c r="J649" s="3">
        <v>27</v>
      </c>
      <c r="K649" s="3">
        <v>3.7</v>
      </c>
      <c r="L649" s="4">
        <v>0</v>
      </c>
      <c r="M649" s="3">
        <v>30000</v>
      </c>
      <c r="N649" s="12">
        <v>76</v>
      </c>
      <c r="O649" s="12">
        <v>78</v>
      </c>
      <c r="P649" s="12">
        <v>0.92</v>
      </c>
      <c r="Q649" s="13" t="s">
        <v>411</v>
      </c>
      <c r="R649" s="18" t="s">
        <v>952</v>
      </c>
    </row>
    <row r="650" spans="1:18">
      <c r="A650" s="16" t="s">
        <v>412</v>
      </c>
      <c r="B650" s="2">
        <v>0.4</v>
      </c>
      <c r="C650" s="3">
        <v>700</v>
      </c>
      <c r="D650" s="4">
        <v>4.5999999999999996</v>
      </c>
      <c r="E650" s="4">
        <v>0.2</v>
      </c>
      <c r="F650" s="2">
        <v>6.732515894641236</v>
      </c>
      <c r="G650" s="2">
        <v>0.71972449288525597</v>
      </c>
      <c r="H650" s="2">
        <v>520</v>
      </c>
      <c r="I650" s="3">
        <v>575</v>
      </c>
      <c r="J650" s="3">
        <v>27</v>
      </c>
      <c r="K650" s="3">
        <v>3.7</v>
      </c>
      <c r="L650" s="4">
        <v>0</v>
      </c>
      <c r="M650" s="3">
        <v>60000</v>
      </c>
      <c r="N650" s="12">
        <v>73</v>
      </c>
      <c r="O650" s="12">
        <v>79</v>
      </c>
      <c r="P650" s="12">
        <v>0.93</v>
      </c>
      <c r="Q650" s="13" t="s">
        <v>411</v>
      </c>
      <c r="R650" s="18" t="s">
        <v>952</v>
      </c>
    </row>
    <row r="651" spans="1:18">
      <c r="A651" s="16" t="s">
        <v>413</v>
      </c>
      <c r="B651" s="2">
        <v>0.4</v>
      </c>
      <c r="C651" s="3">
        <v>700</v>
      </c>
      <c r="D651" s="4">
        <v>7.3</v>
      </c>
      <c r="E651" s="4">
        <v>0.2</v>
      </c>
      <c r="F651" s="2">
        <v>6.732515894641236</v>
      </c>
      <c r="G651" s="2">
        <v>0.71972449288525597</v>
      </c>
      <c r="H651" s="2">
        <v>481</v>
      </c>
      <c r="I651" s="3">
        <v>740</v>
      </c>
      <c r="J651" s="3">
        <v>85</v>
      </c>
      <c r="K651" s="3">
        <v>1.4</v>
      </c>
      <c r="L651" s="4">
        <v>0</v>
      </c>
      <c r="M651" s="3">
        <v>30000</v>
      </c>
      <c r="N651" s="12">
        <v>66</v>
      </c>
      <c r="O651" s="12">
        <v>75</v>
      </c>
      <c r="P651" s="12">
        <v>0.86</v>
      </c>
      <c r="Q651" s="13" t="s">
        <v>411</v>
      </c>
      <c r="R651" s="18" t="s">
        <v>952</v>
      </c>
    </row>
    <row r="652" spans="1:18">
      <c r="A652" s="16" t="s">
        <v>42</v>
      </c>
      <c r="B652" s="2">
        <v>0.4</v>
      </c>
      <c r="C652" s="3">
        <v>700</v>
      </c>
      <c r="D652" s="4">
        <v>5.3</v>
      </c>
      <c r="E652" s="4">
        <v>0.2</v>
      </c>
      <c r="F652" s="2">
        <v>13.768571428571427</v>
      </c>
      <c r="G652" s="2">
        <v>0.37317073170731713</v>
      </c>
      <c r="H652" s="2">
        <v>158</v>
      </c>
      <c r="I652" s="3">
        <v>680</v>
      </c>
      <c r="J652" s="3">
        <v>21</v>
      </c>
      <c r="K652" s="3">
        <v>4.8</v>
      </c>
      <c r="L652" s="4">
        <v>0</v>
      </c>
      <c r="M652" s="3">
        <v>30000</v>
      </c>
      <c r="N652" s="12">
        <v>65</v>
      </c>
      <c r="O652" s="12">
        <v>69</v>
      </c>
      <c r="P652" s="12">
        <v>0.82</v>
      </c>
      <c r="Q652" s="13" t="s">
        <v>411</v>
      </c>
      <c r="R652" s="18" t="s">
        <v>952</v>
      </c>
    </row>
    <row r="653" spans="1:18">
      <c r="A653" s="16" t="s">
        <v>44</v>
      </c>
      <c r="B653" s="2">
        <v>0.1</v>
      </c>
      <c r="C653" s="3">
        <v>800</v>
      </c>
      <c r="D653" s="4">
        <v>3.33</v>
      </c>
      <c r="E653" s="4">
        <v>7</v>
      </c>
      <c r="F653" s="2">
        <v>28.65</v>
      </c>
      <c r="G653" s="2">
        <v>0.22</v>
      </c>
      <c r="H653" s="2">
        <v>44.9</v>
      </c>
      <c r="I653" s="3">
        <v>561</v>
      </c>
      <c r="J653" s="3">
        <v>11.61</v>
      </c>
      <c r="K653" s="3">
        <v>1.38</v>
      </c>
      <c r="L653" s="4">
        <v>0</v>
      </c>
      <c r="M653" s="3">
        <v>30000</v>
      </c>
      <c r="N653" s="12">
        <v>84.4</v>
      </c>
      <c r="O653" s="12">
        <v>91.1</v>
      </c>
      <c r="P653" s="12">
        <v>1.01</v>
      </c>
      <c r="Q653" s="13" t="s">
        <v>414</v>
      </c>
      <c r="R653" s="18" t="s">
        <v>952</v>
      </c>
    </row>
    <row r="654" spans="1:18">
      <c r="A654" s="16" t="s">
        <v>415</v>
      </c>
      <c r="B654" s="2">
        <v>0.1</v>
      </c>
      <c r="C654" s="3">
        <v>800</v>
      </c>
      <c r="D654" s="4">
        <v>3.09</v>
      </c>
      <c r="E654" s="4">
        <v>7</v>
      </c>
      <c r="F654" s="2">
        <v>28.65</v>
      </c>
      <c r="G654" s="2">
        <v>0.22</v>
      </c>
      <c r="H654" s="2">
        <v>54.31</v>
      </c>
      <c r="I654" s="3">
        <v>650</v>
      </c>
      <c r="J654" s="3">
        <v>15.42</v>
      </c>
      <c r="K654" s="3">
        <v>0.16</v>
      </c>
      <c r="L654" s="4">
        <v>0</v>
      </c>
      <c r="M654" s="3">
        <v>30000</v>
      </c>
      <c r="N654" s="12">
        <v>99.1</v>
      </c>
      <c r="O654" s="12">
        <v>99.1</v>
      </c>
      <c r="P654" s="12">
        <v>1.04</v>
      </c>
      <c r="Q654" s="13" t="s">
        <v>414</v>
      </c>
      <c r="R654" s="18" t="s">
        <v>952</v>
      </c>
    </row>
    <row r="655" spans="1:18">
      <c r="A655" s="16" t="s">
        <v>416</v>
      </c>
      <c r="B655" s="2">
        <v>0.1</v>
      </c>
      <c r="C655" s="3">
        <v>800</v>
      </c>
      <c r="D655" s="4">
        <v>5.1100000000000003</v>
      </c>
      <c r="E655" s="4">
        <v>7</v>
      </c>
      <c r="F655" s="2">
        <v>27.42</v>
      </c>
      <c r="G655" s="2">
        <v>0.22500000000000001</v>
      </c>
      <c r="H655" s="2">
        <v>55.52</v>
      </c>
      <c r="I655" s="3">
        <v>668</v>
      </c>
      <c r="J655" s="3">
        <v>51.63</v>
      </c>
      <c r="K655" s="3">
        <v>0.62</v>
      </c>
      <c r="L655" s="4">
        <v>0</v>
      </c>
      <c r="M655" s="3">
        <v>30000</v>
      </c>
      <c r="N655" s="12">
        <v>99.1</v>
      </c>
      <c r="O655" s="12">
        <v>99.2</v>
      </c>
      <c r="P655" s="12">
        <v>1.03</v>
      </c>
      <c r="Q655" s="13" t="s">
        <v>414</v>
      </c>
      <c r="R655" s="18" t="s">
        <v>952</v>
      </c>
    </row>
    <row r="656" spans="1:18">
      <c r="A656" s="16" t="s">
        <v>417</v>
      </c>
      <c r="B656" s="2">
        <v>0.1</v>
      </c>
      <c r="C656" s="3">
        <v>800</v>
      </c>
      <c r="D656" s="4">
        <v>5.72</v>
      </c>
      <c r="E656" s="4">
        <v>7</v>
      </c>
      <c r="F656" s="2">
        <v>27.42</v>
      </c>
      <c r="G656" s="2">
        <v>0.22500000000000001</v>
      </c>
      <c r="H656" s="2">
        <v>75.760000000000005</v>
      </c>
      <c r="I656" s="3">
        <v>675</v>
      </c>
      <c r="J656" s="3">
        <v>52.95</v>
      </c>
      <c r="K656" s="3">
        <v>1.57</v>
      </c>
      <c r="L656" s="4">
        <v>0</v>
      </c>
      <c r="M656" s="3">
        <v>30000</v>
      </c>
      <c r="N656" s="12">
        <v>95.2</v>
      </c>
      <c r="O656" s="12">
        <v>99</v>
      </c>
      <c r="P656" s="12">
        <v>1.05</v>
      </c>
      <c r="Q656" s="13" t="s">
        <v>414</v>
      </c>
      <c r="R656" s="18" t="s">
        <v>952</v>
      </c>
    </row>
    <row r="657" spans="1:18">
      <c r="A657" s="16" t="s">
        <v>415</v>
      </c>
      <c r="B657" s="2">
        <v>0.1</v>
      </c>
      <c r="C657" s="3">
        <v>800</v>
      </c>
      <c r="D657" s="4">
        <v>3.09</v>
      </c>
      <c r="E657" s="4">
        <v>200</v>
      </c>
      <c r="F657" s="2">
        <v>27.42</v>
      </c>
      <c r="G657" s="2">
        <v>0.22500000000000001</v>
      </c>
      <c r="H657" s="2">
        <v>54.31</v>
      </c>
      <c r="I657" s="3">
        <v>650</v>
      </c>
      <c r="J657" s="3">
        <v>15.42</v>
      </c>
      <c r="K657" s="3">
        <v>0.16</v>
      </c>
      <c r="L657" s="4">
        <v>0</v>
      </c>
      <c r="M657" s="3">
        <v>30000</v>
      </c>
      <c r="N657" s="12">
        <v>95.4</v>
      </c>
      <c r="O657" s="12">
        <v>94.9</v>
      </c>
      <c r="P657" s="12">
        <v>1</v>
      </c>
      <c r="Q657" s="13" t="s">
        <v>414</v>
      </c>
      <c r="R657" s="18" t="s">
        <v>952</v>
      </c>
    </row>
    <row r="658" spans="1:18">
      <c r="A658" s="16" t="s">
        <v>44</v>
      </c>
      <c r="B658" s="2">
        <v>0.1</v>
      </c>
      <c r="C658" s="3">
        <v>800</v>
      </c>
      <c r="D658" s="4">
        <v>3.33</v>
      </c>
      <c r="E658" s="4">
        <v>100</v>
      </c>
      <c r="F658" s="2">
        <v>27.42</v>
      </c>
      <c r="G658" s="2">
        <v>0.22500000000000001</v>
      </c>
      <c r="H658" s="2">
        <v>44.9</v>
      </c>
      <c r="I658" s="3">
        <v>561</v>
      </c>
      <c r="J658" s="3">
        <v>11.61</v>
      </c>
      <c r="K658" s="3">
        <v>1.38</v>
      </c>
      <c r="L658" s="4">
        <v>0</v>
      </c>
      <c r="M658" s="3">
        <v>30000</v>
      </c>
      <c r="N658" s="12">
        <v>80.8</v>
      </c>
      <c r="O658" s="12">
        <v>83.1</v>
      </c>
      <c r="P658" s="12">
        <v>0.95599999999999996</v>
      </c>
      <c r="Q658" s="13" t="s">
        <v>414</v>
      </c>
      <c r="R658" s="18" t="s">
        <v>952</v>
      </c>
    </row>
    <row r="659" spans="1:18">
      <c r="A659" s="16" t="s">
        <v>418</v>
      </c>
      <c r="B659" s="2">
        <v>0.1</v>
      </c>
      <c r="C659" s="3">
        <v>700</v>
      </c>
      <c r="D659" s="4">
        <v>10</v>
      </c>
      <c r="E659" s="4">
        <v>5</v>
      </c>
      <c r="F659" s="2">
        <v>15.192500000000001</v>
      </c>
      <c r="G659" s="2">
        <v>9.2499999999999999E-2</v>
      </c>
      <c r="H659" s="2">
        <f>24</f>
        <v>24</v>
      </c>
      <c r="I659" s="3">
        <v>750</v>
      </c>
      <c r="J659" s="3">
        <v>22</v>
      </c>
      <c r="K659" s="3">
        <v>6.3</v>
      </c>
      <c r="L659" s="4">
        <v>1.61</v>
      </c>
      <c r="M659" s="3">
        <v>48000</v>
      </c>
      <c r="N659" s="12">
        <v>82.7</v>
      </c>
      <c r="O659" s="12">
        <v>84.1</v>
      </c>
      <c r="P659" s="12">
        <v>0.91</v>
      </c>
      <c r="Q659" s="13" t="s">
        <v>419</v>
      </c>
      <c r="R659" s="18" t="s">
        <v>952</v>
      </c>
    </row>
    <row r="660" spans="1:18">
      <c r="A660" s="16" t="s">
        <v>420</v>
      </c>
      <c r="B660" s="2">
        <v>0.1</v>
      </c>
      <c r="C660" s="3">
        <v>700</v>
      </c>
      <c r="D660" s="4">
        <v>10</v>
      </c>
      <c r="E660" s="4">
        <v>5</v>
      </c>
      <c r="F660" s="2">
        <v>15.192500000000001</v>
      </c>
      <c r="G660" s="2">
        <v>9.2499999999999999E-2</v>
      </c>
      <c r="H660" s="2">
        <f>24</f>
        <v>24</v>
      </c>
      <c r="I660" s="3">
        <v>748</v>
      </c>
      <c r="J660" s="3">
        <v>20</v>
      </c>
      <c r="K660" s="3">
        <v>6.8</v>
      </c>
      <c r="L660" s="4">
        <f>0.75*1.61+0.25*1.55</f>
        <v>1.595</v>
      </c>
      <c r="M660" s="3">
        <v>48000</v>
      </c>
      <c r="N660" s="12">
        <v>80.099999999999994</v>
      </c>
      <c r="O660" s="12">
        <v>83.2</v>
      </c>
      <c r="P660" s="12">
        <v>0.93</v>
      </c>
      <c r="Q660" s="13" t="s">
        <v>419</v>
      </c>
      <c r="R660" s="18" t="s">
        <v>952</v>
      </c>
    </row>
    <row r="661" spans="1:18">
      <c r="A661" s="16" t="s">
        <v>421</v>
      </c>
      <c r="B661" s="2">
        <v>0.1</v>
      </c>
      <c r="C661" s="3">
        <v>700</v>
      </c>
      <c r="D661" s="4">
        <v>10</v>
      </c>
      <c r="E661" s="4">
        <v>5</v>
      </c>
      <c r="F661" s="2">
        <v>15.192500000000001</v>
      </c>
      <c r="G661" s="2">
        <v>9.2499999999999999E-2</v>
      </c>
      <c r="H661" s="2">
        <f>24</f>
        <v>24</v>
      </c>
      <c r="I661" s="3">
        <v>710</v>
      </c>
      <c r="J661" s="3">
        <v>19</v>
      </c>
      <c r="K661" s="3">
        <v>7.8</v>
      </c>
      <c r="L661" s="4">
        <f>0.5*1.61+0.5*1.55</f>
        <v>1.58</v>
      </c>
      <c r="M661" s="3">
        <v>48000</v>
      </c>
      <c r="N661" s="12">
        <v>88.1</v>
      </c>
      <c r="O661" s="12">
        <v>88.9</v>
      </c>
      <c r="P661" s="12">
        <v>0.95</v>
      </c>
      <c r="Q661" s="13" t="s">
        <v>419</v>
      </c>
      <c r="R661" s="18" t="s">
        <v>952</v>
      </c>
    </row>
    <row r="662" spans="1:18">
      <c r="A662" s="16" t="s">
        <v>422</v>
      </c>
      <c r="B662" s="2">
        <v>0.1</v>
      </c>
      <c r="C662" s="3">
        <v>700</v>
      </c>
      <c r="D662" s="4">
        <v>10</v>
      </c>
      <c r="E662" s="4">
        <v>5</v>
      </c>
      <c r="F662" s="2">
        <v>15.192500000000001</v>
      </c>
      <c r="G662" s="2">
        <v>9.2499999999999999E-2</v>
      </c>
      <c r="H662" s="2">
        <f>24</f>
        <v>24</v>
      </c>
      <c r="I662" s="3">
        <v>690</v>
      </c>
      <c r="J662" s="3">
        <v>16</v>
      </c>
      <c r="K662" s="3">
        <v>8.9</v>
      </c>
      <c r="L662" s="4">
        <f>0.25*1.61+0.75*1.55</f>
        <v>1.5650000000000002</v>
      </c>
      <c r="M662" s="3">
        <v>48000</v>
      </c>
      <c r="N662" s="12">
        <v>82</v>
      </c>
      <c r="O662" s="12">
        <v>84.8</v>
      </c>
      <c r="P662" s="12">
        <v>0.95</v>
      </c>
      <c r="Q662" s="13" t="s">
        <v>419</v>
      </c>
      <c r="R662" s="18" t="s">
        <v>952</v>
      </c>
    </row>
    <row r="663" spans="1:18">
      <c r="A663" s="16" t="s">
        <v>423</v>
      </c>
      <c r="B663" s="2">
        <v>0.1</v>
      </c>
      <c r="C663" s="3">
        <v>700</v>
      </c>
      <c r="D663" s="4">
        <v>10</v>
      </c>
      <c r="E663" s="4">
        <v>5</v>
      </c>
      <c r="F663" s="2">
        <v>15.192500000000001</v>
      </c>
      <c r="G663" s="2">
        <v>9.2499999999999999E-2</v>
      </c>
      <c r="H663" s="2">
        <f>24</f>
        <v>24</v>
      </c>
      <c r="I663" s="3">
        <v>650</v>
      </c>
      <c r="J663" s="3">
        <v>27</v>
      </c>
      <c r="K663" s="3">
        <v>8.6</v>
      </c>
      <c r="L663" s="4">
        <v>1.55</v>
      </c>
      <c r="M663" s="3">
        <v>48000</v>
      </c>
      <c r="N663" s="12">
        <v>88.3</v>
      </c>
      <c r="O663" s="12">
        <v>84.3</v>
      </c>
      <c r="P663" s="12">
        <v>0.95</v>
      </c>
      <c r="Q663" s="13" t="s">
        <v>419</v>
      </c>
      <c r="R663" s="18" t="s">
        <v>952</v>
      </c>
    </row>
    <row r="664" spans="1:18">
      <c r="A664" s="16" t="s">
        <v>424</v>
      </c>
      <c r="B664" s="2">
        <v>0.5</v>
      </c>
      <c r="C664" s="3">
        <v>700</v>
      </c>
      <c r="D664" s="4">
        <v>20</v>
      </c>
      <c r="E664" s="4">
        <v>20</v>
      </c>
      <c r="F664" s="2">
        <v>2.64</v>
      </c>
      <c r="G664" s="2">
        <v>0.94</v>
      </c>
      <c r="H664" s="2">
        <v>810.2</v>
      </c>
      <c r="I664" s="3">
        <v>400</v>
      </c>
      <c r="J664" s="3">
        <v>18</v>
      </c>
      <c r="K664" s="3"/>
      <c r="L664" s="4">
        <v>1.1000000000000001</v>
      </c>
      <c r="M664" s="3">
        <v>36000</v>
      </c>
      <c r="N664" s="12">
        <v>27</v>
      </c>
      <c r="O664" s="12">
        <v>41.3</v>
      </c>
      <c r="P664" s="12">
        <v>1.26</v>
      </c>
      <c r="Q664" s="13" t="s">
        <v>425</v>
      </c>
      <c r="R664" s="18" t="s">
        <v>952</v>
      </c>
    </row>
    <row r="665" spans="1:18">
      <c r="A665" s="16" t="s">
        <v>426</v>
      </c>
      <c r="B665" s="2">
        <v>0.5</v>
      </c>
      <c r="C665" s="3">
        <v>700</v>
      </c>
      <c r="D665" s="4">
        <v>20</v>
      </c>
      <c r="E665" s="4">
        <v>20</v>
      </c>
      <c r="F665" s="2">
        <v>2.8</v>
      </c>
      <c r="G665" s="2">
        <v>0.79</v>
      </c>
      <c r="H665" s="2">
        <v>747.4</v>
      </c>
      <c r="I665" s="3">
        <v>670</v>
      </c>
      <c r="J665" s="3">
        <v>16.100000000000001</v>
      </c>
      <c r="K665" s="3"/>
      <c r="L665" s="4">
        <v>1.1000000000000001</v>
      </c>
      <c r="M665" s="3">
        <v>36000</v>
      </c>
      <c r="N665" s="12">
        <v>42</v>
      </c>
      <c r="O665" s="12">
        <v>51.8</v>
      </c>
      <c r="P665" s="12">
        <v>1.28</v>
      </c>
      <c r="Q665" s="13" t="s">
        <v>425</v>
      </c>
      <c r="R665" s="18" t="s">
        <v>952</v>
      </c>
    </row>
    <row r="666" spans="1:18">
      <c r="A666" s="16" t="s">
        <v>427</v>
      </c>
      <c r="B666" s="2">
        <v>0.5</v>
      </c>
      <c r="C666" s="3">
        <v>700</v>
      </c>
      <c r="D666" s="4">
        <v>20</v>
      </c>
      <c r="E666" s="4">
        <v>20</v>
      </c>
      <c r="F666" s="2">
        <v>2.6</v>
      </c>
      <c r="G666" s="2">
        <v>0.79</v>
      </c>
      <c r="H666" s="2">
        <v>747.4</v>
      </c>
      <c r="I666" s="3">
        <v>715</v>
      </c>
      <c r="J666" s="3">
        <v>10.84</v>
      </c>
      <c r="K666" s="3"/>
      <c r="L666" s="4">
        <v>1.1000000000000001</v>
      </c>
      <c r="M666" s="3">
        <v>36000</v>
      </c>
      <c r="N666" s="12">
        <v>63</v>
      </c>
      <c r="O666" s="12">
        <v>64.5</v>
      </c>
      <c r="P666" s="12">
        <v>1.36</v>
      </c>
      <c r="Q666" s="13" t="s">
        <v>425</v>
      </c>
      <c r="R666" s="18" t="s">
        <v>952</v>
      </c>
    </row>
    <row r="667" spans="1:18">
      <c r="A667" s="16" t="s">
        <v>428</v>
      </c>
      <c r="B667" s="2">
        <v>0.5</v>
      </c>
      <c r="C667" s="3">
        <v>700</v>
      </c>
      <c r="D667" s="4">
        <v>20</v>
      </c>
      <c r="E667" s="4">
        <v>20</v>
      </c>
      <c r="F667" s="2">
        <v>2.78</v>
      </c>
      <c r="G667" s="2">
        <v>0.79</v>
      </c>
      <c r="H667" s="2">
        <v>542.9</v>
      </c>
      <c r="I667" s="3">
        <v>464</v>
      </c>
      <c r="J667" s="3">
        <v>4.1100000000000003</v>
      </c>
      <c r="K667" s="3"/>
      <c r="L667" s="4">
        <v>1.1000000000000001</v>
      </c>
      <c r="M667" s="3">
        <v>36000</v>
      </c>
      <c r="N667" s="12">
        <v>67.5</v>
      </c>
      <c r="O667" s="12">
        <v>68.400000000000006</v>
      </c>
      <c r="P667" s="12">
        <v>1.24</v>
      </c>
      <c r="Q667" s="13" t="s">
        <v>425</v>
      </c>
      <c r="R667" s="18" t="s">
        <v>952</v>
      </c>
    </row>
    <row r="668" spans="1:18">
      <c r="A668" s="16" t="s">
        <v>429</v>
      </c>
      <c r="B668" s="2">
        <v>0.5</v>
      </c>
      <c r="C668" s="3">
        <v>700</v>
      </c>
      <c r="D668" s="4">
        <v>20</v>
      </c>
      <c r="E668" s="4">
        <v>20</v>
      </c>
      <c r="F668" s="2">
        <v>2.7</v>
      </c>
      <c r="G668" s="2">
        <v>0.79</v>
      </c>
      <c r="H668" s="2">
        <v>747.4</v>
      </c>
      <c r="I668" s="3">
        <v>360</v>
      </c>
      <c r="J668" s="3">
        <v>4.53</v>
      </c>
      <c r="K668" s="3"/>
      <c r="L668" s="4">
        <v>1.1000000000000001</v>
      </c>
      <c r="M668" s="3">
        <v>36000</v>
      </c>
      <c r="N668" s="12">
        <v>71.5</v>
      </c>
      <c r="O668" s="12">
        <v>70.3</v>
      </c>
      <c r="P668" s="12">
        <v>1.256</v>
      </c>
      <c r="Q668" s="13" t="s">
        <v>425</v>
      </c>
      <c r="R668" s="18" t="s">
        <v>952</v>
      </c>
    </row>
    <row r="669" spans="1:18">
      <c r="A669" s="16" t="s">
        <v>430</v>
      </c>
      <c r="B669" s="2">
        <v>0.4</v>
      </c>
      <c r="C669" s="3">
        <v>700</v>
      </c>
      <c r="D669" s="4">
        <v>5.2</v>
      </c>
      <c r="E669" s="4">
        <v>0.2</v>
      </c>
      <c r="F669" s="2">
        <v>4.9416666666666673</v>
      </c>
      <c r="G669" s="2">
        <v>0.52827777777777785</v>
      </c>
      <c r="H669" s="2">
        <v>367</v>
      </c>
      <c r="I669" s="3">
        <v>560</v>
      </c>
      <c r="J669" s="3">
        <v>49</v>
      </c>
      <c r="K669" s="3">
        <v>2</v>
      </c>
      <c r="L669" s="4">
        <v>0</v>
      </c>
      <c r="M669" s="3">
        <v>30000</v>
      </c>
      <c r="N669" s="12">
        <v>74</v>
      </c>
      <c r="O669" s="12">
        <v>76</v>
      </c>
      <c r="P669" s="12">
        <v>0.9</v>
      </c>
      <c r="Q669" s="13" t="s">
        <v>431</v>
      </c>
      <c r="R669" s="18" t="s">
        <v>952</v>
      </c>
    </row>
    <row r="670" spans="1:18">
      <c r="A670" s="16" t="s">
        <v>43</v>
      </c>
      <c r="B670" s="2">
        <v>0.4</v>
      </c>
      <c r="C670" s="3">
        <v>700</v>
      </c>
      <c r="D670" s="4">
        <v>4.9000000000000004</v>
      </c>
      <c r="E670" s="4">
        <v>0.2</v>
      </c>
      <c r="F670" s="2">
        <v>4.9416666666666673</v>
      </c>
      <c r="G670" s="2">
        <v>0.52827777777777785</v>
      </c>
      <c r="H670" s="2">
        <v>374</v>
      </c>
      <c r="I670" s="3">
        <v>485</v>
      </c>
      <c r="J670" s="3">
        <v>38</v>
      </c>
      <c r="K670" s="3">
        <v>3</v>
      </c>
      <c r="L670" s="4">
        <v>0</v>
      </c>
      <c r="M670" s="3">
        <v>30000</v>
      </c>
      <c r="N670" s="12">
        <v>71</v>
      </c>
      <c r="O670" s="12">
        <v>73</v>
      </c>
      <c r="P670" s="12">
        <v>0.88</v>
      </c>
      <c r="Q670" s="13" t="s">
        <v>431</v>
      </c>
      <c r="R670" s="18" t="s">
        <v>952</v>
      </c>
    </row>
    <row r="671" spans="1:18">
      <c r="A671" s="16" t="s">
        <v>432</v>
      </c>
      <c r="B671" s="2">
        <v>0.4</v>
      </c>
      <c r="C671" s="3">
        <v>700</v>
      </c>
      <c r="D671" s="4">
        <v>5.2</v>
      </c>
      <c r="E671" s="4">
        <v>0.2</v>
      </c>
      <c r="F671" s="2">
        <f>4.94/374*436</f>
        <v>5.7589304812834232</v>
      </c>
      <c r="G671" s="2">
        <f>0.53/374*436</f>
        <v>0.61786096256684497</v>
      </c>
      <c r="H671" s="2">
        <v>426</v>
      </c>
      <c r="I671" s="3">
        <v>568</v>
      </c>
      <c r="J671" s="3">
        <v>12</v>
      </c>
      <c r="K671" s="3">
        <v>8</v>
      </c>
      <c r="L671" s="4">
        <v>0</v>
      </c>
      <c r="M671" s="3">
        <v>30000</v>
      </c>
      <c r="N671" s="12">
        <v>73</v>
      </c>
      <c r="O671" s="12">
        <v>76</v>
      </c>
      <c r="P671" s="12">
        <v>0.9</v>
      </c>
      <c r="Q671" s="13" t="s">
        <v>431</v>
      </c>
      <c r="R671" s="18" t="s">
        <v>952</v>
      </c>
    </row>
    <row r="672" spans="1:18">
      <c r="A672" s="16" t="s">
        <v>433</v>
      </c>
      <c r="B672" s="2">
        <v>0.4</v>
      </c>
      <c r="C672" s="3">
        <v>700</v>
      </c>
      <c r="D672" s="4">
        <v>5.2</v>
      </c>
      <c r="E672" s="4">
        <v>0.2</v>
      </c>
      <c r="F672" s="2">
        <f>2*F673</f>
        <v>9.8833333333333346</v>
      </c>
      <c r="G672" s="2">
        <f>2*G673</f>
        <v>1.0565555555555557</v>
      </c>
      <c r="H672" s="2">
        <v>661</v>
      </c>
      <c r="I672" s="3">
        <v>575</v>
      </c>
      <c r="J672" s="3">
        <v>42</v>
      </c>
      <c r="K672" s="3">
        <v>2</v>
      </c>
      <c r="L672" s="4">
        <v>0</v>
      </c>
      <c r="M672" s="3">
        <v>30000</v>
      </c>
      <c r="N672" s="12">
        <v>63</v>
      </c>
      <c r="O672" s="12">
        <v>69</v>
      </c>
      <c r="P672" s="12">
        <v>0.89</v>
      </c>
      <c r="Q672" s="13" t="s">
        <v>431</v>
      </c>
      <c r="R672" s="18" t="s">
        <v>952</v>
      </c>
    </row>
    <row r="673" spans="1:18">
      <c r="A673" s="16" t="s">
        <v>434</v>
      </c>
      <c r="B673" s="2">
        <v>0.4</v>
      </c>
      <c r="C673" s="3">
        <v>700</v>
      </c>
      <c r="D673" s="4">
        <v>4.3</v>
      </c>
      <c r="E673" s="4">
        <v>0.2</v>
      </c>
      <c r="F673" s="2">
        <v>4.9416666666666673</v>
      </c>
      <c r="G673" s="2">
        <v>0.52827777777777785</v>
      </c>
      <c r="H673" s="2">
        <v>323</v>
      </c>
      <c r="I673" s="3">
        <v>435</v>
      </c>
      <c r="J673" s="3">
        <v>9</v>
      </c>
      <c r="K673" s="3">
        <v>11</v>
      </c>
      <c r="L673" s="4">
        <v>0</v>
      </c>
      <c r="M673" s="3">
        <v>30000</v>
      </c>
      <c r="N673" s="12">
        <v>76</v>
      </c>
      <c r="O673" s="12">
        <v>77</v>
      </c>
      <c r="P673" s="12">
        <v>0.91</v>
      </c>
      <c r="Q673" s="13" t="s">
        <v>431</v>
      </c>
      <c r="R673" s="18" t="s">
        <v>952</v>
      </c>
    </row>
    <row r="674" spans="1:18">
      <c r="A674" s="16" t="s">
        <v>435</v>
      </c>
      <c r="B674" s="2">
        <v>0.4</v>
      </c>
      <c r="C674" s="3">
        <v>700</v>
      </c>
      <c r="D674" s="4">
        <v>5</v>
      </c>
      <c r="E674" s="4">
        <v>0.2</v>
      </c>
      <c r="F674" s="2">
        <v>6.1656088751290001</v>
      </c>
      <c r="G674" s="2">
        <v>0.65912057103543187</v>
      </c>
      <c r="H674" s="2">
        <v>403</v>
      </c>
      <c r="I674" s="3">
        <v>560</v>
      </c>
      <c r="J674" s="3">
        <v>15</v>
      </c>
      <c r="K674" s="3">
        <v>7</v>
      </c>
      <c r="L674" s="4">
        <v>0</v>
      </c>
      <c r="M674" s="3">
        <v>30000</v>
      </c>
      <c r="N674" s="12">
        <v>75</v>
      </c>
      <c r="O674" s="12">
        <v>78</v>
      </c>
      <c r="P674" s="12">
        <v>0.92</v>
      </c>
      <c r="Q674" s="13" t="s">
        <v>431</v>
      </c>
      <c r="R674" s="18" t="s">
        <v>952</v>
      </c>
    </row>
    <row r="675" spans="1:18">
      <c r="A675" s="16" t="s">
        <v>42</v>
      </c>
      <c r="B675" s="2">
        <v>0.4</v>
      </c>
      <c r="C675" s="3">
        <v>700</v>
      </c>
      <c r="D675" s="4">
        <v>5.3</v>
      </c>
      <c r="E675" s="4">
        <v>0.2</v>
      </c>
      <c r="F675" s="2">
        <v>13.768571428571427</v>
      </c>
      <c r="G675" s="2">
        <v>0.37317073170731713</v>
      </c>
      <c r="H675" s="2">
        <v>158</v>
      </c>
      <c r="I675" s="3">
        <v>640</v>
      </c>
      <c r="J675" s="3">
        <v>21</v>
      </c>
      <c r="K675" s="3">
        <v>5</v>
      </c>
      <c r="L675" s="4">
        <v>0</v>
      </c>
      <c r="M675" s="3">
        <v>30000</v>
      </c>
      <c r="N675" s="12">
        <v>65</v>
      </c>
      <c r="O675" s="12">
        <v>69</v>
      </c>
      <c r="P675" s="12">
        <v>0.82</v>
      </c>
      <c r="Q675" s="13" t="s">
        <v>431</v>
      </c>
      <c r="R675" s="18" t="s">
        <v>952</v>
      </c>
    </row>
    <row r="676" spans="1:18">
      <c r="A676" s="16" t="s">
        <v>430</v>
      </c>
      <c r="B676" s="2">
        <v>0.4</v>
      </c>
      <c r="C676" s="3">
        <v>700</v>
      </c>
      <c r="D676" s="4">
        <v>5.2</v>
      </c>
      <c r="E676" s="4">
        <v>12</v>
      </c>
      <c r="F676" s="2">
        <v>4.9416666666666673</v>
      </c>
      <c r="G676" s="2">
        <v>0.52827777777777785</v>
      </c>
      <c r="H676" s="2">
        <v>367</v>
      </c>
      <c r="I676" s="3">
        <v>560</v>
      </c>
      <c r="J676" s="3">
        <v>49</v>
      </c>
      <c r="K676" s="3">
        <v>2</v>
      </c>
      <c r="L676" s="4">
        <v>0</v>
      </c>
      <c r="M676" s="3">
        <v>30000</v>
      </c>
      <c r="N676" s="12">
        <v>66</v>
      </c>
      <c r="O676" s="12">
        <v>70</v>
      </c>
      <c r="P676" s="12">
        <v>0.88</v>
      </c>
      <c r="Q676" s="13" t="s">
        <v>431</v>
      </c>
      <c r="R676" s="18" t="s">
        <v>952</v>
      </c>
    </row>
    <row r="677" spans="1:18">
      <c r="A677" s="16" t="s">
        <v>43</v>
      </c>
      <c r="B677" s="2">
        <v>0.4</v>
      </c>
      <c r="C677" s="3">
        <v>700</v>
      </c>
      <c r="D677" s="4">
        <v>4.9000000000000004</v>
      </c>
      <c r="E677" s="4">
        <v>12</v>
      </c>
      <c r="F677" s="2">
        <v>4.9416666666666673</v>
      </c>
      <c r="G677" s="2">
        <v>0.52827777777777785</v>
      </c>
      <c r="H677" s="2">
        <v>374</v>
      </c>
      <c r="I677" s="3">
        <v>485</v>
      </c>
      <c r="J677" s="3">
        <v>38</v>
      </c>
      <c r="K677" s="3">
        <v>3</v>
      </c>
      <c r="L677" s="4">
        <v>0</v>
      </c>
      <c r="M677" s="3">
        <v>30000</v>
      </c>
      <c r="N677" s="12">
        <v>68</v>
      </c>
      <c r="O677" s="12">
        <v>69</v>
      </c>
      <c r="P677" s="12">
        <v>0.89</v>
      </c>
      <c r="Q677" s="13" t="s">
        <v>431</v>
      </c>
      <c r="R677" s="18" t="s">
        <v>952</v>
      </c>
    </row>
    <row r="678" spans="1:18">
      <c r="A678" s="16" t="s">
        <v>432</v>
      </c>
      <c r="B678" s="2">
        <v>0.4</v>
      </c>
      <c r="C678" s="3">
        <v>700</v>
      </c>
      <c r="D678" s="4">
        <v>5.2</v>
      </c>
      <c r="E678" s="4">
        <v>12</v>
      </c>
      <c r="F678" s="2">
        <f>4.94/374*436</f>
        <v>5.7589304812834232</v>
      </c>
      <c r="G678" s="2">
        <f>0.53/374*436</f>
        <v>0.61786096256684497</v>
      </c>
      <c r="H678" s="2">
        <v>426</v>
      </c>
      <c r="I678" s="3">
        <v>568</v>
      </c>
      <c r="J678" s="3">
        <v>12</v>
      </c>
      <c r="K678" s="3">
        <v>8</v>
      </c>
      <c r="L678" s="4">
        <v>0</v>
      </c>
      <c r="M678" s="3">
        <v>30000</v>
      </c>
      <c r="N678" s="12">
        <v>71</v>
      </c>
      <c r="O678" s="12">
        <v>75</v>
      </c>
      <c r="P678" s="12">
        <v>0.91</v>
      </c>
      <c r="Q678" s="13" t="s">
        <v>431</v>
      </c>
      <c r="R678" s="18" t="s">
        <v>952</v>
      </c>
    </row>
    <row r="679" spans="1:18">
      <c r="A679" s="16" t="s">
        <v>433</v>
      </c>
      <c r="B679" s="2">
        <v>0.4</v>
      </c>
      <c r="C679" s="3">
        <v>700</v>
      </c>
      <c r="D679" s="4">
        <v>5.2</v>
      </c>
      <c r="E679" s="4">
        <v>12</v>
      </c>
      <c r="F679" s="2">
        <f>2*F680</f>
        <v>9.8833333333333346</v>
      </c>
      <c r="G679" s="2">
        <f>2*G680</f>
        <v>1.0565555555555557</v>
      </c>
      <c r="H679" s="2">
        <v>661</v>
      </c>
      <c r="I679" s="3">
        <v>575</v>
      </c>
      <c r="J679" s="3">
        <v>42</v>
      </c>
      <c r="K679" s="3">
        <v>2</v>
      </c>
      <c r="L679" s="4">
        <v>0</v>
      </c>
      <c r="M679" s="3">
        <v>30000</v>
      </c>
      <c r="N679" s="12">
        <v>51</v>
      </c>
      <c r="O679" s="12">
        <v>57</v>
      </c>
      <c r="P679" s="12">
        <v>0.87</v>
      </c>
      <c r="Q679" s="13" t="s">
        <v>431</v>
      </c>
      <c r="R679" s="18" t="s">
        <v>952</v>
      </c>
    </row>
    <row r="680" spans="1:18">
      <c r="A680" s="16" t="s">
        <v>434</v>
      </c>
      <c r="B680" s="2">
        <v>0.4</v>
      </c>
      <c r="C680" s="3">
        <v>700</v>
      </c>
      <c r="D680" s="4">
        <v>4.3</v>
      </c>
      <c r="E680" s="4">
        <v>12</v>
      </c>
      <c r="F680" s="2">
        <v>4.9416666666666673</v>
      </c>
      <c r="G680" s="2">
        <v>0.52827777777777785</v>
      </c>
      <c r="H680" s="2">
        <v>323</v>
      </c>
      <c r="I680" s="3">
        <v>435</v>
      </c>
      <c r="J680" s="3">
        <v>9</v>
      </c>
      <c r="K680" s="3">
        <v>11</v>
      </c>
      <c r="L680" s="4">
        <v>0</v>
      </c>
      <c r="M680" s="3">
        <v>30000</v>
      </c>
      <c r="N680" s="12">
        <v>74</v>
      </c>
      <c r="O680" s="12">
        <v>76</v>
      </c>
      <c r="P680" s="12">
        <v>0.91</v>
      </c>
      <c r="Q680" s="13" t="s">
        <v>431</v>
      </c>
      <c r="R680" s="18" t="s">
        <v>952</v>
      </c>
    </row>
    <row r="681" spans="1:18">
      <c r="A681" s="16" t="s">
        <v>435</v>
      </c>
      <c r="B681" s="2">
        <v>0.4</v>
      </c>
      <c r="C681" s="3">
        <v>700</v>
      </c>
      <c r="D681" s="4">
        <v>5</v>
      </c>
      <c r="E681" s="4">
        <v>12</v>
      </c>
      <c r="F681" s="2">
        <v>6.1656088751290001</v>
      </c>
      <c r="G681" s="2">
        <v>0.65912057103543187</v>
      </c>
      <c r="H681" s="2">
        <v>403</v>
      </c>
      <c r="I681" s="3">
        <v>560</v>
      </c>
      <c r="J681" s="3">
        <v>15</v>
      </c>
      <c r="K681" s="3">
        <v>7</v>
      </c>
      <c r="L681" s="4">
        <v>0</v>
      </c>
      <c r="M681" s="3">
        <v>30000</v>
      </c>
      <c r="N681" s="12">
        <v>74</v>
      </c>
      <c r="O681" s="12">
        <v>78</v>
      </c>
      <c r="P681" s="12">
        <v>0.91</v>
      </c>
      <c r="Q681" s="13" t="s">
        <v>431</v>
      </c>
      <c r="R681" s="18" t="s">
        <v>952</v>
      </c>
    </row>
    <row r="682" spans="1:18">
      <c r="A682" s="16" t="s">
        <v>42</v>
      </c>
      <c r="B682" s="2">
        <v>0.4</v>
      </c>
      <c r="C682" s="3">
        <v>700</v>
      </c>
      <c r="D682" s="4">
        <v>5.3</v>
      </c>
      <c r="E682" s="4">
        <v>12</v>
      </c>
      <c r="F682" s="2">
        <v>13.768571428571427</v>
      </c>
      <c r="G682" s="2">
        <v>0.37317073170731713</v>
      </c>
      <c r="H682" s="2">
        <v>158</v>
      </c>
      <c r="I682" s="3">
        <v>640</v>
      </c>
      <c r="J682" s="3">
        <v>21</v>
      </c>
      <c r="K682" s="3">
        <v>5</v>
      </c>
      <c r="L682" s="4">
        <v>0</v>
      </c>
      <c r="M682" s="3">
        <v>30000</v>
      </c>
      <c r="N682" s="12">
        <v>57</v>
      </c>
      <c r="O682" s="12">
        <v>62</v>
      </c>
      <c r="P682" s="12">
        <v>0.8</v>
      </c>
      <c r="Q682" s="13" t="s">
        <v>431</v>
      </c>
      <c r="R682" s="18" t="s">
        <v>952</v>
      </c>
    </row>
    <row r="683" spans="1:18">
      <c r="A683" s="16" t="s">
        <v>435</v>
      </c>
      <c r="B683" s="2">
        <v>0.4</v>
      </c>
      <c r="C683" s="3">
        <v>700</v>
      </c>
      <c r="D683" s="4">
        <v>5</v>
      </c>
      <c r="E683" s="4">
        <v>24</v>
      </c>
      <c r="F683" s="2">
        <v>6.1656088751290001</v>
      </c>
      <c r="G683" s="2">
        <v>0.65912057103543187</v>
      </c>
      <c r="H683" s="2">
        <v>403</v>
      </c>
      <c r="I683" s="3">
        <v>560</v>
      </c>
      <c r="J683" s="3">
        <v>15</v>
      </c>
      <c r="K683" s="3">
        <v>7</v>
      </c>
      <c r="L683" s="4">
        <v>0</v>
      </c>
      <c r="M683" s="3">
        <v>30000</v>
      </c>
      <c r="N683" s="12">
        <v>72</v>
      </c>
      <c r="O683" s="12">
        <v>76</v>
      </c>
      <c r="P683" s="12">
        <v>0.92</v>
      </c>
      <c r="Q683" s="13" t="s">
        <v>431</v>
      </c>
      <c r="R683" s="18" t="s">
        <v>952</v>
      </c>
    </row>
    <row r="684" spans="1:18">
      <c r="A684" s="16" t="s">
        <v>436</v>
      </c>
      <c r="B684" s="2">
        <v>0.5</v>
      </c>
      <c r="C684" s="3">
        <v>800</v>
      </c>
      <c r="D684" s="4">
        <v>5</v>
      </c>
      <c r="E684" s="4">
        <v>0.5</v>
      </c>
      <c r="F684" s="2">
        <v>8.1</v>
      </c>
      <c r="G684" s="2">
        <v>0.45</v>
      </c>
      <c r="H684" s="2">
        <v>179</v>
      </c>
      <c r="I684" s="3">
        <v>781</v>
      </c>
      <c r="J684" s="3">
        <v>5.7</v>
      </c>
      <c r="K684" s="3"/>
      <c r="L684" s="4">
        <v>1.1200000000000001</v>
      </c>
      <c r="M684" s="3">
        <v>1700</v>
      </c>
      <c r="N684" s="12">
        <v>90.7</v>
      </c>
      <c r="O684" s="12">
        <v>90.3</v>
      </c>
      <c r="P684" s="12">
        <v>0.98</v>
      </c>
      <c r="Q684" s="13" t="s">
        <v>437</v>
      </c>
      <c r="R684" s="18" t="s">
        <v>952</v>
      </c>
    </row>
    <row r="685" spans="1:18">
      <c r="A685" s="16" t="s">
        <v>438</v>
      </c>
      <c r="B685" s="2">
        <v>0.5</v>
      </c>
      <c r="C685" s="3">
        <v>800</v>
      </c>
      <c r="D685" s="4">
        <v>5</v>
      </c>
      <c r="E685" s="4">
        <v>0.5</v>
      </c>
      <c r="F685" s="2">
        <v>7.1</v>
      </c>
      <c r="G685" s="2">
        <v>0.47</v>
      </c>
      <c r="H685" s="2">
        <v>200</v>
      </c>
      <c r="I685" s="3">
        <v>842</v>
      </c>
      <c r="J685" s="3">
        <v>5.3</v>
      </c>
      <c r="K685" s="3"/>
      <c r="L685" s="4">
        <v>1.1000000000000001</v>
      </c>
      <c r="M685" s="3">
        <v>1700</v>
      </c>
      <c r="N685" s="12">
        <v>90.4</v>
      </c>
      <c r="O685" s="12">
        <v>89.3</v>
      </c>
      <c r="P685" s="12">
        <v>1</v>
      </c>
      <c r="Q685" s="13" t="s">
        <v>437</v>
      </c>
      <c r="R685" s="18" t="s">
        <v>952</v>
      </c>
    </row>
    <row r="686" spans="1:18">
      <c r="A686" s="16" t="s">
        <v>439</v>
      </c>
      <c r="B686" s="2">
        <v>0.5</v>
      </c>
      <c r="C686" s="3">
        <v>800</v>
      </c>
      <c r="D686" s="4">
        <v>5</v>
      </c>
      <c r="E686" s="4">
        <v>0.5</v>
      </c>
      <c r="F686" s="2">
        <v>5.6</v>
      </c>
      <c r="G686" s="2">
        <v>0.31</v>
      </c>
      <c r="H686" s="2">
        <v>222</v>
      </c>
      <c r="I686" s="3">
        <v>787</v>
      </c>
      <c r="J686" s="3">
        <v>3.7</v>
      </c>
      <c r="K686" s="3"/>
      <c r="L686" s="4">
        <f>(1.1*1+0.5*1.12)/1.5</f>
        <v>1.1066666666666667</v>
      </c>
      <c r="M686" s="3">
        <v>1700</v>
      </c>
      <c r="N686" s="12">
        <v>95.15</v>
      </c>
      <c r="O686" s="12">
        <v>90.9</v>
      </c>
      <c r="P686" s="12">
        <v>1.02</v>
      </c>
      <c r="Q686" s="13" t="s">
        <v>437</v>
      </c>
      <c r="R686" s="18" t="s">
        <v>952</v>
      </c>
    </row>
    <row r="687" spans="1:18">
      <c r="A687" s="16" t="s">
        <v>436</v>
      </c>
      <c r="B687" s="2">
        <v>0.5</v>
      </c>
      <c r="C687" s="3">
        <v>800</v>
      </c>
      <c r="D687" s="4">
        <v>5</v>
      </c>
      <c r="E687" s="4">
        <v>7.5</v>
      </c>
      <c r="F687" s="2">
        <v>8.1</v>
      </c>
      <c r="G687" s="2">
        <v>0.45</v>
      </c>
      <c r="H687" s="2">
        <v>179</v>
      </c>
      <c r="I687" s="3">
        <v>781</v>
      </c>
      <c r="J687" s="3">
        <v>5.7</v>
      </c>
      <c r="K687" s="3"/>
      <c r="L687" s="4">
        <v>1.1200000000000001</v>
      </c>
      <c r="M687" s="3">
        <v>1700</v>
      </c>
      <c r="N687" s="12">
        <v>90.8</v>
      </c>
      <c r="O687" s="12">
        <v>90.5</v>
      </c>
      <c r="P687" s="12">
        <v>0.99</v>
      </c>
      <c r="Q687" s="13" t="s">
        <v>437</v>
      </c>
      <c r="R687" s="18" t="s">
        <v>952</v>
      </c>
    </row>
    <row r="688" spans="1:18">
      <c r="A688" s="16" t="s">
        <v>438</v>
      </c>
      <c r="B688" s="2">
        <v>0.5</v>
      </c>
      <c r="C688" s="3">
        <v>800</v>
      </c>
      <c r="D688" s="4">
        <v>5</v>
      </c>
      <c r="E688" s="4">
        <v>7.5</v>
      </c>
      <c r="F688" s="2">
        <v>7.1</v>
      </c>
      <c r="G688" s="2">
        <v>0.47</v>
      </c>
      <c r="H688" s="2">
        <v>200</v>
      </c>
      <c r="I688" s="3">
        <v>842</v>
      </c>
      <c r="J688" s="3">
        <v>5.3</v>
      </c>
      <c r="K688" s="3"/>
      <c r="L688" s="4">
        <v>1.1000000000000001</v>
      </c>
      <c r="M688" s="3">
        <v>1700</v>
      </c>
      <c r="N688" s="12">
        <v>90</v>
      </c>
      <c r="O688" s="12">
        <v>89.5</v>
      </c>
      <c r="P688" s="12">
        <v>1</v>
      </c>
      <c r="Q688" s="13" t="s">
        <v>437</v>
      </c>
      <c r="R688" s="18" t="s">
        <v>952</v>
      </c>
    </row>
    <row r="689" spans="1:18">
      <c r="A689" s="16" t="s">
        <v>439</v>
      </c>
      <c r="B689" s="2">
        <v>0.5</v>
      </c>
      <c r="C689" s="3">
        <v>800</v>
      </c>
      <c r="D689" s="4">
        <v>5</v>
      </c>
      <c r="E689" s="4">
        <v>7.5</v>
      </c>
      <c r="F689" s="2">
        <v>5.6</v>
      </c>
      <c r="G689" s="2">
        <v>0.31</v>
      </c>
      <c r="H689" s="2">
        <v>222</v>
      </c>
      <c r="I689" s="3">
        <v>787</v>
      </c>
      <c r="J689" s="3">
        <v>3.7</v>
      </c>
      <c r="K689" s="3"/>
      <c r="L689" s="4">
        <f>(1.1*1+0.5*1.12)/1.5</f>
        <v>1.1066666666666667</v>
      </c>
      <c r="M689" s="3">
        <v>1700</v>
      </c>
      <c r="N689" s="12">
        <v>95.3</v>
      </c>
      <c r="O689" s="12">
        <v>91.4</v>
      </c>
      <c r="P689" s="12">
        <v>1.04</v>
      </c>
      <c r="Q689" s="13" t="s">
        <v>437</v>
      </c>
      <c r="R689" s="18" t="s">
        <v>952</v>
      </c>
    </row>
    <row r="690" spans="1:18">
      <c r="A690" s="16" t="s">
        <v>440</v>
      </c>
      <c r="B690" s="2">
        <v>0.5</v>
      </c>
      <c r="C690" s="3">
        <v>700</v>
      </c>
      <c r="D690" s="4">
        <v>6</v>
      </c>
      <c r="E690" s="4">
        <v>25</v>
      </c>
      <c r="F690" s="2">
        <v>6.8</v>
      </c>
      <c r="G690" s="2">
        <v>0.27</v>
      </c>
      <c r="H690" s="2">
        <v>154.30000000000001</v>
      </c>
      <c r="I690" s="3">
        <v>730</v>
      </c>
      <c r="J690" s="3">
        <v>13.2</v>
      </c>
      <c r="K690" s="3">
        <v>26.3</v>
      </c>
      <c r="L690" s="4">
        <v>0</v>
      </c>
      <c r="M690" s="3">
        <v>22500</v>
      </c>
      <c r="N690" s="12">
        <v>81.650999999999996</v>
      </c>
      <c r="O690" s="12">
        <v>88.76</v>
      </c>
      <c r="P690" s="12">
        <v>1.002</v>
      </c>
      <c r="Q690" s="13" t="s">
        <v>441</v>
      </c>
      <c r="R690" s="18" t="s">
        <v>952</v>
      </c>
    </row>
    <row r="691" spans="1:18">
      <c r="A691" s="16" t="s">
        <v>442</v>
      </c>
      <c r="B691" s="2">
        <v>0.5</v>
      </c>
      <c r="C691" s="3">
        <v>700</v>
      </c>
      <c r="D691" s="3">
        <v>6</v>
      </c>
      <c r="E691" s="3">
        <v>25</v>
      </c>
      <c r="F691" s="3">
        <v>6</v>
      </c>
      <c r="G691" s="3">
        <v>0.36</v>
      </c>
      <c r="H691" s="3">
        <v>204.4</v>
      </c>
      <c r="I691" s="3">
        <v>685</v>
      </c>
      <c r="J691" s="3">
        <v>12.5</v>
      </c>
      <c r="K691" s="3">
        <v>37.1</v>
      </c>
      <c r="L691" s="3">
        <v>0</v>
      </c>
      <c r="M691" s="3">
        <v>22500</v>
      </c>
      <c r="N691" s="14">
        <v>87.62</v>
      </c>
      <c r="O691" s="14">
        <v>93.76</v>
      </c>
      <c r="P691" s="14">
        <v>0.95</v>
      </c>
      <c r="Q691" s="13" t="s">
        <v>441</v>
      </c>
      <c r="R691" s="18" t="s">
        <v>952</v>
      </c>
    </row>
    <row r="692" spans="1:18">
      <c r="A692" s="16" t="s">
        <v>440</v>
      </c>
      <c r="B692" s="2">
        <v>0.5</v>
      </c>
      <c r="C692" s="3">
        <v>700</v>
      </c>
      <c r="D692" s="4">
        <v>6</v>
      </c>
      <c r="E692" s="4">
        <v>50</v>
      </c>
      <c r="F692" s="2">
        <v>6.8</v>
      </c>
      <c r="G692" s="2">
        <v>0.27</v>
      </c>
      <c r="H692" s="2">
        <v>154.30000000000001</v>
      </c>
      <c r="I692" s="3">
        <v>730</v>
      </c>
      <c r="J692" s="3">
        <v>13.2</v>
      </c>
      <c r="K692" s="3">
        <v>26.3</v>
      </c>
      <c r="L692" s="4">
        <v>0</v>
      </c>
      <c r="M692" s="3">
        <v>22500</v>
      </c>
      <c r="N692" s="12">
        <v>80.3</v>
      </c>
      <c r="O692" s="12">
        <v>87.84</v>
      </c>
      <c r="P692" s="12">
        <v>0.98899999999999999</v>
      </c>
      <c r="Q692" s="13" t="s">
        <v>441</v>
      </c>
      <c r="R692" s="18" t="s">
        <v>952</v>
      </c>
    </row>
    <row r="693" spans="1:18">
      <c r="A693" s="16" t="s">
        <v>442</v>
      </c>
      <c r="B693" s="2">
        <v>0.5</v>
      </c>
      <c r="C693" s="3">
        <v>700</v>
      </c>
      <c r="D693" s="3">
        <v>6</v>
      </c>
      <c r="E693" s="3">
        <v>50</v>
      </c>
      <c r="F693" s="3">
        <v>6</v>
      </c>
      <c r="G693" s="3">
        <v>0.36</v>
      </c>
      <c r="H693" s="3">
        <v>204.4</v>
      </c>
      <c r="I693" s="3">
        <v>685</v>
      </c>
      <c r="J693" s="3">
        <v>12.5</v>
      </c>
      <c r="K693" s="3">
        <v>37.1</v>
      </c>
      <c r="L693" s="3">
        <v>0</v>
      </c>
      <c r="M693" s="3">
        <v>22500</v>
      </c>
      <c r="N693" s="14">
        <v>87.32</v>
      </c>
      <c r="O693" s="14">
        <v>92.89</v>
      </c>
      <c r="P693" s="14">
        <v>0.95399999999999996</v>
      </c>
      <c r="Q693" s="13" t="s">
        <v>441</v>
      </c>
      <c r="R693" s="18" t="s">
        <v>952</v>
      </c>
    </row>
    <row r="694" spans="1:18">
      <c r="A694" s="16" t="s">
        <v>443</v>
      </c>
      <c r="B694" s="2">
        <f>30/65</f>
        <v>0.46153846153846156</v>
      </c>
      <c r="C694" s="3">
        <v>800</v>
      </c>
      <c r="D694" s="4">
        <v>5</v>
      </c>
      <c r="E694" s="4">
        <f>470/60</f>
        <v>7.833333333333333</v>
      </c>
      <c r="F694" s="2">
        <v>3.65</v>
      </c>
      <c r="G694" s="2">
        <v>0.75</v>
      </c>
      <c r="H694" s="2">
        <v>583.20000000000005</v>
      </c>
      <c r="I694" s="3">
        <v>501</v>
      </c>
      <c r="J694" s="3">
        <v>3</v>
      </c>
      <c r="K694" s="3"/>
      <c r="L694" s="4">
        <v>1.1200000000000001</v>
      </c>
      <c r="M694" s="3">
        <v>39000</v>
      </c>
      <c r="N694" s="12">
        <v>83.8</v>
      </c>
      <c r="O694" s="12">
        <v>89.97</v>
      </c>
      <c r="P694" s="12">
        <v>1</v>
      </c>
      <c r="Q694" s="13" t="s">
        <v>444</v>
      </c>
      <c r="R694" s="18" t="s">
        <v>952</v>
      </c>
    </row>
    <row r="695" spans="1:18">
      <c r="A695" s="16" t="s">
        <v>445</v>
      </c>
      <c r="B695" s="2">
        <f>30/65</f>
        <v>0.46153846153846156</v>
      </c>
      <c r="C695" s="3">
        <v>800</v>
      </c>
      <c r="D695" s="4">
        <v>5</v>
      </c>
      <c r="E695" s="4">
        <f>470/60</f>
        <v>7.833333333333333</v>
      </c>
      <c r="F695" s="2">
        <v>3.63</v>
      </c>
      <c r="G695" s="2">
        <v>0.64</v>
      </c>
      <c r="H695" s="2">
        <v>584</v>
      </c>
      <c r="I695" s="3">
        <v>504</v>
      </c>
      <c r="J695" s="3">
        <v>3</v>
      </c>
      <c r="K695" s="3"/>
      <c r="L695" s="4">
        <v>1.1200000000000001</v>
      </c>
      <c r="M695" s="3">
        <v>39000</v>
      </c>
      <c r="N695" s="12">
        <v>86.3</v>
      </c>
      <c r="O695" s="12">
        <v>91.3</v>
      </c>
      <c r="P695" s="12">
        <v>1.04</v>
      </c>
      <c r="Q695" s="13" t="s">
        <v>444</v>
      </c>
      <c r="R695" s="18" t="s">
        <v>952</v>
      </c>
    </row>
    <row r="696" spans="1:18">
      <c r="A696" s="16" t="s">
        <v>446</v>
      </c>
      <c r="B696" s="2">
        <f>30/65</f>
        <v>0.46153846153846156</v>
      </c>
      <c r="C696" s="3">
        <v>800</v>
      </c>
      <c r="D696" s="4">
        <v>5</v>
      </c>
      <c r="E696" s="4">
        <f>470/60</f>
        <v>7.833333333333333</v>
      </c>
      <c r="F696" s="2">
        <v>3.66</v>
      </c>
      <c r="G696" s="2">
        <v>0.64</v>
      </c>
      <c r="H696" s="2">
        <v>582.79999999999995</v>
      </c>
      <c r="I696" s="3">
        <v>515</v>
      </c>
      <c r="J696" s="3">
        <v>3</v>
      </c>
      <c r="K696" s="3"/>
      <c r="L696" s="4">
        <v>1.1200000000000001</v>
      </c>
      <c r="M696" s="3">
        <v>39000</v>
      </c>
      <c r="N696" s="12">
        <v>88.9</v>
      </c>
      <c r="O696" s="12">
        <v>93</v>
      </c>
      <c r="P696" s="12">
        <v>1.04</v>
      </c>
      <c r="Q696" s="13" t="s">
        <v>444</v>
      </c>
      <c r="R696" s="18" t="s">
        <v>952</v>
      </c>
    </row>
    <row r="697" spans="1:18">
      <c r="A697" s="16" t="s">
        <v>447</v>
      </c>
      <c r="B697" s="2">
        <f>30/65</f>
        <v>0.46153846153846156</v>
      </c>
      <c r="C697" s="3">
        <v>800</v>
      </c>
      <c r="D697" s="4">
        <v>5</v>
      </c>
      <c r="E697" s="4">
        <f>470/60</f>
        <v>7.833333333333333</v>
      </c>
      <c r="F697" s="2">
        <v>3.64</v>
      </c>
      <c r="G697" s="2">
        <v>0.63</v>
      </c>
      <c r="H697" s="2">
        <f>H698*1/4+H696*3/4</f>
        <v>583.875</v>
      </c>
      <c r="I697" s="3">
        <v>497</v>
      </c>
      <c r="J697" s="3">
        <v>4</v>
      </c>
      <c r="K697" s="3"/>
      <c r="L697" s="4">
        <v>1.1200000000000001</v>
      </c>
      <c r="M697" s="3">
        <v>39000</v>
      </c>
      <c r="N697" s="12">
        <v>87.3</v>
      </c>
      <c r="O697" s="12">
        <v>93</v>
      </c>
      <c r="P697" s="12">
        <v>1.03</v>
      </c>
      <c r="Q697" s="13" t="s">
        <v>444</v>
      </c>
      <c r="R697" s="18" t="s">
        <v>952</v>
      </c>
    </row>
    <row r="698" spans="1:18">
      <c r="A698" s="16" t="s">
        <v>448</v>
      </c>
      <c r="B698" s="2">
        <f>30/65</f>
        <v>0.46153846153846156</v>
      </c>
      <c r="C698" s="3">
        <v>800</v>
      </c>
      <c r="D698" s="4">
        <v>5</v>
      </c>
      <c r="E698" s="4">
        <f>470/60</f>
        <v>7.833333333333333</v>
      </c>
      <c r="F698" s="2">
        <v>3.64</v>
      </c>
      <c r="G698" s="2">
        <v>0.63</v>
      </c>
      <c r="H698" s="2">
        <v>587.1</v>
      </c>
      <c r="I698" s="3">
        <v>512</v>
      </c>
      <c r="J698" s="3">
        <v>4</v>
      </c>
      <c r="K698" s="3"/>
      <c r="L698" s="4">
        <v>1.1200000000000001</v>
      </c>
      <c r="M698" s="3">
        <v>39000</v>
      </c>
      <c r="N698" s="12">
        <v>87.2</v>
      </c>
      <c r="O698" s="12">
        <v>93</v>
      </c>
      <c r="P698" s="12">
        <v>1.01</v>
      </c>
      <c r="Q698" s="13" t="s">
        <v>444</v>
      </c>
      <c r="R698" s="18" t="s">
        <v>952</v>
      </c>
    </row>
    <row r="699" spans="1:18">
      <c r="A699" s="16" t="s">
        <v>342</v>
      </c>
      <c r="B699" s="2">
        <v>0.33333333333333298</v>
      </c>
      <c r="C699" s="3">
        <v>700</v>
      </c>
      <c r="D699" s="4">
        <v>5</v>
      </c>
      <c r="E699" s="4">
        <v>10</v>
      </c>
      <c r="F699" s="2">
        <v>12.2</v>
      </c>
      <c r="G699" s="2">
        <v>0.45100000000000001</v>
      </c>
      <c r="H699" s="2">
        <v>140</v>
      </c>
      <c r="I699" s="3">
        <v>820</v>
      </c>
      <c r="J699" s="3">
        <v>12.4</v>
      </c>
      <c r="K699" s="3">
        <v>8.07</v>
      </c>
      <c r="L699" s="4">
        <v>0</v>
      </c>
      <c r="M699" s="3">
        <v>18000</v>
      </c>
      <c r="N699" s="12">
        <v>77.8</v>
      </c>
      <c r="O699" s="12">
        <v>86.4</v>
      </c>
      <c r="P699" s="12">
        <v>0.87</v>
      </c>
      <c r="Q699" s="13" t="s">
        <v>449</v>
      </c>
      <c r="R699" s="18" t="s">
        <v>952</v>
      </c>
    </row>
    <row r="700" spans="1:18">
      <c r="A700" s="16" t="s">
        <v>450</v>
      </c>
      <c r="B700" s="2">
        <v>0.33333333333333298</v>
      </c>
      <c r="C700" s="3">
        <v>700</v>
      </c>
      <c r="D700" s="4">
        <v>2</v>
      </c>
      <c r="E700" s="4">
        <v>10</v>
      </c>
      <c r="F700" s="2">
        <v>12.4</v>
      </c>
      <c r="G700" s="2">
        <v>0.38800000000000001</v>
      </c>
      <c r="H700" s="2">
        <v>137</v>
      </c>
      <c r="I700" s="3">
        <v>793</v>
      </c>
      <c r="J700" s="3">
        <v>17.649999999999999</v>
      </c>
      <c r="K700" s="3">
        <v>14.2</v>
      </c>
      <c r="L700" s="4">
        <v>1.78</v>
      </c>
      <c r="M700" s="3">
        <v>18000</v>
      </c>
      <c r="N700" s="12">
        <v>19.192</v>
      </c>
      <c r="O700" s="12">
        <v>30.8</v>
      </c>
      <c r="P700" s="12">
        <v>0.41</v>
      </c>
      <c r="Q700" s="13" t="s">
        <v>449</v>
      </c>
      <c r="R700" s="18" t="s">
        <v>952</v>
      </c>
    </row>
    <row r="701" spans="1:18">
      <c r="A701" s="16" t="s">
        <v>451</v>
      </c>
      <c r="B701" s="2">
        <v>0.33333333333333298</v>
      </c>
      <c r="C701" s="3">
        <v>700</v>
      </c>
      <c r="D701" s="4">
        <v>3</v>
      </c>
      <c r="E701" s="4">
        <v>10</v>
      </c>
      <c r="F701" s="2">
        <v>13.5</v>
      </c>
      <c r="G701" s="2">
        <v>0.47299999999999998</v>
      </c>
      <c r="H701" s="2">
        <v>131</v>
      </c>
      <c r="I701" s="3">
        <v>802</v>
      </c>
      <c r="J701" s="3">
        <v>15.9</v>
      </c>
      <c r="K701" s="3">
        <v>21.2</v>
      </c>
      <c r="L701" s="4">
        <v>1.78</v>
      </c>
      <c r="M701" s="3">
        <v>18000</v>
      </c>
      <c r="N701" s="12">
        <v>92.4</v>
      </c>
      <c r="O701" s="12">
        <v>97.8</v>
      </c>
      <c r="P701" s="12">
        <v>0.95</v>
      </c>
      <c r="Q701" s="13" t="s">
        <v>449</v>
      </c>
      <c r="R701" s="18" t="s">
        <v>952</v>
      </c>
    </row>
    <row r="702" spans="1:18">
      <c r="A702" s="16" t="s">
        <v>452</v>
      </c>
      <c r="B702" s="2">
        <v>0.33333333333333298</v>
      </c>
      <c r="C702" s="3">
        <v>700</v>
      </c>
      <c r="D702" s="4">
        <v>4</v>
      </c>
      <c r="E702" s="4">
        <v>10</v>
      </c>
      <c r="F702" s="2">
        <v>13.7</v>
      </c>
      <c r="G702" s="2">
        <v>0.47599999999999998</v>
      </c>
      <c r="H702" s="2">
        <v>138</v>
      </c>
      <c r="I702" s="3">
        <v>811</v>
      </c>
      <c r="J702" s="3">
        <f>AVERAGE(J699,J701)</f>
        <v>14.15</v>
      </c>
      <c r="K702" s="3">
        <v>6.99</v>
      </c>
      <c r="L702" s="4">
        <v>1.78</v>
      </c>
      <c r="M702" s="3">
        <v>18000</v>
      </c>
      <c r="N702" s="12">
        <v>70.7</v>
      </c>
      <c r="O702" s="12">
        <v>80.8</v>
      </c>
      <c r="P702" s="12">
        <v>0.83</v>
      </c>
      <c r="Q702" s="13" t="s">
        <v>449</v>
      </c>
      <c r="R702" s="18" t="s">
        <v>952</v>
      </c>
    </row>
    <row r="703" spans="1:18">
      <c r="A703" s="16" t="s">
        <v>453</v>
      </c>
      <c r="B703" s="2">
        <v>0.25</v>
      </c>
      <c r="C703" s="3">
        <v>600</v>
      </c>
      <c r="D703" s="4">
        <v>12</v>
      </c>
      <c r="E703" s="4">
        <v>25</v>
      </c>
      <c r="F703" s="2">
        <v>13.5</v>
      </c>
      <c r="G703" s="2">
        <v>0.54</v>
      </c>
      <c r="H703" s="2">
        <v>124</v>
      </c>
      <c r="I703" s="3">
        <v>860</v>
      </c>
      <c r="J703" s="3">
        <v>7.3</v>
      </c>
      <c r="K703" s="3"/>
      <c r="L703" s="4">
        <v>1.88</v>
      </c>
      <c r="M703" s="3">
        <v>120000</v>
      </c>
      <c r="N703" s="12">
        <v>39</v>
      </c>
      <c r="O703" s="12">
        <v>54</v>
      </c>
      <c r="P703" s="12">
        <v>0.57999999999999996</v>
      </c>
      <c r="Q703" s="13" t="s">
        <v>454</v>
      </c>
      <c r="R703" s="18" t="s">
        <v>952</v>
      </c>
    </row>
    <row r="704" spans="1:18">
      <c r="A704" s="16" t="s">
        <v>455</v>
      </c>
      <c r="B704" s="2">
        <v>0.33333333333333298</v>
      </c>
      <c r="C704" s="3">
        <v>700</v>
      </c>
      <c r="D704" s="4">
        <v>30.1</v>
      </c>
      <c r="E704" s="4">
        <v>100</v>
      </c>
      <c r="F704" s="2">
        <v>3.4</v>
      </c>
      <c r="G704" s="2">
        <v>0.69</v>
      </c>
      <c r="H704" s="2">
        <v>240.5</v>
      </c>
      <c r="I704" s="3">
        <f>1060-273</f>
        <v>787</v>
      </c>
      <c r="J704" s="3">
        <v>5.5</v>
      </c>
      <c r="K704" s="3"/>
      <c r="L704" s="4">
        <v>0</v>
      </c>
      <c r="M704" s="3">
        <f>36000</f>
        <v>36000</v>
      </c>
      <c r="N704" s="12">
        <v>78.900000000000006</v>
      </c>
      <c r="O704" s="12">
        <v>86.472999999999999</v>
      </c>
      <c r="P704" s="12">
        <v>1.02</v>
      </c>
      <c r="Q704" s="13" t="s">
        <v>456</v>
      </c>
      <c r="R704" s="18" t="s">
        <v>952</v>
      </c>
    </row>
    <row r="705" spans="1:18">
      <c r="A705" s="16" t="s">
        <v>457</v>
      </c>
      <c r="B705" s="2">
        <v>0.33333333333333298</v>
      </c>
      <c r="C705" s="3">
        <v>700</v>
      </c>
      <c r="D705" s="4">
        <v>17.600000000000001</v>
      </c>
      <c r="E705" s="4">
        <v>100</v>
      </c>
      <c r="F705" s="2">
        <v>3.4</v>
      </c>
      <c r="G705" s="2">
        <v>0.42</v>
      </c>
      <c r="H705" s="2">
        <v>117.3</v>
      </c>
      <c r="I705" s="3">
        <f>892-273</f>
        <v>619</v>
      </c>
      <c r="J705" s="3">
        <v>8.1</v>
      </c>
      <c r="K705" s="3"/>
      <c r="L705" s="4">
        <v>0</v>
      </c>
      <c r="M705" s="3">
        <f>36000</f>
        <v>36000</v>
      </c>
      <c r="N705" s="12">
        <v>73.7</v>
      </c>
      <c r="O705" s="12">
        <v>80</v>
      </c>
      <c r="P705" s="12">
        <v>0.98299999999999998</v>
      </c>
      <c r="Q705" s="13" t="s">
        <v>456</v>
      </c>
      <c r="R705" s="18" t="s">
        <v>952</v>
      </c>
    </row>
    <row r="706" spans="1:18">
      <c r="A706" s="16" t="s">
        <v>455</v>
      </c>
      <c r="B706" s="2">
        <v>0.33333333333333298</v>
      </c>
      <c r="C706" s="3">
        <v>700</v>
      </c>
      <c r="D706" s="4">
        <v>30.1</v>
      </c>
      <c r="E706" s="4">
        <v>50</v>
      </c>
      <c r="F706" s="2">
        <v>3.4</v>
      </c>
      <c r="G706" s="2">
        <v>0.69</v>
      </c>
      <c r="H706" s="2">
        <v>240.5</v>
      </c>
      <c r="I706" s="3">
        <f>1060-273</f>
        <v>787</v>
      </c>
      <c r="J706" s="3">
        <v>5.5</v>
      </c>
      <c r="K706" s="3"/>
      <c r="L706" s="4">
        <v>0</v>
      </c>
      <c r="M706" s="3">
        <f>36000</f>
        <v>36000</v>
      </c>
      <c r="N706" s="12">
        <v>79</v>
      </c>
      <c r="O706" s="12">
        <v>87.22</v>
      </c>
      <c r="P706" s="12">
        <v>1.02</v>
      </c>
      <c r="Q706" s="13" t="s">
        <v>456</v>
      </c>
      <c r="R706" s="18" t="s">
        <v>952</v>
      </c>
    </row>
    <row r="707" spans="1:18">
      <c r="A707" s="16" t="s">
        <v>457</v>
      </c>
      <c r="B707" s="2">
        <v>0.33333333333333298</v>
      </c>
      <c r="C707" s="3">
        <v>700</v>
      </c>
      <c r="D707" s="4">
        <v>17.600000000000001</v>
      </c>
      <c r="E707" s="4">
        <v>50</v>
      </c>
      <c r="F707" s="2">
        <v>3.4</v>
      </c>
      <c r="G707" s="2">
        <v>0.42</v>
      </c>
      <c r="H707" s="2">
        <v>117.3</v>
      </c>
      <c r="I707" s="3">
        <f>892-273</f>
        <v>619</v>
      </c>
      <c r="J707" s="3">
        <v>8.1</v>
      </c>
      <c r="K707" s="3"/>
      <c r="L707" s="4">
        <v>0</v>
      </c>
      <c r="M707" s="3">
        <f>36000</f>
        <v>36000</v>
      </c>
      <c r="N707" s="12">
        <v>74.03</v>
      </c>
      <c r="O707" s="12">
        <v>81.99</v>
      </c>
      <c r="P707" s="12">
        <v>0.98</v>
      </c>
      <c r="Q707" s="13" t="s">
        <v>456</v>
      </c>
      <c r="R707" s="18" t="s">
        <v>952</v>
      </c>
    </row>
    <row r="708" spans="1:18">
      <c r="A708" s="16" t="s">
        <v>458</v>
      </c>
      <c r="B708" s="2">
        <v>0.35</v>
      </c>
      <c r="C708" s="3">
        <v>800</v>
      </c>
      <c r="D708" s="4">
        <v>10.27</v>
      </c>
      <c r="E708" s="4">
        <v>6</v>
      </c>
      <c r="F708" s="2">
        <v>5.41</v>
      </c>
      <c r="G708" s="2">
        <v>0.14000000000000001</v>
      </c>
      <c r="H708" s="2">
        <v>134.30000000000001</v>
      </c>
      <c r="I708" s="3">
        <v>687</v>
      </c>
      <c r="J708" s="3">
        <v>10.19</v>
      </c>
      <c r="K708" s="3">
        <v>2.4500000000000002</v>
      </c>
      <c r="L708" s="4">
        <v>1.1399999999999999</v>
      </c>
      <c r="M708" s="3">
        <v>27000</v>
      </c>
      <c r="N708" s="12">
        <v>83.8</v>
      </c>
      <c r="O708" s="12">
        <v>86.3</v>
      </c>
      <c r="P708" s="12">
        <v>0.94</v>
      </c>
      <c r="Q708" s="13" t="s">
        <v>459</v>
      </c>
      <c r="R708" s="18" t="s">
        <v>952</v>
      </c>
    </row>
    <row r="709" spans="1:18">
      <c r="A709" s="16" t="s">
        <v>460</v>
      </c>
      <c r="B709" s="2">
        <v>0.35</v>
      </c>
      <c r="C709" s="3">
        <v>800</v>
      </c>
      <c r="D709" s="4">
        <v>10.210000000000001</v>
      </c>
      <c r="E709" s="4">
        <v>6</v>
      </c>
      <c r="F709" s="2">
        <v>3.89</v>
      </c>
      <c r="G709" s="2">
        <v>0.11</v>
      </c>
      <c r="H709" s="2">
        <v>158.65</v>
      </c>
      <c r="I709" s="3">
        <v>725</v>
      </c>
      <c r="J709" s="3">
        <v>9.06</v>
      </c>
      <c r="K709" s="3">
        <v>2.98</v>
      </c>
      <c r="L709" s="4">
        <v>1.1399999999999999</v>
      </c>
      <c r="M709" s="3">
        <v>27000</v>
      </c>
      <c r="N709" s="12">
        <v>85.5</v>
      </c>
      <c r="O709" s="12">
        <v>87</v>
      </c>
      <c r="P709" s="12">
        <v>0.96</v>
      </c>
      <c r="Q709" s="13" t="s">
        <v>459</v>
      </c>
      <c r="R709" s="18" t="s">
        <v>952</v>
      </c>
    </row>
    <row r="710" spans="1:18">
      <c r="A710" s="16" t="s">
        <v>461</v>
      </c>
      <c r="B710" s="2">
        <v>0.35</v>
      </c>
      <c r="C710" s="3">
        <v>800</v>
      </c>
      <c r="D710" s="4">
        <v>10.3</v>
      </c>
      <c r="E710" s="4">
        <v>6</v>
      </c>
      <c r="F710" s="2">
        <v>4.34</v>
      </c>
      <c r="G710" s="2">
        <v>0.15</v>
      </c>
      <c r="H710" s="2">
        <v>192</v>
      </c>
      <c r="I710" s="3">
        <v>715</v>
      </c>
      <c r="J710" s="3">
        <v>9.92</v>
      </c>
      <c r="K710" s="3">
        <f>AVERAGE(K709,K711)</f>
        <v>3.06</v>
      </c>
      <c r="L710" s="4">
        <v>1.1399999999999999</v>
      </c>
      <c r="M710" s="3">
        <v>27000</v>
      </c>
      <c r="N710" s="12">
        <v>86.5</v>
      </c>
      <c r="O710" s="12">
        <v>89.8</v>
      </c>
      <c r="P710" s="12">
        <v>0.95</v>
      </c>
      <c r="Q710" s="13" t="s">
        <v>459</v>
      </c>
      <c r="R710" s="18" t="s">
        <v>952</v>
      </c>
    </row>
    <row r="711" spans="1:18">
      <c r="A711" s="16" t="s">
        <v>462</v>
      </c>
      <c r="B711" s="2">
        <v>0.35</v>
      </c>
      <c r="C711" s="3">
        <v>800</v>
      </c>
      <c r="D711" s="4">
        <v>10.220000000000001</v>
      </c>
      <c r="E711" s="4">
        <v>6</v>
      </c>
      <c r="F711" s="2">
        <v>3.26</v>
      </c>
      <c r="G711" s="2">
        <v>0.14000000000000001</v>
      </c>
      <c r="H711" s="2">
        <v>264.24</v>
      </c>
      <c r="I711" s="3">
        <v>718</v>
      </c>
      <c r="J711" s="3">
        <v>10.78</v>
      </c>
      <c r="K711" s="3">
        <v>3.14</v>
      </c>
      <c r="L711" s="4">
        <v>1.1399999999999999</v>
      </c>
      <c r="M711" s="3">
        <v>27000</v>
      </c>
      <c r="N711" s="12">
        <v>88</v>
      </c>
      <c r="O711" s="12">
        <v>91</v>
      </c>
      <c r="P711" s="12">
        <v>0.97</v>
      </c>
      <c r="Q711" s="13" t="s">
        <v>459</v>
      </c>
      <c r="R711" s="18" t="s">
        <v>952</v>
      </c>
    </row>
    <row r="712" spans="1:18">
      <c r="A712" s="16" t="s">
        <v>463</v>
      </c>
      <c r="B712" s="2">
        <v>0.35</v>
      </c>
      <c r="C712" s="3">
        <v>800</v>
      </c>
      <c r="D712" s="4">
        <v>10.18</v>
      </c>
      <c r="E712" s="4">
        <v>6</v>
      </c>
      <c r="F712" s="2">
        <v>3.87</v>
      </c>
      <c r="G712" s="2">
        <v>0.18</v>
      </c>
      <c r="H712" s="2">
        <v>239.27</v>
      </c>
      <c r="I712" s="3">
        <v>720</v>
      </c>
      <c r="J712" s="3">
        <v>9.8099999999999987</v>
      </c>
      <c r="K712" s="3">
        <v>3.0250000000000004</v>
      </c>
      <c r="L712" s="4">
        <v>1.1399999999999999</v>
      </c>
      <c r="M712" s="3">
        <v>27000</v>
      </c>
      <c r="N712" s="12">
        <v>87</v>
      </c>
      <c r="O712" s="12">
        <v>89</v>
      </c>
      <c r="P712" s="12">
        <v>0.96</v>
      </c>
      <c r="Q712" s="13" t="s">
        <v>459</v>
      </c>
      <c r="R712" s="18" t="s">
        <v>952</v>
      </c>
    </row>
    <row r="713" spans="1:18">
      <c r="A713" s="16" t="s">
        <v>464</v>
      </c>
      <c r="B713" s="2">
        <v>0.35</v>
      </c>
      <c r="C713" s="3">
        <v>800</v>
      </c>
      <c r="D713" s="4">
        <v>10.199999999999999</v>
      </c>
      <c r="E713" s="4">
        <v>6</v>
      </c>
      <c r="F713" s="2">
        <v>3.43</v>
      </c>
      <c r="G713" s="2">
        <v>0.13</v>
      </c>
      <c r="H713" s="2">
        <v>226.91</v>
      </c>
      <c r="I713" s="3">
        <v>727</v>
      </c>
      <c r="J713" s="3">
        <v>8.84</v>
      </c>
      <c r="K713" s="3">
        <v>2.91</v>
      </c>
      <c r="L713" s="4">
        <v>1.1399999999999999</v>
      </c>
      <c r="M713" s="3">
        <v>27000</v>
      </c>
      <c r="N713" s="12">
        <v>85.6</v>
      </c>
      <c r="O713" s="12">
        <v>87.8</v>
      </c>
      <c r="P713" s="12">
        <v>0.96</v>
      </c>
      <c r="Q713" s="13" t="s">
        <v>459</v>
      </c>
      <c r="R713" s="18" t="s">
        <v>952</v>
      </c>
    </row>
    <row r="714" spans="1:18">
      <c r="A714" s="16" t="s">
        <v>462</v>
      </c>
      <c r="B714" s="2">
        <v>0.35</v>
      </c>
      <c r="C714" s="3">
        <v>600</v>
      </c>
      <c r="D714" s="4">
        <v>10.220000000000001</v>
      </c>
      <c r="E714" s="4">
        <v>0.5</v>
      </c>
      <c r="F714" s="2">
        <v>3.26</v>
      </c>
      <c r="G714" s="2">
        <v>0.14000000000000001</v>
      </c>
      <c r="H714" s="2">
        <v>264.24</v>
      </c>
      <c r="I714" s="3">
        <v>718</v>
      </c>
      <c r="J714" s="3">
        <v>10.78</v>
      </c>
      <c r="K714" s="3">
        <v>3.14</v>
      </c>
      <c r="L714" s="4">
        <v>1.1399999999999999</v>
      </c>
      <c r="M714" s="3">
        <v>27000</v>
      </c>
      <c r="N714" s="12">
        <v>29.8</v>
      </c>
      <c r="O714" s="12">
        <v>40.9</v>
      </c>
      <c r="P714" s="12">
        <v>0.73</v>
      </c>
      <c r="Q714" s="13" t="s">
        <v>459</v>
      </c>
      <c r="R714" s="18" t="s">
        <v>952</v>
      </c>
    </row>
    <row r="715" spans="1:18">
      <c r="A715" s="16" t="s">
        <v>462</v>
      </c>
      <c r="B715" s="2">
        <v>0.35</v>
      </c>
      <c r="C715" s="3">
        <v>650</v>
      </c>
      <c r="D715" s="4">
        <v>10.220000000000001</v>
      </c>
      <c r="E715" s="4">
        <v>0.5</v>
      </c>
      <c r="F715" s="2">
        <v>3.26</v>
      </c>
      <c r="G715" s="2">
        <v>0.14000000000000001</v>
      </c>
      <c r="H715" s="2">
        <v>264.24</v>
      </c>
      <c r="I715" s="3">
        <v>718</v>
      </c>
      <c r="J715" s="3">
        <v>10.78</v>
      </c>
      <c r="K715" s="3">
        <v>3.14</v>
      </c>
      <c r="L715" s="4">
        <v>1.1399999999999999</v>
      </c>
      <c r="M715" s="3">
        <v>27000</v>
      </c>
      <c r="N715" s="12">
        <v>43</v>
      </c>
      <c r="O715" s="12">
        <v>54.5</v>
      </c>
      <c r="P715" s="12">
        <v>0.8</v>
      </c>
      <c r="Q715" s="13" t="s">
        <v>459</v>
      </c>
      <c r="R715" s="18" t="s">
        <v>952</v>
      </c>
    </row>
    <row r="716" spans="1:18">
      <c r="A716" s="16" t="s">
        <v>462</v>
      </c>
      <c r="B716" s="2">
        <v>0.35</v>
      </c>
      <c r="C716" s="3">
        <v>700</v>
      </c>
      <c r="D716" s="4">
        <v>10.220000000000001</v>
      </c>
      <c r="E716" s="4">
        <v>0.5</v>
      </c>
      <c r="F716" s="2">
        <v>3.26</v>
      </c>
      <c r="G716" s="2">
        <v>0.14000000000000001</v>
      </c>
      <c r="H716" s="2">
        <v>264.24</v>
      </c>
      <c r="I716" s="3">
        <v>718</v>
      </c>
      <c r="J716" s="3">
        <v>10.78</v>
      </c>
      <c r="K716" s="3">
        <v>3.14</v>
      </c>
      <c r="L716" s="4">
        <v>1.1399999999999999</v>
      </c>
      <c r="M716" s="3">
        <v>27000</v>
      </c>
      <c r="N716" s="12">
        <v>67.8</v>
      </c>
      <c r="O716" s="12">
        <v>76.3</v>
      </c>
      <c r="P716" s="12">
        <v>0.9</v>
      </c>
      <c r="Q716" s="13" t="s">
        <v>459</v>
      </c>
      <c r="R716" s="18" t="s">
        <v>952</v>
      </c>
    </row>
    <row r="717" spans="1:18">
      <c r="A717" s="16" t="s">
        <v>462</v>
      </c>
      <c r="B717" s="2">
        <v>0.35</v>
      </c>
      <c r="C717" s="3">
        <v>750</v>
      </c>
      <c r="D717" s="4">
        <v>10.220000000000001</v>
      </c>
      <c r="E717" s="4">
        <v>0.5</v>
      </c>
      <c r="F717" s="2">
        <v>3.26</v>
      </c>
      <c r="G717" s="2">
        <v>0.14000000000000001</v>
      </c>
      <c r="H717" s="2">
        <v>264.24</v>
      </c>
      <c r="I717" s="3">
        <v>718</v>
      </c>
      <c r="J717" s="3">
        <v>10.78</v>
      </c>
      <c r="K717" s="3">
        <v>3.14</v>
      </c>
      <c r="L717" s="4">
        <v>1.1399999999999999</v>
      </c>
      <c r="M717" s="3">
        <v>27000</v>
      </c>
      <c r="N717" s="12">
        <v>76.8</v>
      </c>
      <c r="O717" s="12">
        <v>82.3</v>
      </c>
      <c r="P717" s="12">
        <v>0.93</v>
      </c>
      <c r="Q717" s="13" t="s">
        <v>459</v>
      </c>
      <c r="R717" s="18" t="s">
        <v>952</v>
      </c>
    </row>
    <row r="718" spans="1:18">
      <c r="A718" s="16" t="s">
        <v>462</v>
      </c>
      <c r="B718" s="2">
        <v>0.35</v>
      </c>
      <c r="C718" s="3">
        <v>800</v>
      </c>
      <c r="D718" s="4">
        <v>10.220000000000001</v>
      </c>
      <c r="E718" s="4">
        <v>0.5</v>
      </c>
      <c r="F718" s="2">
        <v>3.26</v>
      </c>
      <c r="G718" s="2">
        <v>0.14000000000000001</v>
      </c>
      <c r="H718" s="2">
        <v>264.24</v>
      </c>
      <c r="I718" s="3">
        <v>718</v>
      </c>
      <c r="J718" s="3">
        <v>10.78</v>
      </c>
      <c r="K718" s="3">
        <v>3.14</v>
      </c>
      <c r="L718" s="4">
        <v>1.1399999999999999</v>
      </c>
      <c r="M718" s="3">
        <v>27000</v>
      </c>
      <c r="N718" s="12">
        <v>88.4</v>
      </c>
      <c r="O718" s="12">
        <v>91.4</v>
      </c>
      <c r="P718" s="12">
        <v>0.98</v>
      </c>
      <c r="Q718" s="13" t="s">
        <v>459</v>
      </c>
      <c r="R718" s="18" t="s">
        <v>952</v>
      </c>
    </row>
    <row r="719" spans="1:18">
      <c r="A719" s="16" t="s">
        <v>462</v>
      </c>
      <c r="B719" s="2">
        <v>0.35</v>
      </c>
      <c r="C719" s="3">
        <v>850</v>
      </c>
      <c r="D719" s="4">
        <v>10.220000000000001</v>
      </c>
      <c r="E719" s="4">
        <v>0.5</v>
      </c>
      <c r="F719" s="2">
        <v>3.26</v>
      </c>
      <c r="G719" s="2">
        <v>0.14000000000000001</v>
      </c>
      <c r="H719" s="2">
        <v>264.24</v>
      </c>
      <c r="I719" s="3">
        <v>718</v>
      </c>
      <c r="J719" s="3">
        <v>10.78</v>
      </c>
      <c r="K719" s="3">
        <v>3.14</v>
      </c>
      <c r="L719" s="4">
        <v>1.1399999999999999</v>
      </c>
      <c r="M719" s="3">
        <v>27000</v>
      </c>
      <c r="N719" s="12">
        <v>92.4</v>
      </c>
      <c r="O719" s="12">
        <v>95.9</v>
      </c>
      <c r="P719" s="12">
        <v>0.98</v>
      </c>
      <c r="Q719" s="13" t="s">
        <v>459</v>
      </c>
      <c r="R719" s="18" t="s">
        <v>952</v>
      </c>
    </row>
    <row r="720" spans="1:18">
      <c r="A720" s="16" t="s">
        <v>462</v>
      </c>
      <c r="B720" s="2">
        <v>0.35</v>
      </c>
      <c r="C720" s="3">
        <v>900</v>
      </c>
      <c r="D720" s="4">
        <v>10.220000000000001</v>
      </c>
      <c r="E720" s="4">
        <v>0.5</v>
      </c>
      <c r="F720" s="2">
        <v>3.26</v>
      </c>
      <c r="G720" s="2">
        <v>0.14000000000000001</v>
      </c>
      <c r="H720" s="2">
        <v>264.24</v>
      </c>
      <c r="I720" s="3">
        <v>718</v>
      </c>
      <c r="J720" s="3">
        <v>10.78</v>
      </c>
      <c r="K720" s="3">
        <v>3.14</v>
      </c>
      <c r="L720" s="4">
        <v>1.1399999999999999</v>
      </c>
      <c r="M720" s="3">
        <v>27000</v>
      </c>
      <c r="N720" s="12">
        <v>96.9</v>
      </c>
      <c r="O720" s="12">
        <v>98</v>
      </c>
      <c r="P720" s="12">
        <v>1</v>
      </c>
      <c r="Q720" s="13" t="s">
        <v>459</v>
      </c>
      <c r="R720" s="18" t="s">
        <v>952</v>
      </c>
    </row>
    <row r="721" spans="1:18">
      <c r="A721" s="16" t="s">
        <v>462</v>
      </c>
      <c r="B721" s="2">
        <v>0.35</v>
      </c>
      <c r="C721" s="3">
        <v>800</v>
      </c>
      <c r="D721" s="4">
        <v>10.220000000000001</v>
      </c>
      <c r="E721" s="4">
        <v>0.5</v>
      </c>
      <c r="F721" s="2">
        <v>3.26</v>
      </c>
      <c r="G721" s="2">
        <v>0.14000000000000001</v>
      </c>
      <c r="H721" s="2">
        <v>264.24</v>
      </c>
      <c r="I721" s="3">
        <v>718</v>
      </c>
      <c r="J721" s="3">
        <v>10.78</v>
      </c>
      <c r="K721" s="3">
        <v>3.14</v>
      </c>
      <c r="L721" s="4">
        <v>1.1399999999999999</v>
      </c>
      <c r="M721" s="3">
        <v>18000</v>
      </c>
      <c r="N721" s="12">
        <v>92.3</v>
      </c>
      <c r="O721" s="12">
        <v>92.8</v>
      </c>
      <c r="P721" s="12">
        <v>1.01</v>
      </c>
      <c r="Q721" s="13" t="s">
        <v>459</v>
      </c>
      <c r="R721" s="18" t="s">
        <v>952</v>
      </c>
    </row>
    <row r="722" spans="1:18">
      <c r="A722" s="16" t="s">
        <v>462</v>
      </c>
      <c r="B722" s="2">
        <v>0.35</v>
      </c>
      <c r="C722" s="3">
        <v>800</v>
      </c>
      <c r="D722" s="4">
        <v>10.220000000000001</v>
      </c>
      <c r="E722" s="4">
        <v>0.5</v>
      </c>
      <c r="F722" s="2">
        <v>3.26</v>
      </c>
      <c r="G722" s="2">
        <v>0.14000000000000001</v>
      </c>
      <c r="H722" s="2">
        <v>264.24</v>
      </c>
      <c r="I722" s="3">
        <v>718</v>
      </c>
      <c r="J722" s="3">
        <v>10.78</v>
      </c>
      <c r="K722" s="3">
        <v>3.14</v>
      </c>
      <c r="L722" s="4">
        <v>1.1399999999999999</v>
      </c>
      <c r="M722" s="3">
        <f t="shared" ref="M722:M727" si="12">M721+3000</f>
        <v>21000</v>
      </c>
      <c r="N722" s="12">
        <v>89.5</v>
      </c>
      <c r="O722" s="12">
        <v>91.5</v>
      </c>
      <c r="P722" s="12">
        <v>1.05</v>
      </c>
      <c r="Q722" s="13" t="s">
        <v>459</v>
      </c>
      <c r="R722" s="18" t="s">
        <v>952</v>
      </c>
    </row>
    <row r="723" spans="1:18">
      <c r="A723" s="16" t="s">
        <v>462</v>
      </c>
      <c r="B723" s="2">
        <v>0.35</v>
      </c>
      <c r="C723" s="3">
        <v>800</v>
      </c>
      <c r="D723" s="4">
        <v>10.220000000000001</v>
      </c>
      <c r="E723" s="4">
        <v>0.5</v>
      </c>
      <c r="F723" s="2">
        <v>3.26</v>
      </c>
      <c r="G723" s="2">
        <v>0.14000000000000001</v>
      </c>
      <c r="H723" s="2">
        <v>264.24</v>
      </c>
      <c r="I723" s="3">
        <v>718</v>
      </c>
      <c r="J723" s="3">
        <v>10.78</v>
      </c>
      <c r="K723" s="3">
        <v>3.14</v>
      </c>
      <c r="L723" s="4">
        <v>1.1399999999999999</v>
      </c>
      <c r="M723" s="3">
        <f t="shared" si="12"/>
        <v>24000</v>
      </c>
      <c r="N723" s="12">
        <v>88.25</v>
      </c>
      <c r="O723" s="12">
        <v>91.25</v>
      </c>
      <c r="P723" s="12">
        <v>0.96499999999999997</v>
      </c>
      <c r="Q723" s="13" t="s">
        <v>459</v>
      </c>
      <c r="R723" s="18" t="s">
        <v>952</v>
      </c>
    </row>
    <row r="724" spans="1:18">
      <c r="A724" s="16" t="s">
        <v>462</v>
      </c>
      <c r="B724" s="2">
        <v>0.35</v>
      </c>
      <c r="C724" s="3">
        <v>800</v>
      </c>
      <c r="D724" s="4">
        <v>10.220000000000001</v>
      </c>
      <c r="E724" s="4">
        <v>0.5</v>
      </c>
      <c r="F724" s="2">
        <v>3.26</v>
      </c>
      <c r="G724" s="2">
        <v>0.14000000000000001</v>
      </c>
      <c r="H724" s="2">
        <v>264.24</v>
      </c>
      <c r="I724" s="3">
        <v>718</v>
      </c>
      <c r="J724" s="3">
        <v>10.78</v>
      </c>
      <c r="K724" s="3">
        <v>3.14</v>
      </c>
      <c r="L724" s="4">
        <v>1.1399999999999999</v>
      </c>
      <c r="M724" s="3">
        <f t="shared" si="12"/>
        <v>27000</v>
      </c>
      <c r="N724" s="12">
        <v>88.25</v>
      </c>
      <c r="O724" s="12">
        <v>91</v>
      </c>
      <c r="P724" s="12">
        <v>0.94</v>
      </c>
      <c r="Q724" s="13" t="s">
        <v>459</v>
      </c>
      <c r="R724" s="18" t="s">
        <v>952</v>
      </c>
    </row>
    <row r="725" spans="1:18">
      <c r="A725" s="16" t="s">
        <v>462</v>
      </c>
      <c r="B725" s="2">
        <v>0.35</v>
      </c>
      <c r="C725" s="3">
        <v>800</v>
      </c>
      <c r="D725" s="4">
        <v>10.220000000000001</v>
      </c>
      <c r="E725" s="4">
        <v>0.5</v>
      </c>
      <c r="F725" s="2">
        <v>3.26</v>
      </c>
      <c r="G725" s="2">
        <v>0.14000000000000001</v>
      </c>
      <c r="H725" s="2">
        <v>264.24</v>
      </c>
      <c r="I725" s="3">
        <v>718</v>
      </c>
      <c r="J725" s="3">
        <v>10.78</v>
      </c>
      <c r="K725" s="3">
        <v>3.14</v>
      </c>
      <c r="L725" s="4">
        <v>1.1399999999999999</v>
      </c>
      <c r="M725" s="3">
        <f t="shared" si="12"/>
        <v>30000</v>
      </c>
      <c r="N725" s="12">
        <v>78.25</v>
      </c>
      <c r="O725" s="12">
        <v>86.5</v>
      </c>
      <c r="P725" s="12">
        <v>0.91</v>
      </c>
      <c r="Q725" s="13" t="s">
        <v>459</v>
      </c>
      <c r="R725" s="18" t="s">
        <v>952</v>
      </c>
    </row>
    <row r="726" spans="1:18">
      <c r="A726" s="16" t="s">
        <v>462</v>
      </c>
      <c r="B726" s="2">
        <v>0.35</v>
      </c>
      <c r="C726" s="3">
        <v>800</v>
      </c>
      <c r="D726" s="4">
        <v>10.220000000000001</v>
      </c>
      <c r="E726" s="4">
        <v>0.5</v>
      </c>
      <c r="F726" s="2">
        <v>3.26</v>
      </c>
      <c r="G726" s="2">
        <v>0.14000000000000001</v>
      </c>
      <c r="H726" s="2">
        <v>264.24</v>
      </c>
      <c r="I726" s="3">
        <v>718</v>
      </c>
      <c r="J726" s="3">
        <v>10.78</v>
      </c>
      <c r="K726" s="3">
        <v>3.14</v>
      </c>
      <c r="L726" s="4">
        <v>1.1399999999999999</v>
      </c>
      <c r="M726" s="3">
        <f t="shared" si="12"/>
        <v>33000</v>
      </c>
      <c r="N726" s="12">
        <v>74.5</v>
      </c>
      <c r="O726" s="12">
        <v>83.75</v>
      </c>
      <c r="P726" s="12">
        <v>0.89</v>
      </c>
      <c r="Q726" s="13" t="s">
        <v>459</v>
      </c>
      <c r="R726" s="18" t="s">
        <v>952</v>
      </c>
    </row>
    <row r="727" spans="1:18">
      <c r="A727" s="16" t="s">
        <v>462</v>
      </c>
      <c r="B727" s="2">
        <v>0.35</v>
      </c>
      <c r="C727" s="3">
        <v>800</v>
      </c>
      <c r="D727" s="4">
        <v>10.220000000000001</v>
      </c>
      <c r="E727" s="4">
        <v>0.5</v>
      </c>
      <c r="F727" s="2">
        <v>3.26</v>
      </c>
      <c r="G727" s="2">
        <v>0.14000000000000001</v>
      </c>
      <c r="H727" s="2">
        <v>264.24</v>
      </c>
      <c r="I727" s="3">
        <v>718</v>
      </c>
      <c r="J727" s="3">
        <v>10.78</v>
      </c>
      <c r="K727" s="3">
        <v>3.14</v>
      </c>
      <c r="L727" s="4">
        <v>1.1399999999999999</v>
      </c>
      <c r="M727" s="3">
        <f t="shared" si="12"/>
        <v>36000</v>
      </c>
      <c r="N727" s="12">
        <v>71.5</v>
      </c>
      <c r="O727" s="12">
        <v>82.25</v>
      </c>
      <c r="P727" s="12">
        <v>0.875</v>
      </c>
      <c r="Q727" s="13" t="s">
        <v>459</v>
      </c>
      <c r="R727" s="18" t="s">
        <v>952</v>
      </c>
    </row>
    <row r="728" spans="1:18">
      <c r="A728" s="16" t="s">
        <v>462</v>
      </c>
      <c r="B728" s="2">
        <v>0.35</v>
      </c>
      <c r="C728" s="3">
        <v>800</v>
      </c>
      <c r="D728" s="4">
        <v>10.220000000000001</v>
      </c>
      <c r="E728" s="4">
        <v>20</v>
      </c>
      <c r="F728" s="2">
        <v>3.26</v>
      </c>
      <c r="G728" s="2">
        <v>0.14000000000000001</v>
      </c>
      <c r="H728" s="2">
        <v>264.24</v>
      </c>
      <c r="I728" s="3">
        <v>718</v>
      </c>
      <c r="J728" s="3">
        <v>10.78</v>
      </c>
      <c r="K728" s="3">
        <v>3.14</v>
      </c>
      <c r="L728" s="4">
        <v>1.1399999999999999</v>
      </c>
      <c r="M728" s="3">
        <v>27000</v>
      </c>
      <c r="N728" s="12">
        <v>87.6</v>
      </c>
      <c r="O728" s="12">
        <v>90.4</v>
      </c>
      <c r="P728" s="12">
        <v>0.99</v>
      </c>
      <c r="Q728" s="13" t="s">
        <v>459</v>
      </c>
      <c r="R728" s="18" t="s">
        <v>952</v>
      </c>
    </row>
    <row r="729" spans="1:18">
      <c r="A729" s="16" t="s">
        <v>462</v>
      </c>
      <c r="B729" s="2">
        <v>0.35</v>
      </c>
      <c r="C729" s="3">
        <v>800</v>
      </c>
      <c r="D729" s="4">
        <v>10.220000000000001</v>
      </c>
      <c r="E729" s="4">
        <v>40</v>
      </c>
      <c r="F729" s="2">
        <v>3.26</v>
      </c>
      <c r="G729" s="2">
        <v>0.14000000000000001</v>
      </c>
      <c r="H729" s="2">
        <v>264.24</v>
      </c>
      <c r="I729" s="3">
        <v>718</v>
      </c>
      <c r="J729" s="3">
        <v>10.78</v>
      </c>
      <c r="K729" s="3">
        <v>3.14</v>
      </c>
      <c r="L729" s="4">
        <v>1.1399999999999999</v>
      </c>
      <c r="M729" s="3">
        <v>27000</v>
      </c>
      <c r="N729" s="12">
        <v>87.43</v>
      </c>
      <c r="O729" s="12">
        <v>88.9</v>
      </c>
      <c r="P729" s="12">
        <v>0.99</v>
      </c>
      <c r="Q729" s="13" t="s">
        <v>459</v>
      </c>
      <c r="R729" s="18" t="s">
        <v>952</v>
      </c>
    </row>
    <row r="730" spans="1:18">
      <c r="A730" s="16" t="s">
        <v>462</v>
      </c>
      <c r="B730" s="2">
        <v>0.35</v>
      </c>
      <c r="C730" s="3">
        <v>800</v>
      </c>
      <c r="D730" s="4">
        <v>10.220000000000001</v>
      </c>
      <c r="E730" s="4">
        <v>60</v>
      </c>
      <c r="F730" s="2">
        <v>3.26</v>
      </c>
      <c r="G730" s="2">
        <v>0.14000000000000001</v>
      </c>
      <c r="H730" s="2">
        <v>264.24</v>
      </c>
      <c r="I730" s="3">
        <v>718</v>
      </c>
      <c r="J730" s="3">
        <v>10.78</v>
      </c>
      <c r="K730" s="3">
        <v>3.14</v>
      </c>
      <c r="L730" s="4">
        <v>1.1399999999999999</v>
      </c>
      <c r="M730" s="3">
        <v>27000</v>
      </c>
      <c r="N730" s="12">
        <v>86.7</v>
      </c>
      <c r="O730" s="12">
        <v>88.27</v>
      </c>
      <c r="P730" s="12">
        <v>0.99</v>
      </c>
      <c r="Q730" s="13" t="s">
        <v>459</v>
      </c>
      <c r="R730" s="18" t="s">
        <v>952</v>
      </c>
    </row>
    <row r="731" spans="1:18">
      <c r="A731" s="16" t="s">
        <v>462</v>
      </c>
      <c r="B731" s="2">
        <v>0.35</v>
      </c>
      <c r="C731" s="3">
        <v>800</v>
      </c>
      <c r="D731" s="4">
        <v>10.220000000000001</v>
      </c>
      <c r="E731" s="4">
        <v>80</v>
      </c>
      <c r="F731" s="2">
        <v>3.26</v>
      </c>
      <c r="G731" s="2">
        <v>0.14000000000000001</v>
      </c>
      <c r="H731" s="2">
        <v>264.24</v>
      </c>
      <c r="I731" s="3">
        <v>718</v>
      </c>
      <c r="J731" s="3">
        <v>10.78</v>
      </c>
      <c r="K731" s="3">
        <v>3.14</v>
      </c>
      <c r="L731" s="4">
        <v>1.1399999999999999</v>
      </c>
      <c r="M731" s="3">
        <v>27000</v>
      </c>
      <c r="N731" s="12">
        <v>85.4</v>
      </c>
      <c r="O731" s="12">
        <v>87.4</v>
      </c>
      <c r="P731" s="12">
        <v>0.98599999999999999</v>
      </c>
      <c r="Q731" s="13" t="s">
        <v>459</v>
      </c>
      <c r="R731" s="18" t="s">
        <v>952</v>
      </c>
    </row>
    <row r="732" spans="1:18">
      <c r="A732" s="16" t="s">
        <v>465</v>
      </c>
      <c r="B732" s="2">
        <f>3/7</f>
        <v>0.42857142857142855</v>
      </c>
      <c r="C732" s="3">
        <v>700</v>
      </c>
      <c r="D732" s="4">
        <v>5</v>
      </c>
      <c r="E732" s="4">
        <f>450/60</f>
        <v>7.5</v>
      </c>
      <c r="F732" s="2">
        <v>15.6</v>
      </c>
      <c r="G732" s="2">
        <v>0.16</v>
      </c>
      <c r="H732" s="2">
        <v>37.9</v>
      </c>
      <c r="I732" s="3">
        <v>509</v>
      </c>
      <c r="J732" s="3">
        <v>5.8</v>
      </c>
      <c r="K732" s="3"/>
      <c r="L732" s="4">
        <v>1.22</v>
      </c>
      <c r="M732" s="3">
        <v>42000</v>
      </c>
      <c r="N732" s="12">
        <v>57.3</v>
      </c>
      <c r="O732" s="12">
        <v>64</v>
      </c>
      <c r="P732" s="12">
        <v>0.87</v>
      </c>
      <c r="Q732" s="13" t="s">
        <v>466</v>
      </c>
      <c r="R732" s="18" t="s">
        <v>952</v>
      </c>
    </row>
    <row r="733" spans="1:18">
      <c r="A733" s="16" t="s">
        <v>467</v>
      </c>
      <c r="B733" s="2">
        <v>0.5</v>
      </c>
      <c r="C733" s="3">
        <v>900</v>
      </c>
      <c r="D733" s="4">
        <v>4.5</v>
      </c>
      <c r="E733" s="4">
        <v>24</v>
      </c>
      <c r="F733" s="2">
        <f>3.4</f>
        <v>3.4</v>
      </c>
      <c r="G733" s="2">
        <v>4.8000000000000001E-2</v>
      </c>
      <c r="H733" s="2">
        <v>15.6</v>
      </c>
      <c r="I733" s="3">
        <v>322</v>
      </c>
      <c r="J733" s="3">
        <v>17</v>
      </c>
      <c r="K733" s="3">
        <v>6</v>
      </c>
      <c r="L733" s="4">
        <v>0</v>
      </c>
      <c r="M733" s="3">
        <v>115000</v>
      </c>
      <c r="N733" s="12">
        <v>92</v>
      </c>
      <c r="O733" s="12">
        <v>95</v>
      </c>
      <c r="P733" s="12">
        <v>0.89</v>
      </c>
      <c r="Q733" s="13" t="s">
        <v>468</v>
      </c>
      <c r="R733" s="18" t="s">
        <v>952</v>
      </c>
    </row>
    <row r="734" spans="1:18">
      <c r="A734" s="16" t="s">
        <v>469</v>
      </c>
      <c r="B734" s="2">
        <v>0.5</v>
      </c>
      <c r="C734" s="3">
        <v>750</v>
      </c>
      <c r="D734" s="4">
        <v>3.9</v>
      </c>
      <c r="E734" s="4">
        <v>24</v>
      </c>
      <c r="F734" s="2">
        <f>3.4</f>
        <v>3.4</v>
      </c>
      <c r="G734" s="2">
        <v>6.4000000000000001E-2</v>
      </c>
      <c r="H734" s="2">
        <v>20.7</v>
      </c>
      <c r="I734" s="3">
        <v>360</v>
      </c>
      <c r="J734" s="3">
        <v>10</v>
      </c>
      <c r="K734" s="3">
        <v>10</v>
      </c>
      <c r="L734" s="4">
        <v>0</v>
      </c>
      <c r="M734" s="3">
        <v>115000</v>
      </c>
      <c r="N734" s="12">
        <v>22</v>
      </c>
      <c r="O734" s="12">
        <v>36</v>
      </c>
      <c r="P734" s="12">
        <v>0.5</v>
      </c>
      <c r="Q734" s="13" t="s">
        <v>468</v>
      </c>
      <c r="R734" s="18" t="s">
        <v>952</v>
      </c>
    </row>
    <row r="735" spans="1:18">
      <c r="A735" s="16" t="s">
        <v>469</v>
      </c>
      <c r="B735" s="2">
        <v>0.5</v>
      </c>
      <c r="C735" s="3">
        <v>900</v>
      </c>
      <c r="D735" s="4">
        <v>3.9</v>
      </c>
      <c r="E735" s="4">
        <v>24</v>
      </c>
      <c r="F735" s="2">
        <f>3.4</f>
        <v>3.4</v>
      </c>
      <c r="G735" s="2">
        <v>6.4000000000000001E-2</v>
      </c>
      <c r="H735" s="2">
        <v>20.7</v>
      </c>
      <c r="I735" s="3">
        <v>360</v>
      </c>
      <c r="J735" s="3">
        <v>10</v>
      </c>
      <c r="K735" s="3">
        <v>10</v>
      </c>
      <c r="L735" s="4">
        <v>0</v>
      </c>
      <c r="M735" s="3">
        <v>115000</v>
      </c>
      <c r="N735" s="12">
        <v>78</v>
      </c>
      <c r="O735" s="12">
        <v>84</v>
      </c>
      <c r="P735" s="12">
        <v>0.82</v>
      </c>
      <c r="Q735" s="13" t="s">
        <v>468</v>
      </c>
      <c r="R735" s="18" t="s">
        <v>952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38AD2-08E9-4517-9C6D-B1451C323D3A}">
  <dimension ref="A1:S331"/>
  <sheetViews>
    <sheetView topLeftCell="A13" workbookViewId="0">
      <selection activeCell="I38" sqref="A2:Q331"/>
    </sheetView>
  </sheetViews>
  <sheetFormatPr defaultRowHeight="14.5"/>
  <cols>
    <col min="1" max="16" width="8.54296875" customWidth="1"/>
    <col min="17" max="17" width="8.54296875" style="33" customWidth="1"/>
  </cols>
  <sheetData>
    <row r="1" spans="1:19">
      <c r="A1" s="44" t="s">
        <v>0</v>
      </c>
      <c r="B1" s="45" t="s">
        <v>1</v>
      </c>
      <c r="C1" s="45" t="s">
        <v>956</v>
      </c>
      <c r="D1" s="45" t="s">
        <v>957</v>
      </c>
      <c r="E1" s="45" t="s">
        <v>958</v>
      </c>
      <c r="F1" s="45" t="s">
        <v>959</v>
      </c>
      <c r="G1" s="45" t="s">
        <v>960</v>
      </c>
      <c r="H1" s="45" t="s">
        <v>961</v>
      </c>
      <c r="I1" s="45" t="s">
        <v>8</v>
      </c>
      <c r="J1" s="45" t="s">
        <v>962</v>
      </c>
      <c r="K1" s="45" t="s">
        <v>963</v>
      </c>
      <c r="L1" s="45" t="s">
        <v>964</v>
      </c>
      <c r="M1" s="45" t="s">
        <v>965</v>
      </c>
      <c r="N1" s="29" t="s">
        <v>966</v>
      </c>
      <c r="O1" s="29" t="s">
        <v>967</v>
      </c>
      <c r="P1" s="29" t="s">
        <v>968</v>
      </c>
      <c r="Q1" s="1" t="s">
        <v>16</v>
      </c>
    </row>
    <row r="2" spans="1:19">
      <c r="A2" s="36" t="s">
        <v>470</v>
      </c>
      <c r="B2" s="31">
        <v>0.3</v>
      </c>
      <c r="C2" s="31">
        <v>600</v>
      </c>
      <c r="D2" s="31">
        <v>5.68</v>
      </c>
      <c r="E2" s="31">
        <v>0.5</v>
      </c>
      <c r="F2" s="31">
        <v>19</v>
      </c>
      <c r="G2" s="31">
        <v>0.08</v>
      </c>
      <c r="H2" s="31">
        <v>23</v>
      </c>
      <c r="I2" s="31">
        <v>396</v>
      </c>
      <c r="J2" s="31">
        <v>1.4</v>
      </c>
      <c r="K2" s="31"/>
      <c r="L2" s="31">
        <v>0</v>
      </c>
      <c r="M2">
        <v>60000</v>
      </c>
      <c r="N2" s="30"/>
      <c r="O2" s="30"/>
      <c r="P2" s="30">
        <v>0.62</v>
      </c>
      <c r="Q2" s="35" t="s">
        <v>471</v>
      </c>
      <c r="S2" t="str" cm="1">
        <f t="array" ref="S2:S43">_xlfn.UNIQUE(Table4[Paper no.])</f>
        <v>2019 -14</v>
      </c>
    </row>
    <row r="3" spans="1:19">
      <c r="A3" s="36" t="s">
        <v>472</v>
      </c>
      <c r="B3" s="31">
        <v>0.3</v>
      </c>
      <c r="C3" s="31">
        <v>600</v>
      </c>
      <c r="D3" s="31">
        <v>5.76</v>
      </c>
      <c r="E3" s="31">
        <v>0.5</v>
      </c>
      <c r="F3" s="31">
        <v>20.100000000000001</v>
      </c>
      <c r="G3" s="31">
        <v>0.47</v>
      </c>
      <c r="H3" s="31">
        <v>90</v>
      </c>
      <c r="I3" s="31">
        <v>420</v>
      </c>
      <c r="J3" s="31">
        <v>1.9</v>
      </c>
      <c r="K3" s="31"/>
      <c r="L3" s="31">
        <v>0</v>
      </c>
      <c r="M3">
        <v>60000</v>
      </c>
      <c r="N3" s="30"/>
      <c r="O3" s="30"/>
      <c r="P3" s="30">
        <v>0.64</v>
      </c>
      <c r="Q3" s="35" t="s">
        <v>471</v>
      </c>
      <c r="S3" t="str">
        <v>2019 -20</v>
      </c>
    </row>
    <row r="4" spans="1:19">
      <c r="A4" s="36" t="s">
        <v>473</v>
      </c>
      <c r="B4" s="31">
        <v>0.3</v>
      </c>
      <c r="C4" s="31">
        <v>600</v>
      </c>
      <c r="D4" s="31">
        <v>5.47</v>
      </c>
      <c r="E4" s="31">
        <v>0.5</v>
      </c>
      <c r="F4" s="31">
        <v>25.7</v>
      </c>
      <c r="G4" s="31">
        <v>0.39</v>
      </c>
      <c r="H4" s="31">
        <v>73</v>
      </c>
      <c r="I4" s="31">
        <v>420</v>
      </c>
      <c r="J4" s="31">
        <v>2.7</v>
      </c>
      <c r="K4" s="31"/>
      <c r="L4" s="31">
        <v>0</v>
      </c>
      <c r="M4">
        <v>60000</v>
      </c>
      <c r="N4" s="30"/>
      <c r="O4" s="30"/>
      <c r="P4" s="30">
        <v>0.64</v>
      </c>
      <c r="Q4" s="35" t="s">
        <v>471</v>
      </c>
      <c r="S4" t="str">
        <v>2019 -26</v>
      </c>
    </row>
    <row r="5" spans="1:19">
      <c r="A5" s="36" t="s">
        <v>470</v>
      </c>
      <c r="B5" s="31">
        <v>0.3</v>
      </c>
      <c r="C5" s="31">
        <v>650</v>
      </c>
      <c r="D5" s="31">
        <v>5.68</v>
      </c>
      <c r="E5" s="31">
        <v>0.5</v>
      </c>
      <c r="F5" s="31">
        <v>19</v>
      </c>
      <c r="G5" s="31">
        <v>0.08</v>
      </c>
      <c r="H5" s="31">
        <v>23</v>
      </c>
      <c r="I5" s="31">
        <v>396</v>
      </c>
      <c r="J5" s="31">
        <v>1.4</v>
      </c>
      <c r="K5" s="31"/>
      <c r="L5" s="31">
        <v>0</v>
      </c>
      <c r="M5">
        <v>60000</v>
      </c>
      <c r="N5" s="30"/>
      <c r="O5" s="30"/>
      <c r="P5" s="30">
        <v>0.74</v>
      </c>
      <c r="Q5" s="35" t="s">
        <v>471</v>
      </c>
      <c r="S5" t="str">
        <v>2019 -42</v>
      </c>
    </row>
    <row r="6" spans="1:19">
      <c r="A6" s="36" t="s">
        <v>472</v>
      </c>
      <c r="B6" s="31">
        <v>0.3</v>
      </c>
      <c r="C6" s="31">
        <v>650</v>
      </c>
      <c r="D6" s="31">
        <v>5.76</v>
      </c>
      <c r="E6" s="31">
        <v>0.5</v>
      </c>
      <c r="F6" s="31">
        <v>20.100000000000001</v>
      </c>
      <c r="G6" s="31">
        <v>0.47</v>
      </c>
      <c r="H6" s="31">
        <v>90</v>
      </c>
      <c r="I6" s="31">
        <v>420</v>
      </c>
      <c r="J6" s="31">
        <v>1.9</v>
      </c>
      <c r="K6" s="31"/>
      <c r="L6" s="31">
        <v>0</v>
      </c>
      <c r="M6">
        <v>60000</v>
      </c>
      <c r="N6" s="30"/>
      <c r="O6" s="30"/>
      <c r="P6" s="30">
        <v>0.74</v>
      </c>
      <c r="Q6" s="35" t="s">
        <v>471</v>
      </c>
      <c r="S6" t="str">
        <v>2019 -44</v>
      </c>
    </row>
    <row r="7" spans="1:19">
      <c r="A7" s="36" t="s">
        <v>473</v>
      </c>
      <c r="B7" s="31">
        <v>0.3</v>
      </c>
      <c r="C7" s="31">
        <v>650</v>
      </c>
      <c r="D7" s="31">
        <v>5.47</v>
      </c>
      <c r="E7" s="31">
        <v>0.5</v>
      </c>
      <c r="F7" s="31">
        <v>25.7</v>
      </c>
      <c r="G7" s="31">
        <v>0.39</v>
      </c>
      <c r="H7" s="31">
        <v>73</v>
      </c>
      <c r="I7" s="31">
        <v>420</v>
      </c>
      <c r="J7" s="31">
        <v>2.7</v>
      </c>
      <c r="K7" s="31"/>
      <c r="L7" s="31">
        <v>0</v>
      </c>
      <c r="M7">
        <v>60000</v>
      </c>
      <c r="N7" s="30"/>
      <c r="O7" s="30"/>
      <c r="P7" s="30">
        <v>0.74</v>
      </c>
      <c r="Q7" s="35" t="s">
        <v>471</v>
      </c>
      <c r="S7" t="str">
        <v>2019 -52</v>
      </c>
    </row>
    <row r="8" spans="1:19">
      <c r="A8" s="36" t="s">
        <v>470</v>
      </c>
      <c r="B8" s="31">
        <v>0.3</v>
      </c>
      <c r="C8" s="31">
        <v>700</v>
      </c>
      <c r="D8" s="31">
        <v>5.68</v>
      </c>
      <c r="E8" s="31">
        <v>0.5</v>
      </c>
      <c r="F8" s="31">
        <v>19</v>
      </c>
      <c r="G8" s="31">
        <v>0.08</v>
      </c>
      <c r="H8" s="31">
        <v>23</v>
      </c>
      <c r="I8" s="31">
        <v>396</v>
      </c>
      <c r="J8" s="31">
        <v>1.4</v>
      </c>
      <c r="K8" s="31"/>
      <c r="L8" s="31">
        <v>0</v>
      </c>
      <c r="M8">
        <v>60000</v>
      </c>
      <c r="N8" s="30"/>
      <c r="O8" s="30"/>
      <c r="P8" s="30">
        <v>0.82</v>
      </c>
      <c r="Q8" s="35" t="s">
        <v>471</v>
      </c>
      <c r="S8" t="str">
        <v>2019 -71</v>
      </c>
    </row>
    <row r="9" spans="1:19">
      <c r="A9" s="36" t="s">
        <v>472</v>
      </c>
      <c r="B9" s="31">
        <v>0.3</v>
      </c>
      <c r="C9" s="31">
        <v>700</v>
      </c>
      <c r="D9" s="31">
        <v>5.76</v>
      </c>
      <c r="E9" s="31">
        <v>0.5</v>
      </c>
      <c r="F9" s="31">
        <v>20.100000000000001</v>
      </c>
      <c r="G9" s="31">
        <v>0.47</v>
      </c>
      <c r="H9" s="31">
        <v>90</v>
      </c>
      <c r="I9" s="31">
        <v>420</v>
      </c>
      <c r="J9" s="31">
        <v>1.9</v>
      </c>
      <c r="K9" s="31"/>
      <c r="L9" s="31">
        <v>0</v>
      </c>
      <c r="M9">
        <v>60000</v>
      </c>
      <c r="N9" s="30"/>
      <c r="O9" s="30"/>
      <c r="P9" s="30">
        <v>0.82</v>
      </c>
      <c r="Q9" s="35" t="s">
        <v>471</v>
      </c>
      <c r="S9" t="str">
        <v>2019 -72</v>
      </c>
    </row>
    <row r="10" spans="1:19">
      <c r="A10" s="36" t="s">
        <v>473</v>
      </c>
      <c r="B10" s="31">
        <v>0.3</v>
      </c>
      <c r="C10" s="31">
        <v>700</v>
      </c>
      <c r="D10" s="31">
        <v>5.47</v>
      </c>
      <c r="E10" s="31">
        <v>0.5</v>
      </c>
      <c r="F10" s="31">
        <v>25.7</v>
      </c>
      <c r="G10" s="31">
        <v>0.39</v>
      </c>
      <c r="H10" s="31">
        <v>73</v>
      </c>
      <c r="I10" s="31">
        <v>420</v>
      </c>
      <c r="J10" s="31">
        <v>2.7</v>
      </c>
      <c r="K10" s="31"/>
      <c r="L10" s="31">
        <v>0</v>
      </c>
      <c r="M10">
        <v>60000</v>
      </c>
      <c r="N10" s="30"/>
      <c r="O10" s="30"/>
      <c r="P10" s="30">
        <v>0.79</v>
      </c>
      <c r="Q10" s="35" t="s">
        <v>471</v>
      </c>
      <c r="S10" t="str">
        <v>2019 -83</v>
      </c>
    </row>
    <row r="11" spans="1:19">
      <c r="A11" s="36" t="s">
        <v>470</v>
      </c>
      <c r="B11" s="31">
        <v>0.3</v>
      </c>
      <c r="C11" s="31">
        <v>750</v>
      </c>
      <c r="D11" s="31">
        <v>5.68</v>
      </c>
      <c r="E11" s="31">
        <v>0.5</v>
      </c>
      <c r="F11" s="31">
        <v>19</v>
      </c>
      <c r="G11" s="31">
        <v>0.08</v>
      </c>
      <c r="H11" s="31">
        <v>23</v>
      </c>
      <c r="I11" s="31">
        <v>396</v>
      </c>
      <c r="J11" s="31">
        <v>1.4</v>
      </c>
      <c r="K11" s="31"/>
      <c r="L11" s="31">
        <v>0</v>
      </c>
      <c r="M11">
        <v>60000</v>
      </c>
      <c r="N11" s="30"/>
      <c r="O11" s="30"/>
      <c r="P11" s="30">
        <v>0.86</v>
      </c>
      <c r="Q11" s="35" t="s">
        <v>471</v>
      </c>
      <c r="S11" t="str">
        <v>2019 -91</v>
      </c>
    </row>
    <row r="12" spans="1:19">
      <c r="A12" s="36" t="s">
        <v>472</v>
      </c>
      <c r="B12" s="31">
        <v>0.3</v>
      </c>
      <c r="C12" s="31">
        <v>750</v>
      </c>
      <c r="D12" s="31">
        <v>5.76</v>
      </c>
      <c r="E12" s="31">
        <v>0.5</v>
      </c>
      <c r="F12" s="31">
        <v>20.100000000000001</v>
      </c>
      <c r="G12" s="31">
        <v>0.47</v>
      </c>
      <c r="H12" s="31">
        <v>90</v>
      </c>
      <c r="I12" s="31">
        <v>420</v>
      </c>
      <c r="J12" s="31">
        <v>1.9</v>
      </c>
      <c r="K12" s="31"/>
      <c r="L12" s="31">
        <v>0</v>
      </c>
      <c r="M12">
        <v>60000</v>
      </c>
      <c r="N12" s="30"/>
      <c r="O12" s="30"/>
      <c r="P12" s="30">
        <v>0.86</v>
      </c>
      <c r="Q12" s="35" t="s">
        <v>471</v>
      </c>
      <c r="S12" t="str">
        <v>2019-101</v>
      </c>
    </row>
    <row r="13" spans="1:19">
      <c r="A13" s="36" t="s">
        <v>473</v>
      </c>
      <c r="B13" s="31">
        <v>0.3</v>
      </c>
      <c r="C13" s="31">
        <v>750</v>
      </c>
      <c r="D13" s="31">
        <v>5.47</v>
      </c>
      <c r="E13" s="31">
        <v>0.5</v>
      </c>
      <c r="F13" s="31">
        <v>25.7</v>
      </c>
      <c r="G13" s="31">
        <v>0.39</v>
      </c>
      <c r="H13" s="31">
        <v>73</v>
      </c>
      <c r="I13" s="31">
        <v>420</v>
      </c>
      <c r="J13" s="31">
        <v>2.7</v>
      </c>
      <c r="K13" s="31"/>
      <c r="L13" s="31">
        <v>0</v>
      </c>
      <c r="M13">
        <v>60000</v>
      </c>
      <c r="N13" s="30"/>
      <c r="O13" s="30"/>
      <c r="P13" s="30">
        <v>0.83</v>
      </c>
      <c r="Q13" s="35" t="s">
        <v>471</v>
      </c>
      <c r="S13" t="str">
        <v>2019-108</v>
      </c>
    </row>
    <row r="14" spans="1:19">
      <c r="A14" s="36" t="s">
        <v>470</v>
      </c>
      <c r="B14" s="31">
        <v>0.3</v>
      </c>
      <c r="C14" s="31">
        <v>700</v>
      </c>
      <c r="D14" s="31">
        <v>5.68</v>
      </c>
      <c r="E14" s="31">
        <v>10</v>
      </c>
      <c r="F14" s="31">
        <v>19</v>
      </c>
      <c r="G14" s="31">
        <v>0.08</v>
      </c>
      <c r="H14" s="31">
        <v>23</v>
      </c>
      <c r="I14" s="31">
        <v>396</v>
      </c>
      <c r="J14" s="31">
        <v>1.4</v>
      </c>
      <c r="K14" s="31"/>
      <c r="L14" s="31">
        <v>0</v>
      </c>
      <c r="M14">
        <v>60000</v>
      </c>
      <c r="N14" s="30"/>
      <c r="O14" s="30"/>
      <c r="P14" s="30">
        <v>0.82</v>
      </c>
      <c r="Q14" s="35" t="s">
        <v>471</v>
      </c>
      <c r="S14" t="str">
        <v>2019-109</v>
      </c>
    </row>
    <row r="15" spans="1:19">
      <c r="A15" s="36" t="s">
        <v>472</v>
      </c>
      <c r="B15" s="31">
        <v>0.3</v>
      </c>
      <c r="C15" s="31">
        <v>700</v>
      </c>
      <c r="D15" s="31">
        <v>5.76</v>
      </c>
      <c r="E15" s="31">
        <v>10</v>
      </c>
      <c r="F15" s="31">
        <v>20.100000000000001</v>
      </c>
      <c r="G15" s="31">
        <v>0.47</v>
      </c>
      <c r="H15" s="31">
        <v>90</v>
      </c>
      <c r="I15" s="31">
        <v>420</v>
      </c>
      <c r="J15" s="31">
        <v>1.9</v>
      </c>
      <c r="K15" s="31"/>
      <c r="L15" s="31">
        <v>0</v>
      </c>
      <c r="M15">
        <v>60000</v>
      </c>
      <c r="N15" s="30"/>
      <c r="O15" s="30"/>
      <c r="P15" s="30">
        <v>0.83</v>
      </c>
      <c r="Q15" s="35" t="s">
        <v>471</v>
      </c>
      <c r="S15" t="str">
        <v>2019-116</v>
      </c>
    </row>
    <row r="16" spans="1:19">
      <c r="A16" s="36" t="s">
        <v>473</v>
      </c>
      <c r="B16" s="31">
        <v>0.3</v>
      </c>
      <c r="C16" s="31">
        <v>700</v>
      </c>
      <c r="D16" s="31">
        <v>5.47</v>
      </c>
      <c r="E16" s="31">
        <v>10</v>
      </c>
      <c r="F16" s="31">
        <v>25.7</v>
      </c>
      <c r="G16" s="31">
        <v>0.39</v>
      </c>
      <c r="H16" s="31">
        <v>73</v>
      </c>
      <c r="I16" s="31">
        <v>420</v>
      </c>
      <c r="J16" s="31">
        <v>2.7</v>
      </c>
      <c r="K16" s="31"/>
      <c r="L16" s="31">
        <v>0</v>
      </c>
      <c r="M16">
        <v>60000</v>
      </c>
      <c r="N16" s="30"/>
      <c r="O16" s="30"/>
      <c r="P16" s="30">
        <v>0.76</v>
      </c>
      <c r="Q16" s="35" t="s">
        <v>471</v>
      </c>
      <c r="S16" t="str">
        <v>2019-122</v>
      </c>
    </row>
    <row r="17" spans="1:19">
      <c r="A17" s="36" t="s">
        <v>470</v>
      </c>
      <c r="B17" s="31">
        <v>0.3</v>
      </c>
      <c r="C17" s="31">
        <v>700</v>
      </c>
      <c r="D17" s="31">
        <v>5.68</v>
      </c>
      <c r="E17" s="31">
        <v>20</v>
      </c>
      <c r="F17" s="31">
        <v>19</v>
      </c>
      <c r="G17" s="31">
        <v>0.08</v>
      </c>
      <c r="H17" s="31">
        <v>23</v>
      </c>
      <c r="I17" s="31">
        <v>396</v>
      </c>
      <c r="J17" s="31">
        <v>1.4</v>
      </c>
      <c r="K17" s="31"/>
      <c r="L17" s="31">
        <v>0</v>
      </c>
      <c r="M17">
        <v>60000</v>
      </c>
      <c r="N17" s="30"/>
      <c r="O17" s="30"/>
      <c r="P17" s="30">
        <v>0.8</v>
      </c>
      <c r="Q17" s="35" t="s">
        <v>471</v>
      </c>
      <c r="S17" t="str">
        <v>2019-136</v>
      </c>
    </row>
    <row r="18" spans="1:19">
      <c r="A18" s="36" t="s">
        <v>472</v>
      </c>
      <c r="B18" s="31">
        <v>0.3</v>
      </c>
      <c r="C18" s="31">
        <v>700</v>
      </c>
      <c r="D18" s="31">
        <v>5.76</v>
      </c>
      <c r="E18" s="31">
        <v>20</v>
      </c>
      <c r="F18" s="31">
        <v>20.100000000000001</v>
      </c>
      <c r="G18" s="31">
        <v>0.47</v>
      </c>
      <c r="H18" s="31">
        <v>90</v>
      </c>
      <c r="I18" s="31">
        <v>420</v>
      </c>
      <c r="J18" s="31">
        <v>1.9</v>
      </c>
      <c r="K18" s="31"/>
      <c r="L18" s="31">
        <v>0</v>
      </c>
      <c r="M18">
        <v>60000</v>
      </c>
      <c r="N18" s="30"/>
      <c r="O18" s="30"/>
      <c r="P18" s="30">
        <v>0.84</v>
      </c>
      <c r="Q18" s="35" t="s">
        <v>471</v>
      </c>
      <c r="S18" t="str">
        <v>2019-137</v>
      </c>
    </row>
    <row r="19" spans="1:19">
      <c r="A19" s="36" t="s">
        <v>473</v>
      </c>
      <c r="B19" s="31">
        <v>0.3</v>
      </c>
      <c r="C19" s="31">
        <v>700</v>
      </c>
      <c r="D19" s="31">
        <v>5.47</v>
      </c>
      <c r="E19" s="31">
        <v>20</v>
      </c>
      <c r="F19" s="31">
        <v>25.7</v>
      </c>
      <c r="G19" s="31">
        <v>0.39</v>
      </c>
      <c r="H19" s="31">
        <v>73</v>
      </c>
      <c r="I19" s="31">
        <v>420</v>
      </c>
      <c r="J19" s="31">
        <v>2.7</v>
      </c>
      <c r="K19" s="31"/>
      <c r="L19" s="31">
        <v>0</v>
      </c>
      <c r="M19">
        <v>60000</v>
      </c>
      <c r="N19" s="30"/>
      <c r="O19" s="30"/>
      <c r="P19" s="30">
        <v>0.72</v>
      </c>
      <c r="Q19" s="35" t="s">
        <v>471</v>
      </c>
      <c r="S19" t="str">
        <v>2019-145</v>
      </c>
    </row>
    <row r="20" spans="1:19">
      <c r="A20" s="34" t="s">
        <v>474</v>
      </c>
      <c r="B20" s="31">
        <v>0.05</v>
      </c>
      <c r="C20" s="31">
        <v>500</v>
      </c>
      <c r="D20" s="31">
        <v>8.5</v>
      </c>
      <c r="E20" s="31">
        <v>10</v>
      </c>
      <c r="F20" s="31">
        <v>5.8</v>
      </c>
      <c r="G20" s="31">
        <v>0.15</v>
      </c>
      <c r="H20" s="31">
        <v>94</v>
      </c>
      <c r="I20" s="31">
        <v>335</v>
      </c>
      <c r="J20" s="31">
        <v>17</v>
      </c>
      <c r="K20" s="31"/>
      <c r="L20" s="31">
        <v>0</v>
      </c>
      <c r="M20">
        <v>80000</v>
      </c>
      <c r="N20" s="30"/>
      <c r="O20" s="30"/>
      <c r="P20" s="30">
        <v>0.73</v>
      </c>
      <c r="Q20" s="35" t="s">
        <v>475</v>
      </c>
      <c r="S20" t="str">
        <v>2019-149</v>
      </c>
    </row>
    <row r="21" spans="1:19">
      <c r="A21" s="34" t="s">
        <v>476</v>
      </c>
      <c r="B21" s="31">
        <v>0.05</v>
      </c>
      <c r="C21" s="31">
        <v>500</v>
      </c>
      <c r="D21" s="31">
        <v>8.3000000000000007</v>
      </c>
      <c r="E21" s="31">
        <v>10</v>
      </c>
      <c r="F21" s="31">
        <v>12.2</v>
      </c>
      <c r="G21" s="31">
        <v>0.17</v>
      </c>
      <c r="H21" s="31">
        <v>53</v>
      </c>
      <c r="I21" s="31">
        <v>508</v>
      </c>
      <c r="J21" s="31">
        <v>11</v>
      </c>
      <c r="K21" s="31"/>
      <c r="L21" s="31">
        <v>0</v>
      </c>
      <c r="M21">
        <v>80000</v>
      </c>
      <c r="N21" s="30"/>
      <c r="O21" s="30"/>
      <c r="P21" s="30">
        <v>0.56000000000000005</v>
      </c>
      <c r="Q21" s="35" t="s">
        <v>475</v>
      </c>
      <c r="S21" t="str">
        <v>2020-5</v>
      </c>
    </row>
    <row r="22" spans="1:19">
      <c r="A22" s="34" t="s">
        <v>477</v>
      </c>
      <c r="B22" s="31">
        <v>0.05</v>
      </c>
      <c r="C22" s="31">
        <v>500</v>
      </c>
      <c r="D22" s="31">
        <v>7.5</v>
      </c>
      <c r="E22" s="31">
        <v>10</v>
      </c>
      <c r="F22" s="31">
        <v>7.8</v>
      </c>
      <c r="G22" s="31">
        <v>0.32</v>
      </c>
      <c r="H22" s="31">
        <v>150</v>
      </c>
      <c r="I22" s="31">
        <v>830</v>
      </c>
      <c r="J22" s="31">
        <v>15</v>
      </c>
      <c r="K22" s="31"/>
      <c r="L22" s="31">
        <v>0</v>
      </c>
      <c r="M22">
        <v>80000</v>
      </c>
      <c r="N22" s="30"/>
      <c r="O22" s="30"/>
      <c r="P22" s="30">
        <v>0.44</v>
      </c>
      <c r="Q22" s="35" t="s">
        <v>475</v>
      </c>
      <c r="S22" t="str">
        <v>2020-18</v>
      </c>
    </row>
    <row r="23" spans="1:19">
      <c r="A23" s="34" t="s">
        <v>478</v>
      </c>
      <c r="B23" s="31">
        <v>0.05</v>
      </c>
      <c r="C23" s="31">
        <v>500</v>
      </c>
      <c r="D23" s="31">
        <v>10</v>
      </c>
      <c r="E23" s="31">
        <v>10</v>
      </c>
      <c r="F23" s="31">
        <v>6.4</v>
      </c>
      <c r="G23" s="31">
        <v>0.49</v>
      </c>
      <c r="H23" s="31">
        <v>342</v>
      </c>
      <c r="I23" s="31">
        <v>370</v>
      </c>
      <c r="J23" s="31">
        <v>20</v>
      </c>
      <c r="K23" s="31"/>
      <c r="L23" s="31">
        <v>0</v>
      </c>
      <c r="M23">
        <v>80000</v>
      </c>
      <c r="N23" s="30"/>
      <c r="O23" s="30"/>
      <c r="P23" s="30">
        <v>0.34</v>
      </c>
      <c r="Q23" s="35" t="s">
        <v>475</v>
      </c>
      <c r="S23" t="str">
        <v>2020-35</v>
      </c>
    </row>
    <row r="24" spans="1:19">
      <c r="A24" s="34" t="s">
        <v>474</v>
      </c>
      <c r="B24" s="31">
        <v>0.05</v>
      </c>
      <c r="C24" s="31">
        <v>500</v>
      </c>
      <c r="D24" s="31">
        <v>8.5</v>
      </c>
      <c r="E24" s="31">
        <v>10</v>
      </c>
      <c r="F24" s="31">
        <v>5.8</v>
      </c>
      <c r="G24" s="31">
        <v>0.15</v>
      </c>
      <c r="H24" s="31">
        <v>94</v>
      </c>
      <c r="I24" s="31">
        <v>335</v>
      </c>
      <c r="J24" s="31">
        <v>17</v>
      </c>
      <c r="K24" s="31"/>
      <c r="L24" s="31">
        <v>0</v>
      </c>
      <c r="M24">
        <v>80000</v>
      </c>
      <c r="N24" s="30"/>
      <c r="O24" s="30"/>
      <c r="P24" s="30">
        <v>0.64</v>
      </c>
      <c r="Q24" s="35" t="s">
        <v>475</v>
      </c>
      <c r="S24" t="str">
        <v>2020-47</v>
      </c>
    </row>
    <row r="25" spans="1:19">
      <c r="A25" s="34" t="s">
        <v>476</v>
      </c>
      <c r="B25" s="31">
        <v>0.05</v>
      </c>
      <c r="C25" s="31">
        <v>500</v>
      </c>
      <c r="D25" s="31">
        <v>8.3000000000000007</v>
      </c>
      <c r="E25" s="31">
        <v>10</v>
      </c>
      <c r="F25" s="31">
        <v>12.2</v>
      </c>
      <c r="G25" s="31">
        <v>0.17</v>
      </c>
      <c r="H25" s="31">
        <v>53</v>
      </c>
      <c r="I25" s="31">
        <v>508</v>
      </c>
      <c r="J25" s="31">
        <v>11</v>
      </c>
      <c r="K25" s="31"/>
      <c r="L25" s="31">
        <v>0</v>
      </c>
      <c r="M25">
        <v>80000</v>
      </c>
      <c r="N25" s="30"/>
      <c r="O25" s="30"/>
      <c r="P25" s="30">
        <v>0.61</v>
      </c>
      <c r="Q25" s="35" t="s">
        <v>475</v>
      </c>
      <c r="S25" t="str">
        <v>2020-51</v>
      </c>
    </row>
    <row r="26" spans="1:19">
      <c r="A26" s="34" t="s">
        <v>477</v>
      </c>
      <c r="B26" s="31">
        <v>0.05</v>
      </c>
      <c r="C26" s="31">
        <v>500</v>
      </c>
      <c r="D26" s="31">
        <v>7.5</v>
      </c>
      <c r="E26" s="31">
        <v>10</v>
      </c>
      <c r="F26" s="31">
        <v>7.8</v>
      </c>
      <c r="G26" s="31">
        <v>0.32</v>
      </c>
      <c r="H26" s="31">
        <v>150</v>
      </c>
      <c r="I26" s="31">
        <v>830</v>
      </c>
      <c r="J26" s="31">
        <v>15</v>
      </c>
      <c r="K26" s="31"/>
      <c r="L26" s="31">
        <v>0</v>
      </c>
      <c r="M26">
        <v>80000</v>
      </c>
      <c r="N26" s="30"/>
      <c r="O26" s="30"/>
      <c r="P26" s="30">
        <v>0.39</v>
      </c>
      <c r="Q26" s="35" t="s">
        <v>475</v>
      </c>
      <c r="S26" t="str">
        <v>2020-53</v>
      </c>
    </row>
    <row r="27" spans="1:19">
      <c r="A27" s="34" t="s">
        <v>478</v>
      </c>
      <c r="B27" s="31">
        <v>0.05</v>
      </c>
      <c r="C27" s="31">
        <v>500</v>
      </c>
      <c r="D27" s="31">
        <v>10</v>
      </c>
      <c r="E27" s="31">
        <v>10</v>
      </c>
      <c r="F27" s="31">
        <v>6.4</v>
      </c>
      <c r="G27" s="31">
        <v>0.49</v>
      </c>
      <c r="H27" s="31">
        <v>342</v>
      </c>
      <c r="I27" s="31">
        <v>370</v>
      </c>
      <c r="J27" s="31">
        <v>20</v>
      </c>
      <c r="K27" s="31"/>
      <c r="L27" s="31">
        <v>0</v>
      </c>
      <c r="M27">
        <v>80000</v>
      </c>
      <c r="N27" s="30"/>
      <c r="O27" s="30"/>
      <c r="P27" s="30">
        <v>0.28999999999999998</v>
      </c>
      <c r="Q27" s="35" t="s">
        <v>475</v>
      </c>
      <c r="S27" t="str">
        <v>2020-55</v>
      </c>
    </row>
    <row r="28" spans="1:19">
      <c r="A28" s="34" t="s">
        <v>479</v>
      </c>
      <c r="B28" s="31">
        <v>0.5</v>
      </c>
      <c r="C28" s="31">
        <v>700</v>
      </c>
      <c r="D28" s="31">
        <v>6.9</v>
      </c>
      <c r="E28" s="31">
        <v>10</v>
      </c>
      <c r="F28" s="31">
        <v>3.5</v>
      </c>
      <c r="G28" s="31">
        <v>0.89</v>
      </c>
      <c r="H28" s="31">
        <v>437</v>
      </c>
      <c r="I28" s="31">
        <v>385</v>
      </c>
      <c r="J28" s="31">
        <v>3</v>
      </c>
      <c r="K28" s="31">
        <v>15.5</v>
      </c>
      <c r="L28" s="31">
        <v>0</v>
      </c>
      <c r="M28">
        <v>18000</v>
      </c>
      <c r="N28" s="30">
        <v>67.5</v>
      </c>
      <c r="O28" s="30">
        <v>76.03</v>
      </c>
      <c r="P28" s="30">
        <v>0.87</v>
      </c>
      <c r="Q28" s="35" t="s">
        <v>480</v>
      </c>
      <c r="S28" t="str">
        <v>2020-67</v>
      </c>
    </row>
    <row r="29" spans="1:19">
      <c r="A29" s="34" t="s">
        <v>481</v>
      </c>
      <c r="B29" s="31">
        <v>0.5</v>
      </c>
      <c r="C29" s="31">
        <v>700</v>
      </c>
      <c r="D29" s="31">
        <v>6.8</v>
      </c>
      <c r="E29" s="31">
        <v>10</v>
      </c>
      <c r="F29" s="31">
        <v>2.7</v>
      </c>
      <c r="G29" s="31">
        <v>0.61</v>
      </c>
      <c r="H29" s="31">
        <v>713</v>
      </c>
      <c r="I29" s="31">
        <v>630</v>
      </c>
      <c r="J29" s="31">
        <v>5</v>
      </c>
      <c r="K29" s="31">
        <v>10</v>
      </c>
      <c r="L29" s="31">
        <v>0</v>
      </c>
      <c r="M29">
        <v>18000</v>
      </c>
      <c r="N29" s="30">
        <v>73.7</v>
      </c>
      <c r="O29" s="30">
        <v>82.5</v>
      </c>
      <c r="P29" s="30">
        <v>0.98</v>
      </c>
      <c r="Q29" s="35" t="s">
        <v>480</v>
      </c>
      <c r="S29" t="str">
        <v>2020-69</v>
      </c>
    </row>
    <row r="30" spans="1:19">
      <c r="A30" s="34" t="s">
        <v>479</v>
      </c>
      <c r="B30" s="31">
        <v>0.5</v>
      </c>
      <c r="C30" s="31">
        <v>700</v>
      </c>
      <c r="D30" s="31">
        <v>6.9</v>
      </c>
      <c r="E30" s="31">
        <v>20</v>
      </c>
      <c r="F30" s="31">
        <v>3.5</v>
      </c>
      <c r="G30" s="31">
        <v>0.89</v>
      </c>
      <c r="H30" s="31">
        <v>437</v>
      </c>
      <c r="I30" s="31">
        <v>385</v>
      </c>
      <c r="J30" s="31">
        <v>3</v>
      </c>
      <c r="K30" s="31">
        <v>15.5</v>
      </c>
      <c r="L30" s="31">
        <v>0</v>
      </c>
      <c r="M30">
        <v>18000</v>
      </c>
      <c r="N30" s="30">
        <v>66.52</v>
      </c>
      <c r="O30" s="30">
        <v>75.33</v>
      </c>
      <c r="P30" s="30">
        <v>0.85</v>
      </c>
      <c r="Q30" s="35" t="s">
        <v>480</v>
      </c>
      <c r="S30" t="str">
        <v>2020-72</v>
      </c>
    </row>
    <row r="31" spans="1:19">
      <c r="A31" s="34" t="s">
        <v>481</v>
      </c>
      <c r="B31" s="31">
        <v>0.5</v>
      </c>
      <c r="C31" s="31">
        <v>700</v>
      </c>
      <c r="D31" s="31">
        <v>6.8</v>
      </c>
      <c r="E31" s="31">
        <v>20</v>
      </c>
      <c r="F31" s="31">
        <v>2.7</v>
      </c>
      <c r="G31" s="31">
        <v>0.61</v>
      </c>
      <c r="H31" s="31">
        <v>713</v>
      </c>
      <c r="I31" s="31">
        <v>630</v>
      </c>
      <c r="J31" s="31">
        <v>5</v>
      </c>
      <c r="K31" s="31">
        <v>10</v>
      </c>
      <c r="L31" s="31">
        <v>0</v>
      </c>
      <c r="M31">
        <v>18000</v>
      </c>
      <c r="N31" s="30">
        <v>74.02</v>
      </c>
      <c r="O31" s="30">
        <v>83.8</v>
      </c>
      <c r="P31" s="30">
        <v>0.98</v>
      </c>
      <c r="Q31" s="35" t="s">
        <v>480</v>
      </c>
      <c r="S31" t="str">
        <v>2020-85</v>
      </c>
    </row>
    <row r="32" spans="1:19">
      <c r="A32" s="34" t="s">
        <v>479</v>
      </c>
      <c r="B32" s="31">
        <v>0.5</v>
      </c>
      <c r="C32" s="31">
        <v>800</v>
      </c>
      <c r="D32" s="31">
        <v>6.9</v>
      </c>
      <c r="E32" s="31">
        <v>40</v>
      </c>
      <c r="F32" s="31">
        <v>3.5</v>
      </c>
      <c r="G32" s="31">
        <v>0.89</v>
      </c>
      <c r="H32" s="31">
        <v>437</v>
      </c>
      <c r="I32" s="31">
        <v>385</v>
      </c>
      <c r="J32" s="31">
        <v>3</v>
      </c>
      <c r="K32" s="31">
        <v>15.5</v>
      </c>
      <c r="L32" s="31">
        <v>0</v>
      </c>
      <c r="M32">
        <v>18000</v>
      </c>
      <c r="N32" s="30">
        <v>89.67</v>
      </c>
      <c r="O32" s="30">
        <v>94.37</v>
      </c>
      <c r="P32" s="30">
        <v>0.96</v>
      </c>
      <c r="Q32" s="35" t="s">
        <v>480</v>
      </c>
      <c r="S32" t="str">
        <v>2020-87</v>
      </c>
    </row>
    <row r="33" spans="1:19">
      <c r="A33" s="34" t="s">
        <v>479</v>
      </c>
      <c r="B33" s="31">
        <v>0.5</v>
      </c>
      <c r="C33" s="31">
        <v>800</v>
      </c>
      <c r="D33" s="31">
        <v>6.9</v>
      </c>
      <c r="E33" s="31">
        <v>80</v>
      </c>
      <c r="F33" s="31">
        <v>3.5</v>
      </c>
      <c r="G33" s="31">
        <v>0.89</v>
      </c>
      <c r="H33" s="31">
        <v>437</v>
      </c>
      <c r="I33" s="31">
        <v>385</v>
      </c>
      <c r="J33" s="31">
        <v>3</v>
      </c>
      <c r="K33" s="31">
        <v>15.5</v>
      </c>
      <c r="L33" s="31">
        <v>0</v>
      </c>
      <c r="M33">
        <v>18000</v>
      </c>
      <c r="N33" s="30">
        <v>89.2</v>
      </c>
      <c r="O33" s="30">
        <v>94.37</v>
      </c>
      <c r="P33" s="30">
        <v>0.96</v>
      </c>
      <c r="Q33" s="35" t="s">
        <v>480</v>
      </c>
      <c r="S33" t="str">
        <v>2020-89</v>
      </c>
    </row>
    <row r="34" spans="1:19">
      <c r="A34" s="34" t="s">
        <v>479</v>
      </c>
      <c r="B34" s="31">
        <v>0.5</v>
      </c>
      <c r="C34" s="31">
        <v>800</v>
      </c>
      <c r="D34" s="31">
        <v>6.9</v>
      </c>
      <c r="E34" s="31">
        <v>120</v>
      </c>
      <c r="F34" s="31">
        <v>3.5</v>
      </c>
      <c r="G34" s="31">
        <v>0.89</v>
      </c>
      <c r="H34" s="31">
        <v>437</v>
      </c>
      <c r="I34" s="31">
        <v>385</v>
      </c>
      <c r="J34" s="31">
        <v>3</v>
      </c>
      <c r="K34" s="31">
        <v>15.5</v>
      </c>
      <c r="L34" s="31">
        <v>0</v>
      </c>
      <c r="M34">
        <v>18000</v>
      </c>
      <c r="N34" s="30">
        <v>89.2</v>
      </c>
      <c r="O34" s="30">
        <v>94.3</v>
      </c>
      <c r="P34" s="30">
        <v>0.96</v>
      </c>
      <c r="Q34" s="35" t="s">
        <v>480</v>
      </c>
      <c r="S34" t="str">
        <v>2020-95</v>
      </c>
    </row>
    <row r="35" spans="1:19">
      <c r="A35" s="34" t="s">
        <v>482</v>
      </c>
      <c r="B35" s="31">
        <v>0.1</v>
      </c>
      <c r="C35" s="31">
        <v>400</v>
      </c>
      <c r="D35" s="31">
        <v>8.1199999999999992</v>
      </c>
      <c r="E35" s="31">
        <v>0.5</v>
      </c>
      <c r="F35" s="31">
        <v>12.3</v>
      </c>
      <c r="G35" s="31">
        <v>0.27</v>
      </c>
      <c r="H35" s="31">
        <v>91</v>
      </c>
      <c r="I35" s="31">
        <v>475</v>
      </c>
      <c r="J35" s="31">
        <v>9</v>
      </c>
      <c r="K35" s="31"/>
      <c r="L35" s="31">
        <v>0</v>
      </c>
      <c r="M35">
        <v>10000</v>
      </c>
      <c r="N35" s="30">
        <v>6.94</v>
      </c>
      <c r="O35" s="30">
        <v>16.489999999999998</v>
      </c>
      <c r="P35" s="30">
        <v>0.48</v>
      </c>
      <c r="Q35" s="35" t="s">
        <v>483</v>
      </c>
      <c r="S35" t="str">
        <v>2020-98</v>
      </c>
    </row>
    <row r="36" spans="1:19">
      <c r="A36" s="34" t="s">
        <v>484</v>
      </c>
      <c r="B36" s="31">
        <v>0.1</v>
      </c>
      <c r="C36" s="31">
        <v>400</v>
      </c>
      <c r="D36" s="31">
        <v>8.76</v>
      </c>
      <c r="E36" s="31">
        <v>0.5</v>
      </c>
      <c r="F36" s="31">
        <v>13.8</v>
      </c>
      <c r="G36" s="31">
        <v>0.63</v>
      </c>
      <c r="H36" s="31">
        <v>170</v>
      </c>
      <c r="I36" s="31">
        <v>650</v>
      </c>
      <c r="J36" s="31">
        <v>7.9</v>
      </c>
      <c r="K36" s="31"/>
      <c r="L36" s="31">
        <v>0</v>
      </c>
      <c r="M36">
        <v>10000</v>
      </c>
      <c r="N36" s="30">
        <v>7.63</v>
      </c>
      <c r="O36" s="30">
        <v>9.51</v>
      </c>
      <c r="P36" s="30">
        <v>0.92</v>
      </c>
      <c r="Q36" s="35" t="s">
        <v>483</v>
      </c>
      <c r="S36" t="str">
        <v>2020-102</v>
      </c>
    </row>
    <row r="37" spans="1:19">
      <c r="A37" s="34" t="s">
        <v>485</v>
      </c>
      <c r="B37" s="31">
        <v>0.1</v>
      </c>
      <c r="C37" s="31">
        <v>400</v>
      </c>
      <c r="D37" s="31">
        <v>9.42</v>
      </c>
      <c r="E37" s="31">
        <v>0.5</v>
      </c>
      <c r="F37" s="31">
        <v>13.2</v>
      </c>
      <c r="G37" s="31">
        <v>0.59</v>
      </c>
      <c r="H37" s="31">
        <v>172</v>
      </c>
      <c r="I37" s="31">
        <v>650</v>
      </c>
      <c r="J37" s="31">
        <v>8.5</v>
      </c>
      <c r="K37" s="31"/>
      <c r="L37" s="31">
        <v>0</v>
      </c>
      <c r="M37">
        <v>10000</v>
      </c>
      <c r="N37" s="30">
        <v>9.2100000000000009</v>
      </c>
      <c r="O37" s="30">
        <v>15.2</v>
      </c>
      <c r="P37" s="30">
        <v>0.9</v>
      </c>
      <c r="Q37" s="35" t="s">
        <v>483</v>
      </c>
      <c r="S37" t="str">
        <v>2020-128</v>
      </c>
    </row>
    <row r="38" spans="1:19">
      <c r="A38" s="34" t="s">
        <v>486</v>
      </c>
      <c r="B38" s="31">
        <v>0.1</v>
      </c>
      <c r="C38" s="31">
        <v>400</v>
      </c>
      <c r="D38" s="31">
        <v>8.31</v>
      </c>
      <c r="E38" s="31">
        <v>0.5</v>
      </c>
      <c r="F38" s="31">
        <v>14.6</v>
      </c>
      <c r="G38" s="31">
        <v>0.7</v>
      </c>
      <c r="H38" s="31">
        <v>205</v>
      </c>
      <c r="I38" s="31">
        <v>675</v>
      </c>
      <c r="J38" s="31">
        <v>8.3000000000000007</v>
      </c>
      <c r="K38" s="31"/>
      <c r="L38" s="31">
        <v>0</v>
      </c>
      <c r="M38">
        <v>10000</v>
      </c>
      <c r="N38" s="30">
        <v>10.4</v>
      </c>
      <c r="O38" s="30">
        <v>13.5</v>
      </c>
      <c r="P38" s="30">
        <v>0.72</v>
      </c>
      <c r="Q38" s="35" t="s">
        <v>483</v>
      </c>
      <c r="S38" t="str">
        <v>2020-162</v>
      </c>
    </row>
    <row r="39" spans="1:19">
      <c r="A39" s="34" t="s">
        <v>487</v>
      </c>
      <c r="B39" s="31">
        <v>0.1</v>
      </c>
      <c r="C39" s="31">
        <v>400</v>
      </c>
      <c r="D39" s="31">
        <v>9.1199999999999992</v>
      </c>
      <c r="E39" s="31">
        <v>0.5</v>
      </c>
      <c r="F39" s="31">
        <v>13.3</v>
      </c>
      <c r="G39" s="31">
        <v>0.84</v>
      </c>
      <c r="H39" s="31">
        <v>238</v>
      </c>
      <c r="I39" s="31">
        <v>650</v>
      </c>
      <c r="J39" s="31">
        <v>6</v>
      </c>
      <c r="K39" s="31"/>
      <c r="L39" s="31">
        <v>0</v>
      </c>
      <c r="M39">
        <v>10000</v>
      </c>
      <c r="N39" s="30">
        <v>9.6999999999999993</v>
      </c>
      <c r="O39" s="30">
        <v>16.53</v>
      </c>
      <c r="P39" s="30">
        <v>0.57999999999999996</v>
      </c>
      <c r="Q39" s="35" t="s">
        <v>483</v>
      </c>
      <c r="S39" t="str">
        <v>2020-166</v>
      </c>
    </row>
    <row r="40" spans="1:19">
      <c r="A40" s="34" t="s">
        <v>482</v>
      </c>
      <c r="B40" s="31">
        <v>0.1</v>
      </c>
      <c r="C40" s="31">
        <v>800</v>
      </c>
      <c r="D40" s="31">
        <v>8.1199999999999992</v>
      </c>
      <c r="E40" s="31">
        <v>0.5</v>
      </c>
      <c r="F40" s="31">
        <v>12.3</v>
      </c>
      <c r="G40" s="31">
        <v>0.27</v>
      </c>
      <c r="H40" s="31">
        <v>91</v>
      </c>
      <c r="I40" s="31">
        <v>475</v>
      </c>
      <c r="J40" s="31">
        <v>9</v>
      </c>
      <c r="K40" s="31"/>
      <c r="L40" s="31">
        <v>0</v>
      </c>
      <c r="M40">
        <v>10000</v>
      </c>
      <c r="N40" s="30">
        <v>96.62</v>
      </c>
      <c r="O40" s="30">
        <v>93.98</v>
      </c>
      <c r="P40" s="30">
        <v>1.03</v>
      </c>
      <c r="Q40" s="35" t="s">
        <v>483</v>
      </c>
      <c r="S40" t="str">
        <v>2020-178</v>
      </c>
    </row>
    <row r="41" spans="1:19">
      <c r="A41" s="34" t="s">
        <v>484</v>
      </c>
      <c r="B41" s="31">
        <v>0.1</v>
      </c>
      <c r="C41" s="31">
        <v>800</v>
      </c>
      <c r="D41" s="31">
        <v>8.76</v>
      </c>
      <c r="E41" s="31">
        <v>0.5</v>
      </c>
      <c r="F41" s="31">
        <v>13.8</v>
      </c>
      <c r="G41" s="31">
        <v>0.63</v>
      </c>
      <c r="H41" s="31">
        <v>170</v>
      </c>
      <c r="I41" s="31">
        <v>650</v>
      </c>
      <c r="J41" s="31">
        <v>7.9</v>
      </c>
      <c r="K41" s="31"/>
      <c r="L41" s="31">
        <v>0</v>
      </c>
      <c r="M41">
        <v>10000</v>
      </c>
      <c r="N41" s="30">
        <v>98.11</v>
      </c>
      <c r="O41" s="30">
        <v>96.16</v>
      </c>
      <c r="P41" s="30">
        <v>1.04</v>
      </c>
      <c r="Q41" s="35" t="s">
        <v>483</v>
      </c>
      <c r="S41" t="str">
        <v>2020-179</v>
      </c>
    </row>
    <row r="42" spans="1:19">
      <c r="A42" s="34" t="s">
        <v>485</v>
      </c>
      <c r="B42" s="31">
        <v>0.1</v>
      </c>
      <c r="C42" s="31">
        <v>800</v>
      </c>
      <c r="D42" s="31">
        <v>9.42</v>
      </c>
      <c r="E42" s="31">
        <v>0.5</v>
      </c>
      <c r="F42" s="31">
        <v>13.2</v>
      </c>
      <c r="G42" s="31">
        <v>0.59</v>
      </c>
      <c r="H42" s="31">
        <v>172</v>
      </c>
      <c r="I42" s="31">
        <v>650</v>
      </c>
      <c r="J42" s="31">
        <v>8.5</v>
      </c>
      <c r="K42" s="31"/>
      <c r="L42" s="31">
        <v>0</v>
      </c>
      <c r="M42">
        <v>10000</v>
      </c>
      <c r="N42" s="30">
        <v>98.19</v>
      </c>
      <c r="O42" s="30">
        <v>95.79</v>
      </c>
      <c r="P42" s="30">
        <v>1.03</v>
      </c>
      <c r="Q42" s="35" t="s">
        <v>483</v>
      </c>
      <c r="S42" t="str">
        <v>2020-192</v>
      </c>
    </row>
    <row r="43" spans="1:19">
      <c r="A43" s="34" t="s">
        <v>486</v>
      </c>
      <c r="B43" s="31">
        <v>0.1</v>
      </c>
      <c r="C43" s="31">
        <v>800</v>
      </c>
      <c r="D43" s="31">
        <v>8.31</v>
      </c>
      <c r="E43" s="31">
        <v>0.5</v>
      </c>
      <c r="F43" s="31">
        <v>14.6</v>
      </c>
      <c r="G43" s="31">
        <v>0.7</v>
      </c>
      <c r="H43" s="31">
        <v>205</v>
      </c>
      <c r="I43" s="31">
        <v>675</v>
      </c>
      <c r="J43" s="31">
        <v>8.3000000000000007</v>
      </c>
      <c r="K43" s="31"/>
      <c r="L43" s="31">
        <v>0</v>
      </c>
      <c r="M43">
        <v>10000</v>
      </c>
      <c r="N43" s="30">
        <v>98.87</v>
      </c>
      <c r="O43" s="30">
        <v>96.17</v>
      </c>
      <c r="P43" s="30">
        <v>1.03</v>
      </c>
      <c r="Q43" s="35" t="s">
        <v>483</v>
      </c>
      <c r="S43" t="str">
        <v>2020-196</v>
      </c>
    </row>
    <row r="44" spans="1:19">
      <c r="A44" s="34" t="s">
        <v>487</v>
      </c>
      <c r="B44" s="31">
        <v>0.1</v>
      </c>
      <c r="C44" s="31">
        <v>800</v>
      </c>
      <c r="D44" s="31">
        <v>9.1199999999999992</v>
      </c>
      <c r="E44" s="31">
        <v>0.5</v>
      </c>
      <c r="F44" s="31">
        <v>13.3</v>
      </c>
      <c r="G44" s="31">
        <v>0.84</v>
      </c>
      <c r="H44" s="31">
        <v>238</v>
      </c>
      <c r="I44" s="31">
        <v>650</v>
      </c>
      <c r="J44" s="31">
        <v>6</v>
      </c>
      <c r="K44" s="31"/>
      <c r="L44" s="31">
        <v>0</v>
      </c>
      <c r="M44">
        <v>10000</v>
      </c>
      <c r="N44" s="30">
        <v>97.19</v>
      </c>
      <c r="O44" s="30">
        <v>97.35</v>
      </c>
      <c r="P44" s="30">
        <v>0.95</v>
      </c>
      <c r="Q44" s="35" t="s">
        <v>483</v>
      </c>
    </row>
    <row r="45" spans="1:19">
      <c r="A45" s="34" t="s">
        <v>482</v>
      </c>
      <c r="B45" s="31">
        <v>0.1</v>
      </c>
      <c r="C45" s="31">
        <v>700</v>
      </c>
      <c r="D45" s="31">
        <v>8.1199999999999992</v>
      </c>
      <c r="E45" s="31">
        <v>15</v>
      </c>
      <c r="F45" s="31">
        <v>12.3</v>
      </c>
      <c r="G45" s="31">
        <v>0.27</v>
      </c>
      <c r="H45" s="31">
        <v>91</v>
      </c>
      <c r="I45" s="31">
        <v>475</v>
      </c>
      <c r="J45" s="31">
        <v>9</v>
      </c>
      <c r="K45" s="31"/>
      <c r="L45" s="31">
        <v>0</v>
      </c>
      <c r="M45">
        <v>10000</v>
      </c>
      <c r="N45" s="30">
        <v>91.15</v>
      </c>
      <c r="O45" s="30">
        <v>91.91</v>
      </c>
      <c r="P45" s="30">
        <v>1.1200000000000001</v>
      </c>
      <c r="Q45" s="35" t="s">
        <v>483</v>
      </c>
    </row>
    <row r="46" spans="1:19">
      <c r="A46" s="34" t="s">
        <v>484</v>
      </c>
      <c r="B46" s="31">
        <v>0.1</v>
      </c>
      <c r="C46" s="31">
        <v>700</v>
      </c>
      <c r="D46" s="31">
        <v>8.76</v>
      </c>
      <c r="E46" s="31">
        <v>15</v>
      </c>
      <c r="F46" s="31">
        <v>13.8</v>
      </c>
      <c r="G46" s="31">
        <v>0.63</v>
      </c>
      <c r="H46" s="31">
        <v>170</v>
      </c>
      <c r="I46" s="31">
        <v>650</v>
      </c>
      <c r="J46" s="31">
        <v>7.9</v>
      </c>
      <c r="K46" s="31"/>
      <c r="L46" s="31">
        <v>0</v>
      </c>
      <c r="M46">
        <v>10000</v>
      </c>
      <c r="N46" s="30">
        <v>93.83</v>
      </c>
      <c r="O46" s="30">
        <v>95.08</v>
      </c>
      <c r="P46" s="30">
        <v>1.1299999999999999</v>
      </c>
      <c r="Q46" s="35" t="s">
        <v>483</v>
      </c>
    </row>
    <row r="47" spans="1:19">
      <c r="A47" s="34" t="s">
        <v>485</v>
      </c>
      <c r="B47" s="31">
        <v>0.1</v>
      </c>
      <c r="C47" s="31">
        <v>700</v>
      </c>
      <c r="D47" s="31">
        <v>9.42</v>
      </c>
      <c r="E47" s="31">
        <v>15</v>
      </c>
      <c r="F47" s="31">
        <v>13.2</v>
      </c>
      <c r="G47" s="31">
        <v>0.59</v>
      </c>
      <c r="H47" s="31">
        <v>172</v>
      </c>
      <c r="I47" s="31">
        <v>650</v>
      </c>
      <c r="J47" s="31">
        <v>8.5</v>
      </c>
      <c r="K47" s="31"/>
      <c r="L47" s="31">
        <v>0</v>
      </c>
      <c r="M47">
        <v>10000</v>
      </c>
      <c r="N47" s="30">
        <v>93.83</v>
      </c>
      <c r="O47" s="30">
        <v>95</v>
      </c>
      <c r="P47" s="30">
        <v>1.1299999999999999</v>
      </c>
      <c r="Q47" s="35" t="s">
        <v>483</v>
      </c>
    </row>
    <row r="48" spans="1:19">
      <c r="A48" s="34" t="s">
        <v>486</v>
      </c>
      <c r="B48" s="31">
        <v>0.1</v>
      </c>
      <c r="C48" s="31">
        <v>700</v>
      </c>
      <c r="D48" s="31">
        <v>8.31</v>
      </c>
      <c r="E48" s="31">
        <v>15</v>
      </c>
      <c r="F48" s="31">
        <v>14.6</v>
      </c>
      <c r="G48" s="31">
        <v>0.7</v>
      </c>
      <c r="H48" s="31">
        <v>205</v>
      </c>
      <c r="I48" s="31">
        <v>675</v>
      </c>
      <c r="J48" s="31">
        <v>8.3000000000000007</v>
      </c>
      <c r="K48" s="31"/>
      <c r="L48" s="31">
        <v>0</v>
      </c>
      <c r="M48">
        <v>10000</v>
      </c>
      <c r="N48" s="30">
        <v>93.83</v>
      </c>
      <c r="O48" s="30">
        <v>95.08</v>
      </c>
      <c r="P48" s="30">
        <v>1.0900000000000001</v>
      </c>
      <c r="Q48" s="35" t="s">
        <v>483</v>
      </c>
    </row>
    <row r="49" spans="1:17">
      <c r="A49" s="34" t="s">
        <v>487</v>
      </c>
      <c r="B49" s="31">
        <v>0.1</v>
      </c>
      <c r="C49" s="31">
        <v>700</v>
      </c>
      <c r="D49" s="31">
        <v>9.1199999999999992</v>
      </c>
      <c r="E49" s="31">
        <v>15</v>
      </c>
      <c r="F49" s="31">
        <v>13.3</v>
      </c>
      <c r="G49" s="31">
        <v>0.84</v>
      </c>
      <c r="H49" s="31">
        <v>238</v>
      </c>
      <c r="I49" s="31">
        <v>650</v>
      </c>
      <c r="J49" s="31">
        <v>6</v>
      </c>
      <c r="K49" s="31"/>
      <c r="L49" s="31">
        <v>0</v>
      </c>
      <c r="M49">
        <v>10000</v>
      </c>
      <c r="N49" s="30">
        <v>93.83</v>
      </c>
      <c r="O49" s="30">
        <v>90.64</v>
      </c>
      <c r="P49" s="30">
        <v>1.1100000000000001</v>
      </c>
      <c r="Q49" s="35" t="s">
        <v>483</v>
      </c>
    </row>
    <row r="50" spans="1:17">
      <c r="A50" s="34" t="s">
        <v>482</v>
      </c>
      <c r="B50" s="31">
        <v>0.1</v>
      </c>
      <c r="C50" s="31">
        <v>700</v>
      </c>
      <c r="D50" s="31">
        <v>8.1199999999999992</v>
      </c>
      <c r="E50" s="31">
        <v>25</v>
      </c>
      <c r="F50" s="31">
        <v>12.3</v>
      </c>
      <c r="G50" s="31">
        <v>0.27</v>
      </c>
      <c r="H50" s="31">
        <v>91</v>
      </c>
      <c r="I50" s="31">
        <v>475</v>
      </c>
      <c r="J50" s="31">
        <v>9</v>
      </c>
      <c r="K50" s="31"/>
      <c r="L50" s="31">
        <v>0</v>
      </c>
      <c r="M50">
        <v>10000</v>
      </c>
      <c r="N50" s="30">
        <v>89.9</v>
      </c>
      <c r="O50" s="30">
        <v>88.1</v>
      </c>
      <c r="P50" s="30">
        <v>1.1100000000000001</v>
      </c>
      <c r="Q50" s="35" t="s">
        <v>483</v>
      </c>
    </row>
    <row r="51" spans="1:17">
      <c r="A51" s="34" t="s">
        <v>484</v>
      </c>
      <c r="B51" s="31">
        <v>0.1</v>
      </c>
      <c r="C51" s="31">
        <v>700</v>
      </c>
      <c r="D51" s="31">
        <v>8.76</v>
      </c>
      <c r="E51" s="31">
        <v>25</v>
      </c>
      <c r="F51" s="31">
        <v>13.8</v>
      </c>
      <c r="G51" s="31">
        <v>0.63</v>
      </c>
      <c r="H51" s="31">
        <v>170</v>
      </c>
      <c r="I51" s="31">
        <v>650</v>
      </c>
      <c r="J51" s="31">
        <v>7.9</v>
      </c>
      <c r="K51" s="31"/>
      <c r="L51" s="31">
        <v>0</v>
      </c>
      <c r="M51">
        <v>10000</v>
      </c>
      <c r="N51" s="30">
        <v>92.5</v>
      </c>
      <c r="O51" s="30">
        <v>94.44</v>
      </c>
      <c r="P51" s="30">
        <v>1.1000000000000001</v>
      </c>
      <c r="Q51" s="35" t="s">
        <v>483</v>
      </c>
    </row>
    <row r="52" spans="1:17">
      <c r="A52" s="34" t="s">
        <v>485</v>
      </c>
      <c r="B52" s="31">
        <v>0.1</v>
      </c>
      <c r="C52" s="31">
        <v>700</v>
      </c>
      <c r="D52" s="31">
        <v>9.42</v>
      </c>
      <c r="E52" s="31">
        <v>25</v>
      </c>
      <c r="F52" s="31">
        <v>13.2</v>
      </c>
      <c r="G52" s="31">
        <v>0.59</v>
      </c>
      <c r="H52" s="31">
        <v>172</v>
      </c>
      <c r="I52" s="31">
        <v>650</v>
      </c>
      <c r="J52" s="31">
        <v>8.5</v>
      </c>
      <c r="K52" s="31"/>
      <c r="L52" s="31">
        <v>0</v>
      </c>
      <c r="M52">
        <v>10000</v>
      </c>
      <c r="N52" s="30">
        <v>94.64</v>
      </c>
      <c r="O52" s="30">
        <v>94</v>
      </c>
      <c r="P52" s="30">
        <v>1.1200000000000001</v>
      </c>
      <c r="Q52" s="35" t="s">
        <v>483</v>
      </c>
    </row>
    <row r="53" spans="1:17">
      <c r="A53" s="34" t="s">
        <v>486</v>
      </c>
      <c r="B53" s="31">
        <v>0.1</v>
      </c>
      <c r="C53" s="31">
        <v>700</v>
      </c>
      <c r="D53" s="31">
        <v>8.31</v>
      </c>
      <c r="E53" s="31">
        <v>25</v>
      </c>
      <c r="F53" s="31">
        <v>14.6</v>
      </c>
      <c r="G53" s="31">
        <v>0.7</v>
      </c>
      <c r="H53" s="31">
        <v>205</v>
      </c>
      <c r="I53" s="31">
        <v>675</v>
      </c>
      <c r="J53" s="31">
        <v>8.3000000000000007</v>
      </c>
      <c r="K53" s="31"/>
      <c r="L53" s="31">
        <v>0</v>
      </c>
      <c r="M53">
        <v>10000</v>
      </c>
      <c r="N53" s="30">
        <v>94.64</v>
      </c>
      <c r="O53" s="30">
        <v>93.97</v>
      </c>
      <c r="P53" s="30">
        <v>1.08</v>
      </c>
      <c r="Q53" s="35" t="s">
        <v>483</v>
      </c>
    </row>
    <row r="54" spans="1:17">
      <c r="A54" s="34" t="s">
        <v>487</v>
      </c>
      <c r="B54" s="31">
        <v>0.1</v>
      </c>
      <c r="C54" s="31">
        <v>700</v>
      </c>
      <c r="D54" s="31">
        <v>9.1199999999999992</v>
      </c>
      <c r="E54" s="31">
        <v>25</v>
      </c>
      <c r="F54" s="31">
        <v>13.3</v>
      </c>
      <c r="G54" s="31">
        <v>0.84</v>
      </c>
      <c r="H54" s="31">
        <v>238</v>
      </c>
      <c r="I54" s="31">
        <v>650</v>
      </c>
      <c r="J54" s="31">
        <v>6</v>
      </c>
      <c r="K54" s="31"/>
      <c r="L54" s="31">
        <v>0</v>
      </c>
      <c r="M54">
        <v>10000</v>
      </c>
      <c r="N54" s="30">
        <v>94.1</v>
      </c>
      <c r="O54" s="30">
        <v>89.37</v>
      </c>
      <c r="P54" s="30">
        <v>1.1100000000000001</v>
      </c>
      <c r="Q54" s="35" t="s">
        <v>483</v>
      </c>
    </row>
    <row r="55" spans="1:17">
      <c r="A55" s="34" t="s">
        <v>488</v>
      </c>
      <c r="B55" s="31">
        <v>0.5</v>
      </c>
      <c r="C55" s="31">
        <v>800</v>
      </c>
      <c r="D55" s="31">
        <v>3</v>
      </c>
      <c r="E55" s="31">
        <v>15</v>
      </c>
      <c r="F55" s="31">
        <v>5.31</v>
      </c>
      <c r="G55" s="31">
        <v>0.13</v>
      </c>
      <c r="H55" s="31">
        <v>98</v>
      </c>
      <c r="I55" s="31">
        <v>650</v>
      </c>
      <c r="J55" s="31">
        <v>4.9000000000000004</v>
      </c>
      <c r="K55" s="31"/>
      <c r="L55" s="31">
        <v>0</v>
      </c>
      <c r="M55">
        <v>15000</v>
      </c>
      <c r="N55" s="30">
        <v>74.400000000000006</v>
      </c>
      <c r="O55" s="30">
        <v>74.62</v>
      </c>
      <c r="P55" s="30">
        <v>1.25</v>
      </c>
      <c r="Q55" s="35" t="s">
        <v>489</v>
      </c>
    </row>
    <row r="56" spans="1:17">
      <c r="A56" s="34" t="s">
        <v>490</v>
      </c>
      <c r="B56" s="31">
        <v>0.5</v>
      </c>
      <c r="C56" s="31">
        <v>800</v>
      </c>
      <c r="D56" s="31">
        <v>5</v>
      </c>
      <c r="E56" s="31">
        <v>15</v>
      </c>
      <c r="F56" s="31">
        <v>5.42</v>
      </c>
      <c r="G56" s="31">
        <v>0.12</v>
      </c>
      <c r="H56" s="31">
        <v>86</v>
      </c>
      <c r="I56" s="31">
        <v>650</v>
      </c>
      <c r="J56" s="31">
        <v>6.8</v>
      </c>
      <c r="K56" s="31"/>
      <c r="L56" s="31">
        <v>0</v>
      </c>
      <c r="M56">
        <v>15000</v>
      </c>
      <c r="N56" s="30">
        <v>85.93</v>
      </c>
      <c r="O56" s="30">
        <v>84.51</v>
      </c>
      <c r="P56" s="30">
        <v>0.76</v>
      </c>
      <c r="Q56" s="35" t="s">
        <v>489</v>
      </c>
    </row>
    <row r="57" spans="1:17">
      <c r="A57" s="34" t="s">
        <v>491</v>
      </c>
      <c r="B57" s="31">
        <v>0.5</v>
      </c>
      <c r="C57" s="31">
        <v>800</v>
      </c>
      <c r="D57" s="31">
        <v>10</v>
      </c>
      <c r="E57" s="31">
        <v>15</v>
      </c>
      <c r="F57" s="31">
        <v>6.82</v>
      </c>
      <c r="G57" s="31">
        <v>0.12</v>
      </c>
      <c r="H57" s="31">
        <v>75</v>
      </c>
      <c r="I57" s="31">
        <v>650</v>
      </c>
      <c r="J57" s="31">
        <v>6.5</v>
      </c>
      <c r="K57" s="31"/>
      <c r="L57" s="31">
        <v>0</v>
      </c>
      <c r="M57">
        <v>15000</v>
      </c>
      <c r="N57" s="30">
        <v>91.88</v>
      </c>
      <c r="O57" s="30">
        <v>93.08</v>
      </c>
      <c r="P57" s="30">
        <v>0.95</v>
      </c>
      <c r="Q57" s="35" t="s">
        <v>489</v>
      </c>
    </row>
    <row r="58" spans="1:17">
      <c r="A58" s="34" t="s">
        <v>492</v>
      </c>
      <c r="B58" s="31">
        <v>0.5</v>
      </c>
      <c r="C58" s="31">
        <v>800</v>
      </c>
      <c r="D58" s="31">
        <v>15</v>
      </c>
      <c r="E58" s="31">
        <v>15</v>
      </c>
      <c r="F58" s="31">
        <v>6.96</v>
      </c>
      <c r="G58" s="31">
        <v>0.11</v>
      </c>
      <c r="H58" s="31">
        <v>67</v>
      </c>
      <c r="I58" s="31">
        <v>650</v>
      </c>
      <c r="J58" s="31">
        <v>11.7</v>
      </c>
      <c r="K58" s="31"/>
      <c r="L58" s="31">
        <v>0</v>
      </c>
      <c r="M58">
        <v>15000</v>
      </c>
      <c r="N58" s="30">
        <v>86.37</v>
      </c>
      <c r="O58" s="30">
        <v>84.62</v>
      </c>
      <c r="P58" s="30">
        <v>0.92</v>
      </c>
      <c r="Q58" s="35" t="s">
        <v>489</v>
      </c>
    </row>
    <row r="59" spans="1:17">
      <c r="A59" s="34" t="s">
        <v>488</v>
      </c>
      <c r="B59" s="31">
        <v>0.5</v>
      </c>
      <c r="C59" s="31">
        <v>800</v>
      </c>
      <c r="D59" s="31">
        <v>3</v>
      </c>
      <c r="E59" s="31">
        <v>15</v>
      </c>
      <c r="F59" s="31">
        <v>5.31</v>
      </c>
      <c r="G59" s="31">
        <v>0.13</v>
      </c>
      <c r="H59" s="31">
        <v>98</v>
      </c>
      <c r="I59" s="31">
        <v>650</v>
      </c>
      <c r="J59" s="31">
        <v>4.9000000000000004</v>
      </c>
      <c r="K59" s="31"/>
      <c r="L59" s="31">
        <v>0</v>
      </c>
      <c r="M59">
        <v>15000</v>
      </c>
      <c r="N59" s="30">
        <v>70.88</v>
      </c>
      <c r="O59" s="30">
        <v>72.31</v>
      </c>
      <c r="P59" s="30">
        <v>1.25</v>
      </c>
      <c r="Q59" s="35" t="s">
        <v>489</v>
      </c>
    </row>
    <row r="60" spans="1:17">
      <c r="A60" s="34" t="s">
        <v>490</v>
      </c>
      <c r="B60" s="31">
        <v>0.5</v>
      </c>
      <c r="C60" s="31">
        <v>800</v>
      </c>
      <c r="D60" s="31">
        <v>5</v>
      </c>
      <c r="E60" s="31">
        <v>15</v>
      </c>
      <c r="F60" s="31">
        <v>5.42</v>
      </c>
      <c r="G60" s="31">
        <v>0.12</v>
      </c>
      <c r="H60" s="31">
        <v>86</v>
      </c>
      <c r="I60" s="31">
        <v>650</v>
      </c>
      <c r="J60" s="31">
        <v>6.8</v>
      </c>
      <c r="K60" s="31"/>
      <c r="L60" s="31">
        <v>0</v>
      </c>
      <c r="M60">
        <v>15000</v>
      </c>
      <c r="N60" s="30">
        <v>86.04</v>
      </c>
      <c r="O60" s="30">
        <v>84.51</v>
      </c>
      <c r="P60" s="30">
        <v>0.78</v>
      </c>
      <c r="Q60" s="35" t="s">
        <v>489</v>
      </c>
    </row>
    <row r="61" spans="1:17">
      <c r="A61" s="34" t="s">
        <v>491</v>
      </c>
      <c r="B61" s="31">
        <v>0.5</v>
      </c>
      <c r="C61" s="31">
        <v>800</v>
      </c>
      <c r="D61" s="31">
        <v>10</v>
      </c>
      <c r="E61" s="31">
        <v>15</v>
      </c>
      <c r="F61" s="31">
        <v>6.82</v>
      </c>
      <c r="G61" s="31">
        <v>0.12</v>
      </c>
      <c r="H61" s="31">
        <v>75</v>
      </c>
      <c r="I61" s="31">
        <v>650</v>
      </c>
      <c r="J61" s="31">
        <v>6.5</v>
      </c>
      <c r="K61" s="31"/>
      <c r="L61" s="31">
        <v>0</v>
      </c>
      <c r="M61">
        <v>15000</v>
      </c>
      <c r="N61" s="30">
        <v>91.76</v>
      </c>
      <c r="O61" s="30">
        <v>92.97</v>
      </c>
      <c r="P61" s="30">
        <v>0.96</v>
      </c>
      <c r="Q61" s="35" t="s">
        <v>489</v>
      </c>
    </row>
    <row r="62" spans="1:17">
      <c r="A62" s="34" t="s">
        <v>492</v>
      </c>
      <c r="B62" s="31">
        <v>0.5</v>
      </c>
      <c r="C62" s="31">
        <v>800</v>
      </c>
      <c r="D62" s="31">
        <v>15</v>
      </c>
      <c r="E62" s="31">
        <v>15</v>
      </c>
      <c r="F62" s="31">
        <v>6.96</v>
      </c>
      <c r="G62" s="31">
        <v>0.11</v>
      </c>
      <c r="H62" s="31">
        <v>67</v>
      </c>
      <c r="I62" s="31">
        <v>650</v>
      </c>
      <c r="J62" s="31">
        <v>11.7</v>
      </c>
      <c r="K62" s="31"/>
      <c r="L62" s="31">
        <v>0</v>
      </c>
      <c r="M62">
        <v>15000</v>
      </c>
      <c r="N62" s="30">
        <v>86.26</v>
      </c>
      <c r="O62" s="30">
        <v>83.29</v>
      </c>
      <c r="P62" s="30">
        <v>0.91</v>
      </c>
      <c r="Q62" s="35" t="s">
        <v>489</v>
      </c>
    </row>
    <row r="63" spans="1:17">
      <c r="A63" s="34" t="s">
        <v>493</v>
      </c>
      <c r="B63" s="31">
        <v>0.5</v>
      </c>
      <c r="C63" s="31">
        <v>800</v>
      </c>
      <c r="D63" s="31">
        <v>5</v>
      </c>
      <c r="E63" s="31">
        <v>5</v>
      </c>
      <c r="F63" s="31">
        <v>9.68</v>
      </c>
      <c r="G63" s="31">
        <v>0.77</v>
      </c>
      <c r="H63" s="31">
        <v>241</v>
      </c>
      <c r="I63" s="31">
        <v>384</v>
      </c>
      <c r="J63" s="31">
        <v>12.4</v>
      </c>
      <c r="K63" s="31"/>
      <c r="L63" s="31">
        <v>0</v>
      </c>
      <c r="M63">
        <v>15000</v>
      </c>
      <c r="N63" s="30">
        <v>96.62</v>
      </c>
      <c r="O63" s="30">
        <v>97.11</v>
      </c>
      <c r="P63" s="30">
        <v>1.2</v>
      </c>
      <c r="Q63" s="35" t="s">
        <v>494</v>
      </c>
    </row>
    <row r="64" spans="1:17">
      <c r="A64" s="34" t="s">
        <v>495</v>
      </c>
      <c r="B64" s="31">
        <v>0.5</v>
      </c>
      <c r="C64" s="31">
        <v>800</v>
      </c>
      <c r="D64" s="31">
        <v>5</v>
      </c>
      <c r="E64" s="31">
        <v>5</v>
      </c>
      <c r="F64" s="31">
        <v>19.940000000000001</v>
      </c>
      <c r="G64" s="31">
        <v>1.71</v>
      </c>
      <c r="H64" s="31">
        <v>224</v>
      </c>
      <c r="I64" s="31">
        <v>398</v>
      </c>
      <c r="J64" s="31">
        <v>14.2</v>
      </c>
      <c r="K64" s="31"/>
      <c r="L64" s="31">
        <v>0</v>
      </c>
      <c r="M64">
        <v>15000</v>
      </c>
      <c r="N64" s="30">
        <v>94.27</v>
      </c>
      <c r="O64" s="30">
        <v>94.21</v>
      </c>
      <c r="P64" s="30">
        <v>1.1100000000000001</v>
      </c>
      <c r="Q64" s="35" t="s">
        <v>494</v>
      </c>
    </row>
    <row r="65" spans="1:17">
      <c r="A65" s="34" t="s">
        <v>496</v>
      </c>
      <c r="B65" s="31">
        <v>0.5</v>
      </c>
      <c r="C65" s="31">
        <v>800</v>
      </c>
      <c r="D65" s="31">
        <v>5</v>
      </c>
      <c r="E65" s="31">
        <v>5</v>
      </c>
      <c r="F65" s="31">
        <v>7.72</v>
      </c>
      <c r="G65" s="31">
        <v>0.71</v>
      </c>
      <c r="H65" s="31">
        <v>239</v>
      </c>
      <c r="I65" s="31">
        <v>372</v>
      </c>
      <c r="J65" s="31">
        <v>13.8</v>
      </c>
      <c r="K65" s="31"/>
      <c r="L65" s="31">
        <v>0</v>
      </c>
      <c r="M65">
        <v>15000</v>
      </c>
      <c r="N65" s="30">
        <v>88.05</v>
      </c>
      <c r="O65" s="30">
        <v>88.16</v>
      </c>
      <c r="P65" s="30">
        <v>0.92</v>
      </c>
      <c r="Q65" s="35" t="s">
        <v>494</v>
      </c>
    </row>
    <row r="66" spans="1:17">
      <c r="A66" s="34" t="s">
        <v>493</v>
      </c>
      <c r="B66" s="31">
        <v>0.5</v>
      </c>
      <c r="C66" s="31">
        <v>800</v>
      </c>
      <c r="D66" s="31">
        <v>5</v>
      </c>
      <c r="E66" s="31">
        <v>10</v>
      </c>
      <c r="F66" s="31">
        <v>9.68</v>
      </c>
      <c r="G66" s="31">
        <v>0.77</v>
      </c>
      <c r="H66" s="31">
        <v>241</v>
      </c>
      <c r="I66" s="31">
        <v>384</v>
      </c>
      <c r="J66" s="31">
        <v>12.4</v>
      </c>
      <c r="K66" s="31"/>
      <c r="L66" s="31">
        <v>0</v>
      </c>
      <c r="M66">
        <v>15000</v>
      </c>
      <c r="N66" s="30">
        <v>96.89</v>
      </c>
      <c r="O66" s="30">
        <v>97.37</v>
      </c>
      <c r="P66" s="30">
        <v>1.18</v>
      </c>
      <c r="Q66" s="35" t="s">
        <v>494</v>
      </c>
    </row>
    <row r="67" spans="1:17">
      <c r="A67" s="34" t="s">
        <v>495</v>
      </c>
      <c r="B67" s="31">
        <v>0.5</v>
      </c>
      <c r="C67" s="31">
        <v>800</v>
      </c>
      <c r="D67" s="31">
        <v>5</v>
      </c>
      <c r="E67" s="31">
        <v>10</v>
      </c>
      <c r="F67" s="31">
        <v>19.940000000000001</v>
      </c>
      <c r="G67" s="31">
        <v>1.71</v>
      </c>
      <c r="H67" s="31">
        <v>224</v>
      </c>
      <c r="I67" s="31">
        <v>398</v>
      </c>
      <c r="J67" s="31">
        <v>14.2</v>
      </c>
      <c r="K67" s="31"/>
      <c r="L67" s="31">
        <v>0</v>
      </c>
      <c r="M67">
        <v>15000</v>
      </c>
      <c r="N67" s="30">
        <v>94.55</v>
      </c>
      <c r="O67" s="30">
        <v>93.68</v>
      </c>
      <c r="P67" s="30">
        <v>1.1100000000000001</v>
      </c>
      <c r="Q67" s="35" t="s">
        <v>494</v>
      </c>
    </row>
    <row r="68" spans="1:17">
      <c r="A68" s="34" t="s">
        <v>496</v>
      </c>
      <c r="B68" s="31">
        <v>0.5</v>
      </c>
      <c r="C68" s="31">
        <v>800</v>
      </c>
      <c r="D68" s="31">
        <v>5</v>
      </c>
      <c r="E68" s="31">
        <v>10</v>
      </c>
      <c r="F68" s="31">
        <v>7.72</v>
      </c>
      <c r="G68" s="31">
        <v>0.71</v>
      </c>
      <c r="H68" s="31">
        <v>239</v>
      </c>
      <c r="I68" s="31">
        <v>372</v>
      </c>
      <c r="J68" s="31">
        <v>13.8</v>
      </c>
      <c r="K68" s="31"/>
      <c r="L68" s="31">
        <v>0</v>
      </c>
      <c r="M68">
        <v>15000</v>
      </c>
      <c r="N68" s="30">
        <v>91.69</v>
      </c>
      <c r="O68" s="30">
        <v>92.37</v>
      </c>
      <c r="P68" s="30">
        <v>1.07</v>
      </c>
      <c r="Q68" s="35" t="s">
        <v>494</v>
      </c>
    </row>
    <row r="69" spans="1:17">
      <c r="A69" s="34" t="s">
        <v>497</v>
      </c>
      <c r="B69" s="31">
        <v>0.5</v>
      </c>
      <c r="C69" s="31">
        <v>750</v>
      </c>
      <c r="D69" s="31">
        <v>4.99</v>
      </c>
      <c r="E69" s="31">
        <v>5</v>
      </c>
      <c r="F69" s="31">
        <v>21.5</v>
      </c>
      <c r="G69" s="31">
        <v>0.03</v>
      </c>
      <c r="H69" s="31">
        <v>10</v>
      </c>
      <c r="I69" s="31">
        <v>578</v>
      </c>
      <c r="J69" s="31">
        <v>22.1</v>
      </c>
      <c r="K69" s="31"/>
      <c r="L69" s="31">
        <v>0</v>
      </c>
      <c r="M69">
        <v>18000</v>
      </c>
      <c r="N69" s="30">
        <v>51</v>
      </c>
      <c r="O69" s="30">
        <v>63.45</v>
      </c>
      <c r="P69" s="30">
        <v>0.89</v>
      </c>
      <c r="Q69" s="35" t="s">
        <v>498</v>
      </c>
    </row>
    <row r="70" spans="1:17">
      <c r="A70" s="34" t="s">
        <v>499</v>
      </c>
      <c r="B70" s="31">
        <v>0.5</v>
      </c>
      <c r="C70" s="31">
        <v>750</v>
      </c>
      <c r="D70" s="31">
        <v>4.9800000000000004</v>
      </c>
      <c r="E70" s="31">
        <v>5</v>
      </c>
      <c r="F70" s="31">
        <v>18.899999999999999</v>
      </c>
      <c r="G70" s="31">
        <v>7.0000000000000007E-2</v>
      </c>
      <c r="H70" s="31">
        <v>21</v>
      </c>
      <c r="I70" s="31">
        <v>578</v>
      </c>
      <c r="J70" s="31">
        <v>17.8</v>
      </c>
      <c r="K70" s="31"/>
      <c r="L70" s="31">
        <v>0</v>
      </c>
      <c r="M70">
        <v>18000</v>
      </c>
      <c r="N70" s="30">
        <v>65.86</v>
      </c>
      <c r="O70" s="30">
        <v>76.3</v>
      </c>
      <c r="P70" s="30">
        <v>0.91</v>
      </c>
      <c r="Q70" s="35" t="s">
        <v>498</v>
      </c>
    </row>
    <row r="71" spans="1:17">
      <c r="A71" s="34" t="s">
        <v>500</v>
      </c>
      <c r="B71" s="31">
        <v>0.5</v>
      </c>
      <c r="C71" s="31">
        <v>750</v>
      </c>
      <c r="D71" s="31">
        <v>4.99</v>
      </c>
      <c r="E71" s="31">
        <v>5</v>
      </c>
      <c r="F71" s="31">
        <v>26.8</v>
      </c>
      <c r="G71" s="31">
        <v>0.06</v>
      </c>
      <c r="H71" s="31">
        <v>22</v>
      </c>
      <c r="I71" s="31">
        <v>603</v>
      </c>
      <c r="J71" s="31">
        <v>15.1</v>
      </c>
      <c r="K71" s="31"/>
      <c r="L71" s="31">
        <v>0</v>
      </c>
      <c r="M71">
        <v>18000</v>
      </c>
      <c r="N71" s="30">
        <v>73.900000000000006</v>
      </c>
      <c r="O71" s="30">
        <v>79.92</v>
      </c>
      <c r="P71" s="30">
        <v>0.93</v>
      </c>
      <c r="Q71" s="35" t="s">
        <v>498</v>
      </c>
    </row>
    <row r="72" spans="1:17">
      <c r="A72" s="34" t="s">
        <v>499</v>
      </c>
      <c r="B72" s="31">
        <v>0.5</v>
      </c>
      <c r="C72" s="31">
        <v>750</v>
      </c>
      <c r="D72" s="31">
        <v>4.9800000000000004</v>
      </c>
      <c r="E72" s="31">
        <v>12</v>
      </c>
      <c r="F72" s="31">
        <v>18.899999999999999</v>
      </c>
      <c r="G72" s="31">
        <v>7.0000000000000007E-2</v>
      </c>
      <c r="H72" s="31">
        <v>21</v>
      </c>
      <c r="I72" s="31">
        <v>578</v>
      </c>
      <c r="J72" s="31">
        <v>17.8</v>
      </c>
      <c r="K72" s="31"/>
      <c r="L72" s="31">
        <v>0</v>
      </c>
      <c r="M72">
        <v>18000</v>
      </c>
      <c r="N72" s="30">
        <v>56.64</v>
      </c>
      <c r="O72" s="30">
        <v>69.53</v>
      </c>
      <c r="P72" s="30">
        <v>0.88</v>
      </c>
      <c r="Q72" s="35" t="s">
        <v>498</v>
      </c>
    </row>
    <row r="73" spans="1:17">
      <c r="A73" s="34" t="s">
        <v>500</v>
      </c>
      <c r="B73" s="31">
        <v>0.5</v>
      </c>
      <c r="C73" s="31">
        <v>750</v>
      </c>
      <c r="D73" s="31">
        <v>4.99</v>
      </c>
      <c r="E73" s="31">
        <v>12</v>
      </c>
      <c r="F73" s="31">
        <v>26.8</v>
      </c>
      <c r="G73" s="31">
        <v>0.06</v>
      </c>
      <c r="H73" s="31">
        <v>22</v>
      </c>
      <c r="I73" s="31">
        <v>603</v>
      </c>
      <c r="J73" s="31">
        <v>15.1</v>
      </c>
      <c r="K73" s="31"/>
      <c r="L73" s="31">
        <v>0</v>
      </c>
      <c r="M73">
        <v>18000</v>
      </c>
      <c r="N73" s="30">
        <v>72.66</v>
      </c>
      <c r="O73" s="30">
        <v>76.95</v>
      </c>
      <c r="P73" s="30">
        <v>0.9</v>
      </c>
      <c r="Q73" s="35" t="s">
        <v>498</v>
      </c>
    </row>
    <row r="74" spans="1:17">
      <c r="A74" s="34" t="s">
        <v>499</v>
      </c>
      <c r="B74" s="31">
        <v>0.5</v>
      </c>
      <c r="C74" s="31">
        <v>750</v>
      </c>
      <c r="D74" s="31">
        <v>4.9800000000000004</v>
      </c>
      <c r="E74" s="31">
        <v>24</v>
      </c>
      <c r="F74" s="31">
        <v>18.899999999999999</v>
      </c>
      <c r="G74" s="31">
        <v>7.0000000000000007E-2</v>
      </c>
      <c r="H74" s="31">
        <v>21</v>
      </c>
      <c r="I74" s="31">
        <v>578</v>
      </c>
      <c r="J74" s="31">
        <v>17.8</v>
      </c>
      <c r="K74" s="31"/>
      <c r="L74" s="31">
        <v>0</v>
      </c>
      <c r="M74">
        <v>18000</v>
      </c>
      <c r="N74" s="30">
        <v>48.5</v>
      </c>
      <c r="O74" s="30">
        <v>59.77</v>
      </c>
      <c r="P74" s="30">
        <v>0.84</v>
      </c>
      <c r="Q74" s="35" t="s">
        <v>498</v>
      </c>
    </row>
    <row r="75" spans="1:17">
      <c r="A75" s="34" t="s">
        <v>500</v>
      </c>
      <c r="B75" s="31">
        <v>0.5</v>
      </c>
      <c r="C75" s="31">
        <v>750</v>
      </c>
      <c r="D75" s="31">
        <v>4.99</v>
      </c>
      <c r="E75" s="31">
        <v>24</v>
      </c>
      <c r="F75" s="31">
        <v>26.8</v>
      </c>
      <c r="G75" s="31">
        <v>0.06</v>
      </c>
      <c r="H75" s="31">
        <v>22</v>
      </c>
      <c r="I75" s="31">
        <v>603</v>
      </c>
      <c r="J75" s="31">
        <v>15.1</v>
      </c>
      <c r="K75" s="31"/>
      <c r="L75" s="31">
        <v>0</v>
      </c>
      <c r="M75">
        <v>18000</v>
      </c>
      <c r="N75" s="30">
        <v>69.14</v>
      </c>
      <c r="O75" s="30">
        <v>78.900000000000006</v>
      </c>
      <c r="P75" s="30">
        <v>0.9</v>
      </c>
      <c r="Q75" s="35" t="s">
        <v>498</v>
      </c>
    </row>
    <row r="76" spans="1:17">
      <c r="A76" s="34" t="s">
        <v>499</v>
      </c>
      <c r="B76" s="31">
        <v>0.5</v>
      </c>
      <c r="C76" s="31">
        <v>750</v>
      </c>
      <c r="D76" s="31">
        <v>4.9800000000000004</v>
      </c>
      <c r="E76" s="31">
        <v>36</v>
      </c>
      <c r="F76" s="31">
        <v>18.899999999999999</v>
      </c>
      <c r="G76" s="31">
        <v>7.0000000000000007E-2</v>
      </c>
      <c r="H76" s="31">
        <v>21</v>
      </c>
      <c r="I76" s="31">
        <v>578</v>
      </c>
      <c r="J76" s="31">
        <v>17.8</v>
      </c>
      <c r="K76" s="31"/>
      <c r="L76" s="31">
        <v>0</v>
      </c>
      <c r="M76">
        <v>18000</v>
      </c>
      <c r="N76" s="30">
        <v>45.31</v>
      </c>
      <c r="O76" s="30">
        <v>57.81</v>
      </c>
      <c r="P76" s="30">
        <v>0.64</v>
      </c>
      <c r="Q76" s="35" t="s">
        <v>498</v>
      </c>
    </row>
    <row r="77" spans="1:17">
      <c r="A77" s="34" t="s">
        <v>500</v>
      </c>
      <c r="B77" s="31">
        <v>0.5</v>
      </c>
      <c r="C77" s="31">
        <v>750</v>
      </c>
      <c r="D77" s="31">
        <v>4.99</v>
      </c>
      <c r="E77" s="31">
        <v>36</v>
      </c>
      <c r="F77" s="31">
        <v>26.8</v>
      </c>
      <c r="G77" s="31">
        <v>0.06</v>
      </c>
      <c r="H77" s="31">
        <v>22</v>
      </c>
      <c r="I77" s="31">
        <v>603</v>
      </c>
      <c r="J77" s="31">
        <v>15.1</v>
      </c>
      <c r="K77" s="31"/>
      <c r="L77" s="31">
        <v>0</v>
      </c>
      <c r="M77">
        <v>18000</v>
      </c>
      <c r="N77" s="30">
        <v>69.92</v>
      </c>
      <c r="O77" s="30">
        <v>75.78</v>
      </c>
      <c r="P77" s="30">
        <v>0.87</v>
      </c>
      <c r="Q77" s="35" t="s">
        <v>498</v>
      </c>
    </row>
    <row r="78" spans="1:17">
      <c r="A78" s="34" t="s">
        <v>499</v>
      </c>
      <c r="B78" s="31">
        <v>0.5</v>
      </c>
      <c r="C78" s="31">
        <v>750</v>
      </c>
      <c r="D78" s="31">
        <v>4.9800000000000004</v>
      </c>
      <c r="E78" s="31">
        <v>48</v>
      </c>
      <c r="F78" s="31">
        <v>18.899999999999999</v>
      </c>
      <c r="G78" s="31">
        <v>7.0000000000000007E-2</v>
      </c>
      <c r="H78" s="31">
        <v>21</v>
      </c>
      <c r="I78" s="31">
        <v>578</v>
      </c>
      <c r="J78" s="31">
        <v>17.8</v>
      </c>
      <c r="K78" s="31"/>
      <c r="L78" s="31">
        <v>0</v>
      </c>
      <c r="M78">
        <v>18000</v>
      </c>
      <c r="N78" s="30">
        <v>36.72</v>
      </c>
      <c r="O78" s="30">
        <v>41.8</v>
      </c>
      <c r="P78" s="30">
        <v>0.59</v>
      </c>
      <c r="Q78" s="35" t="s">
        <v>498</v>
      </c>
    </row>
    <row r="79" spans="1:17">
      <c r="A79" s="34" t="s">
        <v>500</v>
      </c>
      <c r="B79" s="31">
        <v>0.5</v>
      </c>
      <c r="C79" s="31">
        <v>750</v>
      </c>
      <c r="D79" s="31">
        <v>4.99</v>
      </c>
      <c r="E79" s="31">
        <v>48</v>
      </c>
      <c r="F79" s="31">
        <v>26.8</v>
      </c>
      <c r="G79" s="31">
        <v>0.06</v>
      </c>
      <c r="H79" s="31">
        <v>22</v>
      </c>
      <c r="I79" s="31">
        <v>603</v>
      </c>
      <c r="J79" s="31">
        <v>15.1</v>
      </c>
      <c r="K79" s="31"/>
      <c r="L79" s="31">
        <v>0</v>
      </c>
      <c r="M79">
        <v>18000</v>
      </c>
      <c r="N79" s="30">
        <v>69.14</v>
      </c>
      <c r="O79" s="30">
        <v>79.3</v>
      </c>
      <c r="P79" s="30">
        <v>0.83</v>
      </c>
      <c r="Q79" s="35" t="s">
        <v>498</v>
      </c>
    </row>
    <row r="80" spans="1:17">
      <c r="A80" s="34" t="s">
        <v>501</v>
      </c>
      <c r="B80" s="31">
        <v>0.1</v>
      </c>
      <c r="C80" s="31">
        <v>700</v>
      </c>
      <c r="D80" s="31">
        <v>5</v>
      </c>
      <c r="E80" s="31">
        <v>6</v>
      </c>
      <c r="F80" s="31">
        <v>9.6</v>
      </c>
      <c r="G80" s="31">
        <v>0.27</v>
      </c>
      <c r="H80" s="31">
        <v>121</v>
      </c>
      <c r="I80" s="31">
        <v>760</v>
      </c>
      <c r="J80" s="31">
        <v>3.4</v>
      </c>
      <c r="K80" s="31"/>
      <c r="L80" s="31">
        <v>0</v>
      </c>
      <c r="M80">
        <v>36000</v>
      </c>
      <c r="N80" s="30">
        <v>37.270000000000003</v>
      </c>
      <c r="O80" s="30">
        <v>66.73</v>
      </c>
      <c r="P80" s="30">
        <v>1.01</v>
      </c>
      <c r="Q80" s="35" t="s">
        <v>502</v>
      </c>
    </row>
    <row r="81" spans="1:17">
      <c r="A81" s="34" t="s">
        <v>501</v>
      </c>
      <c r="B81" s="31">
        <v>0.1</v>
      </c>
      <c r="C81" s="31">
        <v>700</v>
      </c>
      <c r="D81" s="31">
        <v>5</v>
      </c>
      <c r="E81" s="31">
        <v>12</v>
      </c>
      <c r="F81" s="31">
        <v>9.6</v>
      </c>
      <c r="G81" s="31">
        <v>0.27</v>
      </c>
      <c r="H81" s="31">
        <v>121</v>
      </c>
      <c r="I81" s="31">
        <v>760</v>
      </c>
      <c r="J81" s="31">
        <v>3.4</v>
      </c>
      <c r="K81" s="31"/>
      <c r="L81" s="31">
        <v>0</v>
      </c>
      <c r="M81">
        <v>36000</v>
      </c>
      <c r="N81" s="30">
        <v>37</v>
      </c>
      <c r="O81" s="30">
        <v>67.88</v>
      </c>
      <c r="P81" s="30">
        <v>1</v>
      </c>
      <c r="Q81" s="35" t="s">
        <v>502</v>
      </c>
    </row>
    <row r="82" spans="1:17">
      <c r="A82" s="34" t="s">
        <v>503</v>
      </c>
      <c r="B82" s="31">
        <v>0.5</v>
      </c>
      <c r="C82" s="31">
        <v>700</v>
      </c>
      <c r="D82" s="31">
        <v>3</v>
      </c>
      <c r="E82" s="31">
        <v>5</v>
      </c>
      <c r="F82" s="31">
        <v>36.81</v>
      </c>
      <c r="G82" s="31">
        <v>0.04</v>
      </c>
      <c r="H82" s="31">
        <v>14</v>
      </c>
      <c r="I82" s="31">
        <v>390</v>
      </c>
      <c r="J82" s="31">
        <v>12.6</v>
      </c>
      <c r="K82" s="31">
        <v>7.8</v>
      </c>
      <c r="L82" s="31">
        <v>0</v>
      </c>
      <c r="M82">
        <v>24000</v>
      </c>
      <c r="N82" s="30">
        <v>51.43</v>
      </c>
      <c r="O82" s="30">
        <v>57.24</v>
      </c>
      <c r="P82" s="30">
        <v>0.87</v>
      </c>
      <c r="Q82" s="35" t="s">
        <v>504</v>
      </c>
    </row>
    <row r="83" spans="1:17">
      <c r="A83" s="34" t="s">
        <v>505</v>
      </c>
      <c r="B83" s="31">
        <v>0.5</v>
      </c>
      <c r="C83" s="31">
        <v>700</v>
      </c>
      <c r="D83" s="31">
        <v>3</v>
      </c>
      <c r="E83" s="31">
        <v>5</v>
      </c>
      <c r="F83" s="31">
        <v>41.87</v>
      </c>
      <c r="G83" s="31">
        <v>0.03</v>
      </c>
      <c r="H83" s="31">
        <v>12</v>
      </c>
      <c r="I83" s="31">
        <v>400</v>
      </c>
      <c r="J83" s="31">
        <v>11.6</v>
      </c>
      <c r="K83" s="31">
        <v>9.5</v>
      </c>
      <c r="L83" s="31">
        <v>0</v>
      </c>
      <c r="M83">
        <v>24000</v>
      </c>
      <c r="N83" s="30">
        <v>44.19</v>
      </c>
      <c r="O83" s="30">
        <v>49.91</v>
      </c>
      <c r="P83" s="30">
        <v>0.8</v>
      </c>
      <c r="Q83" s="35" t="s">
        <v>504</v>
      </c>
    </row>
    <row r="84" spans="1:17">
      <c r="A84" s="34" t="s">
        <v>506</v>
      </c>
      <c r="B84" s="31">
        <v>0.5</v>
      </c>
      <c r="C84" s="31">
        <v>700</v>
      </c>
      <c r="D84" s="31">
        <v>3</v>
      </c>
      <c r="E84" s="31">
        <v>5</v>
      </c>
      <c r="F84" s="31">
        <v>46.13</v>
      </c>
      <c r="G84" s="31">
        <v>0.03</v>
      </c>
      <c r="H84" s="31">
        <v>10</v>
      </c>
      <c r="I84" s="31">
        <v>380</v>
      </c>
      <c r="J84" s="31">
        <v>12.3</v>
      </c>
      <c r="K84" s="31">
        <v>8.6</v>
      </c>
      <c r="L84" s="31">
        <v>0</v>
      </c>
      <c r="M84">
        <v>24000</v>
      </c>
      <c r="N84" s="30">
        <v>27.81</v>
      </c>
      <c r="O84" s="30">
        <v>33.909999999999997</v>
      </c>
      <c r="P84" s="30">
        <v>0.59</v>
      </c>
      <c r="Q84" s="35" t="s">
        <v>504</v>
      </c>
    </row>
    <row r="85" spans="1:17">
      <c r="A85" s="34" t="s">
        <v>220</v>
      </c>
      <c r="B85" s="31">
        <v>0.1</v>
      </c>
      <c r="C85" s="31">
        <v>700</v>
      </c>
      <c r="D85" s="31">
        <v>5</v>
      </c>
      <c r="E85" s="31">
        <v>20</v>
      </c>
      <c r="F85" s="31">
        <v>19</v>
      </c>
      <c r="G85" s="31">
        <v>0.6</v>
      </c>
      <c r="H85" s="31">
        <v>120</v>
      </c>
      <c r="I85" s="31">
        <v>829</v>
      </c>
      <c r="J85" s="31">
        <v>9.5</v>
      </c>
      <c r="K85" s="31">
        <v>8.9</v>
      </c>
      <c r="L85" s="31">
        <v>1.22</v>
      </c>
      <c r="M85">
        <v>20000</v>
      </c>
      <c r="N85" s="30">
        <v>72.400000000000006</v>
      </c>
      <c r="O85" s="30">
        <v>75</v>
      </c>
      <c r="P85" s="30">
        <v>0.9</v>
      </c>
      <c r="Q85" s="35" t="s">
        <v>507</v>
      </c>
    </row>
    <row r="86" spans="1:17">
      <c r="A86" s="34" t="s">
        <v>508</v>
      </c>
      <c r="B86" s="31">
        <v>0.1</v>
      </c>
      <c r="C86" s="31">
        <v>700</v>
      </c>
      <c r="D86" s="31">
        <v>5</v>
      </c>
      <c r="E86" s="31">
        <v>21</v>
      </c>
      <c r="F86" s="31">
        <v>15</v>
      </c>
      <c r="G86" s="31">
        <v>0.5</v>
      </c>
      <c r="H86" s="31">
        <v>120</v>
      </c>
      <c r="I86" s="31">
        <v>866</v>
      </c>
      <c r="J86" s="31">
        <v>7</v>
      </c>
      <c r="K86" s="31">
        <v>10.7</v>
      </c>
      <c r="L86" s="31">
        <v>1.22</v>
      </c>
      <c r="M86">
        <v>20000</v>
      </c>
      <c r="N86" s="30">
        <v>84.4</v>
      </c>
      <c r="O86" s="30">
        <v>87.7</v>
      </c>
      <c r="P86" s="30">
        <v>0.95</v>
      </c>
      <c r="Q86" s="35" t="s">
        <v>507</v>
      </c>
    </row>
    <row r="87" spans="1:17">
      <c r="A87" s="37" t="s">
        <v>509</v>
      </c>
      <c r="B87" s="38">
        <v>0.5</v>
      </c>
      <c r="C87" s="38">
        <v>750</v>
      </c>
      <c r="D87" s="38">
        <v>10.77</v>
      </c>
      <c r="E87" s="38">
        <v>7</v>
      </c>
      <c r="F87" s="38">
        <v>3.5</v>
      </c>
      <c r="G87" s="38">
        <v>0.37</v>
      </c>
      <c r="H87" s="38">
        <v>225</v>
      </c>
      <c r="I87" s="38">
        <v>584</v>
      </c>
      <c r="J87" s="38">
        <v>7.8</v>
      </c>
      <c r="K87" s="38"/>
      <c r="L87" s="38">
        <v>0</v>
      </c>
      <c r="M87">
        <v>14000</v>
      </c>
      <c r="N87" s="32">
        <v>51.16</v>
      </c>
      <c r="O87" s="32">
        <v>75.61</v>
      </c>
      <c r="P87" s="32">
        <v>0.81</v>
      </c>
      <c r="Q87" s="39" t="s">
        <v>510</v>
      </c>
    </row>
    <row r="88" spans="1:17">
      <c r="A88" s="37" t="s">
        <v>511</v>
      </c>
      <c r="B88" s="38">
        <v>0.5</v>
      </c>
      <c r="C88" s="38">
        <v>750</v>
      </c>
      <c r="D88" s="38">
        <v>10.77</v>
      </c>
      <c r="E88" s="38">
        <v>7</v>
      </c>
      <c r="F88" s="38">
        <v>4.05</v>
      </c>
      <c r="G88" s="38">
        <v>0.2</v>
      </c>
      <c r="H88" s="38">
        <v>60</v>
      </c>
      <c r="I88" s="38">
        <v>660</v>
      </c>
      <c r="J88" s="38">
        <v>29.4</v>
      </c>
      <c r="K88" s="38"/>
      <c r="L88" s="38">
        <v>0</v>
      </c>
      <c r="M88">
        <v>14000</v>
      </c>
      <c r="N88" s="32">
        <v>43.84</v>
      </c>
      <c r="O88" s="32">
        <v>70.040000000000006</v>
      </c>
      <c r="P88" s="32">
        <v>0.81</v>
      </c>
      <c r="Q88" s="39" t="s">
        <v>510</v>
      </c>
    </row>
    <row r="89" spans="1:17">
      <c r="A89" s="37" t="s">
        <v>512</v>
      </c>
      <c r="B89" s="38">
        <v>0.5</v>
      </c>
      <c r="C89" s="38">
        <v>750</v>
      </c>
      <c r="D89" s="38">
        <v>11</v>
      </c>
      <c r="E89" s="38">
        <v>7</v>
      </c>
      <c r="F89" s="38">
        <v>4.5999999999999996</v>
      </c>
      <c r="G89" s="38">
        <v>0.2</v>
      </c>
      <c r="H89" s="38">
        <v>60</v>
      </c>
      <c r="I89" s="38">
        <v>660</v>
      </c>
      <c r="J89" s="38">
        <v>29.4</v>
      </c>
      <c r="K89" s="38"/>
      <c r="L89" s="38">
        <v>0</v>
      </c>
      <c r="M89">
        <v>14000</v>
      </c>
      <c r="N89" s="32">
        <v>63.37</v>
      </c>
      <c r="O89" s="32">
        <v>71.89</v>
      </c>
      <c r="P89" s="32">
        <v>0.89</v>
      </c>
      <c r="Q89" s="39" t="s">
        <v>510</v>
      </c>
    </row>
    <row r="90" spans="1:17">
      <c r="A90" s="37" t="s">
        <v>513</v>
      </c>
      <c r="B90" s="38">
        <v>0.5</v>
      </c>
      <c r="C90" s="38">
        <v>750</v>
      </c>
      <c r="D90" s="38">
        <v>10.77</v>
      </c>
      <c r="E90" s="38">
        <v>7</v>
      </c>
      <c r="F90" s="38">
        <v>7.9</v>
      </c>
      <c r="G90" s="38">
        <v>0.32</v>
      </c>
      <c r="H90" s="38">
        <v>64</v>
      </c>
      <c r="I90" s="38">
        <v>670</v>
      </c>
      <c r="J90" s="38">
        <v>25.6</v>
      </c>
      <c r="K90" s="38"/>
      <c r="L90" s="38">
        <v>0</v>
      </c>
      <c r="M90">
        <v>14000</v>
      </c>
      <c r="N90" s="32">
        <v>70.97</v>
      </c>
      <c r="O90" s="32">
        <v>80.91</v>
      </c>
      <c r="P90" s="32">
        <v>0.87</v>
      </c>
      <c r="Q90" s="39" t="s">
        <v>510</v>
      </c>
    </row>
    <row r="91" spans="1:17">
      <c r="A91" s="37" t="s">
        <v>514</v>
      </c>
      <c r="B91" s="38">
        <v>0.5</v>
      </c>
      <c r="C91" s="38">
        <v>750</v>
      </c>
      <c r="D91" s="38">
        <v>10.5</v>
      </c>
      <c r="E91" s="38">
        <v>7</v>
      </c>
      <c r="F91" s="38">
        <v>25.7</v>
      </c>
      <c r="G91" s="38">
        <v>0.27</v>
      </c>
      <c r="H91" s="38">
        <v>55</v>
      </c>
      <c r="I91" s="38">
        <v>584</v>
      </c>
      <c r="J91" s="38">
        <v>32.1</v>
      </c>
      <c r="K91" s="38"/>
      <c r="L91" s="38">
        <v>0</v>
      </c>
      <c r="M91">
        <v>14000</v>
      </c>
      <c r="N91" s="32">
        <v>77.48</v>
      </c>
      <c r="O91" s="32">
        <v>90.99</v>
      </c>
      <c r="P91" s="32">
        <v>0.96</v>
      </c>
      <c r="Q91" s="39" t="s">
        <v>510</v>
      </c>
    </row>
    <row r="92" spans="1:17">
      <c r="A92" s="37" t="s">
        <v>515</v>
      </c>
      <c r="B92" s="38">
        <v>0.5</v>
      </c>
      <c r="C92" s="38">
        <v>750</v>
      </c>
      <c r="D92" s="38">
        <v>10.8</v>
      </c>
      <c r="E92" s="38">
        <v>4</v>
      </c>
      <c r="F92" s="38">
        <v>29.8</v>
      </c>
      <c r="G92" s="38">
        <v>0.28000000000000003</v>
      </c>
      <c r="H92" s="38">
        <v>37</v>
      </c>
      <c r="I92" s="38">
        <v>670</v>
      </c>
      <c r="J92" s="38">
        <v>47.7</v>
      </c>
      <c r="K92" s="38"/>
      <c r="L92" s="38">
        <v>0</v>
      </c>
      <c r="M92">
        <v>14000</v>
      </c>
      <c r="N92" s="32">
        <v>65.81</v>
      </c>
      <c r="O92" s="32">
        <v>88.86</v>
      </c>
      <c r="P92" s="32">
        <v>1</v>
      </c>
      <c r="Q92" s="39" t="s">
        <v>510</v>
      </c>
    </row>
    <row r="93" spans="1:17">
      <c r="A93" s="37" t="s">
        <v>516</v>
      </c>
      <c r="B93" s="38">
        <v>0.4</v>
      </c>
      <c r="C93" s="38">
        <v>800</v>
      </c>
      <c r="D93" s="38">
        <v>4.4000000000000004</v>
      </c>
      <c r="E93" s="38">
        <v>5</v>
      </c>
      <c r="F93" s="38">
        <v>11.1</v>
      </c>
      <c r="G93" s="38">
        <v>7.0000000000000007E-2</v>
      </c>
      <c r="H93" s="38">
        <v>22</v>
      </c>
      <c r="I93" s="38">
        <v>410</v>
      </c>
      <c r="J93" s="38">
        <v>15.5</v>
      </c>
      <c r="K93" s="38"/>
      <c r="L93" s="38">
        <v>0</v>
      </c>
      <c r="M93">
        <v>150000</v>
      </c>
      <c r="N93" s="32">
        <v>53</v>
      </c>
      <c r="O93" s="32">
        <v>75</v>
      </c>
      <c r="P93" s="32">
        <v>0.72</v>
      </c>
      <c r="Q93" s="39" t="s">
        <v>517</v>
      </c>
    </row>
    <row r="94" spans="1:17">
      <c r="A94" s="37" t="s">
        <v>518</v>
      </c>
      <c r="B94" s="38">
        <v>0.4</v>
      </c>
      <c r="C94" s="38">
        <v>800</v>
      </c>
      <c r="D94" s="38">
        <v>4.4000000000000004</v>
      </c>
      <c r="E94" s="38">
        <v>5</v>
      </c>
      <c r="F94" s="38">
        <v>10.5</v>
      </c>
      <c r="G94" s="38">
        <v>0.08</v>
      </c>
      <c r="H94" s="38">
        <v>25</v>
      </c>
      <c r="I94" s="38">
        <v>570</v>
      </c>
      <c r="J94" s="38">
        <v>10.9</v>
      </c>
      <c r="K94" s="38"/>
      <c r="L94" s="38">
        <v>0</v>
      </c>
      <c r="M94">
        <v>150000</v>
      </c>
      <c r="N94" s="32">
        <v>53</v>
      </c>
      <c r="O94" s="32">
        <v>66</v>
      </c>
      <c r="P94" s="32">
        <v>0.79</v>
      </c>
      <c r="Q94" s="39" t="s">
        <v>517</v>
      </c>
    </row>
    <row r="95" spans="1:17">
      <c r="A95" s="37" t="s">
        <v>519</v>
      </c>
      <c r="B95" s="38">
        <v>0.4</v>
      </c>
      <c r="C95" s="38">
        <v>800</v>
      </c>
      <c r="D95" s="38">
        <v>4.5999999999999996</v>
      </c>
      <c r="E95" s="38">
        <v>5</v>
      </c>
      <c r="F95" s="38">
        <v>13.8</v>
      </c>
      <c r="G95" s="38">
        <v>0.08</v>
      </c>
      <c r="H95" s="38">
        <v>19</v>
      </c>
      <c r="I95" s="38">
        <v>441</v>
      </c>
      <c r="J95" s="38">
        <v>18.7</v>
      </c>
      <c r="K95" s="38"/>
      <c r="L95" s="38">
        <v>0</v>
      </c>
      <c r="M95">
        <v>150000</v>
      </c>
      <c r="N95" s="32">
        <v>42</v>
      </c>
      <c r="O95" s="32">
        <v>61</v>
      </c>
      <c r="P95" s="32">
        <v>0.69</v>
      </c>
      <c r="Q95" s="39" t="s">
        <v>517</v>
      </c>
    </row>
    <row r="96" spans="1:17">
      <c r="A96" s="37" t="s">
        <v>520</v>
      </c>
      <c r="B96" s="38">
        <v>0.4</v>
      </c>
      <c r="C96" s="38">
        <v>800</v>
      </c>
      <c r="D96" s="38">
        <v>4.8</v>
      </c>
      <c r="E96" s="38">
        <v>5</v>
      </c>
      <c r="F96" s="38">
        <v>14.7</v>
      </c>
      <c r="G96" s="38">
        <v>0.09</v>
      </c>
      <c r="H96" s="38">
        <v>22</v>
      </c>
      <c r="I96" s="38">
        <v>479</v>
      </c>
      <c r="J96" s="38">
        <v>12.4</v>
      </c>
      <c r="K96" s="38"/>
      <c r="L96" s="38">
        <v>0</v>
      </c>
      <c r="M96">
        <v>150000</v>
      </c>
      <c r="N96" s="32">
        <v>48</v>
      </c>
      <c r="O96" s="32">
        <v>69</v>
      </c>
      <c r="P96" s="32">
        <v>0.71</v>
      </c>
      <c r="Q96" s="39" t="s">
        <v>517</v>
      </c>
    </row>
    <row r="97" spans="1:17">
      <c r="A97" s="37" t="s">
        <v>516</v>
      </c>
      <c r="B97" s="38">
        <v>0.4</v>
      </c>
      <c r="C97" s="38">
        <v>800</v>
      </c>
      <c r="D97" s="38">
        <v>4.4000000000000004</v>
      </c>
      <c r="E97" s="38">
        <v>50</v>
      </c>
      <c r="F97" s="38">
        <v>11.1</v>
      </c>
      <c r="G97" s="38">
        <v>7.0000000000000007E-2</v>
      </c>
      <c r="H97" s="38">
        <v>22</v>
      </c>
      <c r="I97" s="38">
        <v>410</v>
      </c>
      <c r="J97" s="38">
        <v>15.5</v>
      </c>
      <c r="K97" s="38"/>
      <c r="L97" s="38">
        <v>0</v>
      </c>
      <c r="M97">
        <v>150000</v>
      </c>
      <c r="N97" s="32">
        <v>49</v>
      </c>
      <c r="O97" s="32">
        <v>67</v>
      </c>
      <c r="P97" s="32">
        <v>0.75</v>
      </c>
      <c r="Q97" s="39" t="s">
        <v>517</v>
      </c>
    </row>
    <row r="98" spans="1:17">
      <c r="A98" s="37" t="s">
        <v>518</v>
      </c>
      <c r="B98" s="38">
        <v>0.4</v>
      </c>
      <c r="C98" s="38">
        <v>800</v>
      </c>
      <c r="D98" s="38">
        <v>4.4000000000000004</v>
      </c>
      <c r="E98" s="38">
        <v>50</v>
      </c>
      <c r="F98" s="38">
        <v>10.5</v>
      </c>
      <c r="G98" s="38">
        <v>0.08</v>
      </c>
      <c r="H98" s="38">
        <v>25</v>
      </c>
      <c r="I98" s="38">
        <v>570</v>
      </c>
      <c r="J98" s="38">
        <v>10.9</v>
      </c>
      <c r="K98" s="38"/>
      <c r="L98" s="38">
        <v>0</v>
      </c>
      <c r="M98">
        <v>150000</v>
      </c>
      <c r="N98" s="32">
        <v>42</v>
      </c>
      <c r="O98" s="32">
        <v>55</v>
      </c>
      <c r="P98" s="32">
        <v>0.74</v>
      </c>
      <c r="Q98" s="39" t="s">
        <v>517</v>
      </c>
    </row>
    <row r="99" spans="1:17">
      <c r="A99" s="37" t="s">
        <v>519</v>
      </c>
      <c r="B99" s="38">
        <v>0.4</v>
      </c>
      <c r="C99" s="38">
        <v>800</v>
      </c>
      <c r="D99" s="38">
        <v>4.5999999999999996</v>
      </c>
      <c r="E99" s="38">
        <v>50</v>
      </c>
      <c r="F99" s="38">
        <v>13.8</v>
      </c>
      <c r="G99" s="38">
        <v>0.08</v>
      </c>
      <c r="H99" s="38">
        <v>19</v>
      </c>
      <c r="I99" s="38">
        <v>441</v>
      </c>
      <c r="J99" s="38">
        <v>18.7</v>
      </c>
      <c r="K99" s="38"/>
      <c r="L99" s="38">
        <v>0</v>
      </c>
      <c r="M99">
        <v>150000</v>
      </c>
      <c r="N99" s="32">
        <v>39</v>
      </c>
      <c r="O99" s="32">
        <v>58</v>
      </c>
      <c r="P99" s="32">
        <v>0.68</v>
      </c>
      <c r="Q99" s="39" t="s">
        <v>517</v>
      </c>
    </row>
    <row r="100" spans="1:17">
      <c r="A100" s="37" t="s">
        <v>520</v>
      </c>
      <c r="B100" s="38">
        <v>0.4</v>
      </c>
      <c r="C100" s="38">
        <v>800</v>
      </c>
      <c r="D100" s="38">
        <v>4.8</v>
      </c>
      <c r="E100" s="38">
        <v>50</v>
      </c>
      <c r="F100" s="38">
        <v>14.7</v>
      </c>
      <c r="G100" s="38">
        <v>0.09</v>
      </c>
      <c r="H100" s="38">
        <v>22</v>
      </c>
      <c r="I100" s="38">
        <v>479</v>
      </c>
      <c r="J100" s="38">
        <v>12.4</v>
      </c>
      <c r="K100" s="38"/>
      <c r="L100" s="38">
        <v>0</v>
      </c>
      <c r="M100">
        <v>150000</v>
      </c>
      <c r="N100" s="32">
        <v>45</v>
      </c>
      <c r="O100" s="32">
        <v>66</v>
      </c>
      <c r="P100" s="32">
        <v>0.67</v>
      </c>
      <c r="Q100" s="39" t="s">
        <v>517</v>
      </c>
    </row>
    <row r="101" spans="1:17">
      <c r="A101" s="37" t="s">
        <v>521</v>
      </c>
      <c r="B101" s="38">
        <v>0.5</v>
      </c>
      <c r="C101" s="38">
        <v>700</v>
      </c>
      <c r="D101" s="38">
        <v>15</v>
      </c>
      <c r="E101" s="38">
        <v>15</v>
      </c>
      <c r="F101" s="38">
        <v>3.9</v>
      </c>
      <c r="G101" s="38">
        <v>0.26</v>
      </c>
      <c r="H101" s="38">
        <v>363</v>
      </c>
      <c r="I101" s="38">
        <v>400</v>
      </c>
      <c r="J101" s="38">
        <v>8.5</v>
      </c>
      <c r="K101" s="38"/>
      <c r="L101" s="38">
        <v>0</v>
      </c>
      <c r="M101">
        <v>72000</v>
      </c>
      <c r="N101" s="32">
        <v>65.739999999999995</v>
      </c>
      <c r="O101" s="32">
        <v>64.319999999999993</v>
      </c>
      <c r="P101" s="32">
        <v>0.99</v>
      </c>
      <c r="Q101" s="39" t="s">
        <v>522</v>
      </c>
    </row>
    <row r="102" spans="1:17">
      <c r="A102" s="37" t="s">
        <v>523</v>
      </c>
      <c r="B102" s="38">
        <v>0.5</v>
      </c>
      <c r="C102" s="38">
        <v>700</v>
      </c>
      <c r="D102" s="38">
        <v>15</v>
      </c>
      <c r="E102" s="38">
        <v>15</v>
      </c>
      <c r="F102" s="38">
        <v>3.9</v>
      </c>
      <c r="G102" s="38">
        <v>0.25</v>
      </c>
      <c r="H102" s="38">
        <v>321</v>
      </c>
      <c r="I102" s="38">
        <v>425</v>
      </c>
      <c r="J102" s="38">
        <v>7.9</v>
      </c>
      <c r="K102" s="38"/>
      <c r="L102" s="38">
        <v>0</v>
      </c>
      <c r="M102">
        <v>72000</v>
      </c>
      <c r="N102" s="32">
        <v>78.53</v>
      </c>
      <c r="O102" s="32">
        <v>76.95</v>
      </c>
      <c r="P102" s="32">
        <v>0.99</v>
      </c>
      <c r="Q102" s="39" t="s">
        <v>522</v>
      </c>
    </row>
    <row r="103" spans="1:17">
      <c r="A103" s="37" t="s">
        <v>524</v>
      </c>
      <c r="B103" s="38">
        <v>0.5</v>
      </c>
      <c r="C103" s="38">
        <v>700</v>
      </c>
      <c r="D103" s="38">
        <v>15</v>
      </c>
      <c r="E103" s="38">
        <v>15</v>
      </c>
      <c r="F103" s="38">
        <v>3.9</v>
      </c>
      <c r="G103" s="38">
        <v>0.25</v>
      </c>
      <c r="H103" s="38">
        <v>320</v>
      </c>
      <c r="I103" s="38">
        <v>447</v>
      </c>
      <c r="J103" s="38">
        <v>7.1</v>
      </c>
      <c r="K103" s="38"/>
      <c r="L103" s="38">
        <v>0</v>
      </c>
      <c r="M103">
        <v>72000</v>
      </c>
      <c r="N103" s="32">
        <v>80.42</v>
      </c>
      <c r="O103" s="32">
        <v>79.63</v>
      </c>
      <c r="P103" s="32">
        <v>1</v>
      </c>
      <c r="Q103" s="39" t="s">
        <v>522</v>
      </c>
    </row>
    <row r="104" spans="1:17">
      <c r="A104" s="37" t="s">
        <v>525</v>
      </c>
      <c r="B104" s="38">
        <v>0.5</v>
      </c>
      <c r="C104" s="38">
        <v>700</v>
      </c>
      <c r="D104" s="38">
        <v>15</v>
      </c>
      <c r="E104" s="38">
        <v>15</v>
      </c>
      <c r="F104" s="38">
        <v>3.9</v>
      </c>
      <c r="G104" s="38">
        <v>0.25</v>
      </c>
      <c r="H104" s="38">
        <v>319</v>
      </c>
      <c r="I104" s="38">
        <v>553</v>
      </c>
      <c r="J104" s="38">
        <v>5.8</v>
      </c>
      <c r="K104" s="38"/>
      <c r="L104" s="38">
        <v>0</v>
      </c>
      <c r="M104">
        <v>72000</v>
      </c>
      <c r="N104" s="32">
        <v>81.680000000000007</v>
      </c>
      <c r="O104" s="32">
        <v>81.209999999999994</v>
      </c>
      <c r="P104" s="32">
        <v>1</v>
      </c>
      <c r="Q104" s="39" t="s">
        <v>522</v>
      </c>
    </row>
    <row r="105" spans="1:17">
      <c r="A105" s="37" t="s">
        <v>526</v>
      </c>
      <c r="B105" s="38">
        <v>0.5</v>
      </c>
      <c r="C105" s="38">
        <v>700</v>
      </c>
      <c r="D105" s="38">
        <v>15</v>
      </c>
      <c r="E105" s="38">
        <v>15</v>
      </c>
      <c r="F105" s="38">
        <v>3.9</v>
      </c>
      <c r="G105" s="38">
        <v>0.24</v>
      </c>
      <c r="H105" s="38">
        <v>312</v>
      </c>
      <c r="I105" s="38">
        <v>548</v>
      </c>
      <c r="J105" s="38">
        <v>6.6</v>
      </c>
      <c r="K105" s="38"/>
      <c r="L105" s="38">
        <v>0</v>
      </c>
      <c r="M105">
        <v>72000</v>
      </c>
      <c r="N105" s="32">
        <v>81.37</v>
      </c>
      <c r="O105" s="32">
        <v>79.63</v>
      </c>
      <c r="P105" s="32">
        <v>1.01</v>
      </c>
      <c r="Q105" s="39" t="s">
        <v>522</v>
      </c>
    </row>
    <row r="106" spans="1:17">
      <c r="A106" s="37" t="s">
        <v>527</v>
      </c>
      <c r="B106" s="38">
        <v>0.5</v>
      </c>
      <c r="C106" s="38">
        <v>700</v>
      </c>
      <c r="D106" s="38">
        <v>15</v>
      </c>
      <c r="E106" s="38">
        <v>15</v>
      </c>
      <c r="F106" s="38">
        <v>3.9</v>
      </c>
      <c r="G106" s="38">
        <v>0.22</v>
      </c>
      <c r="H106" s="38">
        <v>299</v>
      </c>
      <c r="I106" s="38">
        <v>448</v>
      </c>
      <c r="J106" s="38">
        <v>7.4</v>
      </c>
      <c r="K106" s="38"/>
      <c r="L106" s="38">
        <v>0</v>
      </c>
      <c r="M106">
        <v>72000</v>
      </c>
      <c r="N106" s="32">
        <v>80.260000000000005</v>
      </c>
      <c r="O106" s="32">
        <v>77.58</v>
      </c>
      <c r="P106" s="32">
        <v>1</v>
      </c>
      <c r="Q106" s="39" t="s">
        <v>522</v>
      </c>
    </row>
    <row r="107" spans="1:17">
      <c r="A107" s="37" t="s">
        <v>528</v>
      </c>
      <c r="B107" s="38">
        <v>0.5</v>
      </c>
      <c r="C107" s="38">
        <v>700</v>
      </c>
      <c r="D107" s="38">
        <v>15</v>
      </c>
      <c r="E107" s="38">
        <v>15</v>
      </c>
      <c r="F107" s="38">
        <v>3.9</v>
      </c>
      <c r="G107" s="38">
        <v>0.2</v>
      </c>
      <c r="H107" s="38">
        <v>212</v>
      </c>
      <c r="I107" s="38">
        <v>416</v>
      </c>
      <c r="J107" s="38">
        <v>16.899999999999999</v>
      </c>
      <c r="K107" s="38"/>
      <c r="L107" s="38">
        <v>0</v>
      </c>
      <c r="M107">
        <v>72000</v>
      </c>
      <c r="N107" s="32">
        <v>75.53</v>
      </c>
      <c r="O107" s="32">
        <v>70.319999999999993</v>
      </c>
      <c r="P107" s="32">
        <v>0.98</v>
      </c>
      <c r="Q107" s="39" t="s">
        <v>522</v>
      </c>
    </row>
    <row r="108" spans="1:17">
      <c r="A108" s="37" t="s">
        <v>529</v>
      </c>
      <c r="B108" s="38">
        <v>0.5</v>
      </c>
      <c r="C108" s="38">
        <v>700</v>
      </c>
      <c r="D108" s="38">
        <v>15</v>
      </c>
      <c r="E108" s="38">
        <v>15</v>
      </c>
      <c r="F108" s="38">
        <v>4</v>
      </c>
      <c r="G108" s="38">
        <v>0.23</v>
      </c>
      <c r="H108" s="38">
        <v>241</v>
      </c>
      <c r="I108" s="38">
        <v>394</v>
      </c>
      <c r="J108" s="38">
        <v>14.9</v>
      </c>
      <c r="K108" s="38"/>
      <c r="L108" s="38">
        <v>0</v>
      </c>
      <c r="M108">
        <v>72000</v>
      </c>
      <c r="N108" s="32">
        <v>72.84</v>
      </c>
      <c r="O108" s="32">
        <v>68.260000000000005</v>
      </c>
      <c r="P108" s="32">
        <v>0.97</v>
      </c>
      <c r="Q108" s="39" t="s">
        <v>522</v>
      </c>
    </row>
    <row r="109" spans="1:17">
      <c r="A109" s="37" t="s">
        <v>521</v>
      </c>
      <c r="B109" s="38">
        <v>0.5</v>
      </c>
      <c r="C109" s="38">
        <v>700</v>
      </c>
      <c r="D109" s="38">
        <v>15</v>
      </c>
      <c r="E109" s="38">
        <v>30</v>
      </c>
      <c r="F109" s="38">
        <v>3.9</v>
      </c>
      <c r="G109" s="38">
        <v>0.26</v>
      </c>
      <c r="H109" s="38">
        <v>363</v>
      </c>
      <c r="I109" s="38">
        <v>400</v>
      </c>
      <c r="J109" s="38">
        <v>8.5</v>
      </c>
      <c r="K109" s="38"/>
      <c r="L109" s="38">
        <v>0</v>
      </c>
      <c r="M109">
        <v>72000</v>
      </c>
      <c r="N109" s="32">
        <v>62.9</v>
      </c>
      <c r="O109" s="32">
        <v>59.9</v>
      </c>
      <c r="P109" s="32">
        <v>0.96</v>
      </c>
      <c r="Q109" s="39" t="s">
        <v>522</v>
      </c>
    </row>
    <row r="110" spans="1:17">
      <c r="A110" s="37" t="s">
        <v>523</v>
      </c>
      <c r="B110" s="38">
        <v>0.5</v>
      </c>
      <c r="C110" s="38">
        <v>700</v>
      </c>
      <c r="D110" s="38">
        <v>15</v>
      </c>
      <c r="E110" s="38">
        <v>30</v>
      </c>
      <c r="F110" s="38">
        <v>3.9</v>
      </c>
      <c r="G110" s="38">
        <v>0.25</v>
      </c>
      <c r="H110" s="38">
        <v>321</v>
      </c>
      <c r="I110" s="38">
        <v>425</v>
      </c>
      <c r="J110" s="38">
        <v>7.9</v>
      </c>
      <c r="K110" s="38"/>
      <c r="L110" s="38">
        <v>0</v>
      </c>
      <c r="M110">
        <v>72000</v>
      </c>
      <c r="N110" s="32">
        <v>76.16</v>
      </c>
      <c r="O110" s="32">
        <v>74.739999999999995</v>
      </c>
      <c r="P110" s="32">
        <v>0.96</v>
      </c>
      <c r="Q110" s="39" t="s">
        <v>522</v>
      </c>
    </row>
    <row r="111" spans="1:17">
      <c r="A111" s="37" t="s">
        <v>524</v>
      </c>
      <c r="B111" s="38">
        <v>0.5</v>
      </c>
      <c r="C111" s="38">
        <v>700</v>
      </c>
      <c r="D111" s="38">
        <v>15</v>
      </c>
      <c r="E111" s="38">
        <v>30</v>
      </c>
      <c r="F111" s="38">
        <v>3.9</v>
      </c>
      <c r="G111" s="38">
        <v>0.25</v>
      </c>
      <c r="H111" s="38">
        <v>320</v>
      </c>
      <c r="I111" s="38">
        <v>447</v>
      </c>
      <c r="J111" s="38">
        <v>7.1</v>
      </c>
      <c r="K111" s="38"/>
      <c r="L111" s="38">
        <v>0</v>
      </c>
      <c r="M111">
        <v>72000</v>
      </c>
      <c r="N111" s="32">
        <v>78.209999999999994</v>
      </c>
      <c r="O111" s="32">
        <v>76.47</v>
      </c>
      <c r="P111" s="32">
        <v>0.99</v>
      </c>
      <c r="Q111" s="39" t="s">
        <v>522</v>
      </c>
    </row>
    <row r="112" spans="1:17">
      <c r="A112" s="37" t="s">
        <v>525</v>
      </c>
      <c r="B112" s="38">
        <v>0.5</v>
      </c>
      <c r="C112" s="38">
        <v>700</v>
      </c>
      <c r="D112" s="38">
        <v>15</v>
      </c>
      <c r="E112" s="38">
        <v>30</v>
      </c>
      <c r="F112" s="38">
        <v>3.9</v>
      </c>
      <c r="G112" s="38">
        <v>0.25</v>
      </c>
      <c r="H112" s="38">
        <v>319</v>
      </c>
      <c r="I112" s="38">
        <v>553</v>
      </c>
      <c r="J112" s="38">
        <v>5.8</v>
      </c>
      <c r="K112" s="38"/>
      <c r="L112" s="38">
        <v>0</v>
      </c>
      <c r="M112">
        <v>72000</v>
      </c>
      <c r="N112" s="32">
        <v>79</v>
      </c>
      <c r="O112" s="32">
        <v>79.790000000000006</v>
      </c>
      <c r="P112" s="32">
        <v>1</v>
      </c>
      <c r="Q112" s="39" t="s">
        <v>522</v>
      </c>
    </row>
    <row r="113" spans="1:17">
      <c r="A113" s="37" t="s">
        <v>526</v>
      </c>
      <c r="B113" s="38">
        <v>0.5</v>
      </c>
      <c r="C113" s="38">
        <v>700</v>
      </c>
      <c r="D113" s="38">
        <v>15</v>
      </c>
      <c r="E113" s="38">
        <v>30</v>
      </c>
      <c r="F113" s="38">
        <v>3.9</v>
      </c>
      <c r="G113" s="38">
        <v>0.24</v>
      </c>
      <c r="H113" s="38">
        <v>312</v>
      </c>
      <c r="I113" s="38">
        <v>548</v>
      </c>
      <c r="J113" s="38">
        <v>6.6</v>
      </c>
      <c r="K113" s="38"/>
      <c r="L113" s="38">
        <v>0</v>
      </c>
      <c r="M113">
        <v>72000</v>
      </c>
      <c r="N113" s="32">
        <v>80</v>
      </c>
      <c r="O113" s="32">
        <v>77.260000000000005</v>
      </c>
      <c r="P113" s="32">
        <v>0.99</v>
      </c>
      <c r="Q113" s="39" t="s">
        <v>522</v>
      </c>
    </row>
    <row r="114" spans="1:17">
      <c r="A114" s="37" t="s">
        <v>527</v>
      </c>
      <c r="B114" s="38">
        <v>0.5</v>
      </c>
      <c r="C114" s="38">
        <v>700</v>
      </c>
      <c r="D114" s="38">
        <v>15</v>
      </c>
      <c r="E114" s="38">
        <v>30</v>
      </c>
      <c r="F114" s="38">
        <v>3.9</v>
      </c>
      <c r="G114" s="38">
        <v>0.22</v>
      </c>
      <c r="H114" s="38">
        <v>299</v>
      </c>
      <c r="I114" s="38">
        <v>448</v>
      </c>
      <c r="J114" s="38">
        <v>7.4</v>
      </c>
      <c r="K114" s="38"/>
      <c r="L114" s="38">
        <v>0</v>
      </c>
      <c r="M114">
        <v>72000</v>
      </c>
      <c r="N114" s="32">
        <v>78.209999999999994</v>
      </c>
      <c r="O114" s="32">
        <v>75.84</v>
      </c>
      <c r="P114" s="32">
        <v>0.98</v>
      </c>
      <c r="Q114" s="39" t="s">
        <v>522</v>
      </c>
    </row>
    <row r="115" spans="1:17">
      <c r="A115" s="37" t="s">
        <v>528</v>
      </c>
      <c r="B115" s="38">
        <v>0.5</v>
      </c>
      <c r="C115" s="38">
        <v>700</v>
      </c>
      <c r="D115" s="38">
        <v>15</v>
      </c>
      <c r="E115" s="38">
        <v>30</v>
      </c>
      <c r="F115" s="38">
        <v>3.9</v>
      </c>
      <c r="G115" s="38">
        <v>0.2</v>
      </c>
      <c r="H115" s="38">
        <v>212</v>
      </c>
      <c r="I115" s="38">
        <v>416</v>
      </c>
      <c r="J115" s="38">
        <v>16.899999999999999</v>
      </c>
      <c r="K115" s="38"/>
      <c r="L115" s="38">
        <v>0</v>
      </c>
      <c r="M115">
        <v>72000</v>
      </c>
      <c r="N115" s="32">
        <v>68.11</v>
      </c>
      <c r="O115" s="32">
        <v>63.05</v>
      </c>
      <c r="P115" s="32">
        <v>0.95</v>
      </c>
      <c r="Q115" s="39" t="s">
        <v>522</v>
      </c>
    </row>
    <row r="116" spans="1:17">
      <c r="A116" s="37" t="s">
        <v>529</v>
      </c>
      <c r="B116" s="38">
        <v>0.5</v>
      </c>
      <c r="C116" s="38">
        <v>700</v>
      </c>
      <c r="D116" s="38">
        <v>15</v>
      </c>
      <c r="E116" s="38">
        <v>30</v>
      </c>
      <c r="F116" s="38">
        <v>4</v>
      </c>
      <c r="G116" s="38">
        <v>0.23</v>
      </c>
      <c r="H116" s="38">
        <v>241</v>
      </c>
      <c r="I116" s="38">
        <v>394</v>
      </c>
      <c r="J116" s="38">
        <v>14.9</v>
      </c>
      <c r="K116" s="38"/>
      <c r="L116" s="38">
        <v>0</v>
      </c>
      <c r="M116">
        <v>72000</v>
      </c>
      <c r="N116" s="32">
        <v>59.11</v>
      </c>
      <c r="O116" s="32">
        <v>57.21</v>
      </c>
      <c r="P116" s="32">
        <v>0.92</v>
      </c>
      <c r="Q116" s="39" t="s">
        <v>522</v>
      </c>
    </row>
    <row r="117" spans="1:17">
      <c r="A117" s="37" t="s">
        <v>79</v>
      </c>
      <c r="B117" s="38">
        <v>0.45</v>
      </c>
      <c r="C117" s="38">
        <v>800</v>
      </c>
      <c r="D117" s="38">
        <v>10</v>
      </c>
      <c r="E117" s="38">
        <v>25</v>
      </c>
      <c r="F117" s="38">
        <v>15.5</v>
      </c>
      <c r="G117" s="38">
        <v>0.99</v>
      </c>
      <c r="H117" s="38">
        <v>163</v>
      </c>
      <c r="I117" s="38">
        <v>390</v>
      </c>
      <c r="J117" s="38">
        <v>31.3</v>
      </c>
      <c r="K117" s="38"/>
      <c r="L117" s="38">
        <v>0</v>
      </c>
      <c r="M117">
        <v>48000</v>
      </c>
      <c r="N117" s="32">
        <v>50.23</v>
      </c>
      <c r="O117" s="32">
        <v>64.790000000000006</v>
      </c>
      <c r="P117" s="32">
        <v>0.81</v>
      </c>
      <c r="Q117" s="39" t="s">
        <v>530</v>
      </c>
    </row>
    <row r="118" spans="1:17">
      <c r="A118" s="37" t="s">
        <v>115</v>
      </c>
      <c r="B118" s="38">
        <v>0.45</v>
      </c>
      <c r="C118" s="38">
        <v>800</v>
      </c>
      <c r="D118" s="38">
        <v>10</v>
      </c>
      <c r="E118" s="38">
        <v>25</v>
      </c>
      <c r="F118" s="38">
        <v>6.2</v>
      </c>
      <c r="G118" s="38">
        <v>0.34</v>
      </c>
      <c r="H118" s="38">
        <v>159</v>
      </c>
      <c r="I118" s="38">
        <v>640</v>
      </c>
      <c r="J118" s="38">
        <v>4.0999999999999996</v>
      </c>
      <c r="K118" s="38"/>
      <c r="L118" s="38">
        <v>0</v>
      </c>
      <c r="M118">
        <v>48000</v>
      </c>
      <c r="N118" s="32">
        <v>58.98</v>
      </c>
      <c r="O118" s="32">
        <v>71.36</v>
      </c>
      <c r="P118" s="32">
        <v>0.89</v>
      </c>
      <c r="Q118" s="39" t="s">
        <v>530</v>
      </c>
    </row>
    <row r="119" spans="1:17">
      <c r="A119" s="37" t="s">
        <v>79</v>
      </c>
      <c r="B119" s="38">
        <v>0.45</v>
      </c>
      <c r="C119" s="38">
        <v>800</v>
      </c>
      <c r="D119" s="38">
        <v>10</v>
      </c>
      <c r="E119" s="38">
        <v>50</v>
      </c>
      <c r="F119" s="38">
        <v>15.5</v>
      </c>
      <c r="G119" s="38">
        <v>0.99</v>
      </c>
      <c r="H119" s="38">
        <v>163</v>
      </c>
      <c r="I119" s="38">
        <v>390</v>
      </c>
      <c r="J119" s="38">
        <v>31.3</v>
      </c>
      <c r="K119" s="38"/>
      <c r="L119" s="38">
        <v>0</v>
      </c>
      <c r="M119">
        <v>48000</v>
      </c>
      <c r="N119" s="32">
        <v>48.36</v>
      </c>
      <c r="O119" s="32">
        <v>61.97</v>
      </c>
      <c r="P119" s="32">
        <v>0.79</v>
      </c>
      <c r="Q119" s="39" t="s">
        <v>530</v>
      </c>
    </row>
    <row r="120" spans="1:17">
      <c r="A120" s="37" t="s">
        <v>115</v>
      </c>
      <c r="B120" s="38">
        <v>0.45</v>
      </c>
      <c r="C120" s="38">
        <v>800</v>
      </c>
      <c r="D120" s="38">
        <v>10</v>
      </c>
      <c r="E120" s="38">
        <v>50</v>
      </c>
      <c r="F120" s="38">
        <v>6.2</v>
      </c>
      <c r="G120" s="38">
        <v>0.34</v>
      </c>
      <c r="H120" s="38">
        <v>159</v>
      </c>
      <c r="I120" s="38">
        <v>640</v>
      </c>
      <c r="J120" s="38">
        <v>4.0999999999999996</v>
      </c>
      <c r="K120" s="38"/>
      <c r="L120" s="38">
        <v>0</v>
      </c>
      <c r="M120">
        <v>48000</v>
      </c>
      <c r="N120" s="32">
        <v>57.93</v>
      </c>
      <c r="O120" s="32">
        <v>69.010000000000005</v>
      </c>
      <c r="P120" s="32">
        <v>0.88</v>
      </c>
      <c r="Q120" s="39" t="s">
        <v>530</v>
      </c>
    </row>
    <row r="121" spans="1:17">
      <c r="A121" s="37" t="s">
        <v>531</v>
      </c>
      <c r="B121" s="38">
        <v>0.33</v>
      </c>
      <c r="C121" s="38">
        <v>800</v>
      </c>
      <c r="D121" s="38">
        <v>10</v>
      </c>
      <c r="E121" s="38">
        <v>6</v>
      </c>
      <c r="F121" s="38">
        <v>12.5</v>
      </c>
      <c r="G121" s="38">
        <v>0.05</v>
      </c>
      <c r="H121" s="38">
        <v>20</v>
      </c>
      <c r="I121" s="38">
        <v>419</v>
      </c>
      <c r="J121" s="38">
        <v>31.5</v>
      </c>
      <c r="K121" s="38"/>
      <c r="L121" s="38">
        <v>0</v>
      </c>
      <c r="M121">
        <v>36000</v>
      </c>
      <c r="N121" s="32">
        <v>58.46</v>
      </c>
      <c r="O121" s="32">
        <v>63.76</v>
      </c>
      <c r="P121" s="32">
        <v>0.94</v>
      </c>
      <c r="Q121" s="39" t="s">
        <v>532</v>
      </c>
    </row>
    <row r="122" spans="1:17">
      <c r="A122" s="37" t="s">
        <v>533</v>
      </c>
      <c r="B122" s="38">
        <v>0.33</v>
      </c>
      <c r="C122" s="38">
        <v>800</v>
      </c>
      <c r="D122" s="38">
        <v>10</v>
      </c>
      <c r="E122" s="38">
        <v>6</v>
      </c>
      <c r="F122" s="38">
        <v>22.5</v>
      </c>
      <c r="G122" s="38">
        <v>0.21</v>
      </c>
      <c r="H122" s="38">
        <v>54</v>
      </c>
      <c r="I122" s="38">
        <v>356</v>
      </c>
      <c r="J122" s="38">
        <v>22.9</v>
      </c>
      <c r="K122" s="38"/>
      <c r="L122" s="38">
        <v>0</v>
      </c>
      <c r="M122">
        <v>36000</v>
      </c>
      <c r="N122" s="32">
        <v>67</v>
      </c>
      <c r="O122" s="32">
        <v>71.900000000000006</v>
      </c>
      <c r="P122" s="32">
        <v>0.9</v>
      </c>
      <c r="Q122" s="39" t="s">
        <v>532</v>
      </c>
    </row>
    <row r="123" spans="1:17">
      <c r="A123" s="37" t="s">
        <v>534</v>
      </c>
      <c r="B123" s="38">
        <v>0.33</v>
      </c>
      <c r="C123" s="38">
        <v>800</v>
      </c>
      <c r="D123" s="38">
        <v>10</v>
      </c>
      <c r="E123" s="38">
        <v>6</v>
      </c>
      <c r="F123" s="38">
        <v>25.1</v>
      </c>
      <c r="G123" s="38">
        <v>0.24</v>
      </c>
      <c r="H123" s="38">
        <v>41</v>
      </c>
      <c r="I123" s="38">
        <v>340</v>
      </c>
      <c r="J123" s="38">
        <v>20.6</v>
      </c>
      <c r="K123" s="38"/>
      <c r="L123" s="38">
        <v>0</v>
      </c>
      <c r="M123">
        <v>36000</v>
      </c>
      <c r="N123" s="32">
        <v>78.42</v>
      </c>
      <c r="O123" s="32">
        <v>80.45</v>
      </c>
      <c r="P123" s="32">
        <v>0.91</v>
      </c>
      <c r="Q123" s="39" t="s">
        <v>532</v>
      </c>
    </row>
    <row r="124" spans="1:17">
      <c r="A124" s="37" t="s">
        <v>535</v>
      </c>
      <c r="B124" s="38">
        <v>0.33</v>
      </c>
      <c r="C124" s="38">
        <v>800</v>
      </c>
      <c r="D124" s="38">
        <v>10</v>
      </c>
      <c r="E124" s="38">
        <v>6</v>
      </c>
      <c r="F124" s="38">
        <v>26.7</v>
      </c>
      <c r="G124" s="38">
        <v>0.26</v>
      </c>
      <c r="H124" s="38">
        <v>48</v>
      </c>
      <c r="I124" s="38">
        <v>302</v>
      </c>
      <c r="J124" s="38">
        <v>20.3</v>
      </c>
      <c r="K124" s="38"/>
      <c r="L124" s="38">
        <v>0</v>
      </c>
      <c r="M124">
        <v>36000</v>
      </c>
      <c r="N124" s="32">
        <v>95.11</v>
      </c>
      <c r="O124" s="32">
        <v>93.08</v>
      </c>
      <c r="P124" s="32">
        <v>0.99</v>
      </c>
      <c r="Q124" s="39" t="s">
        <v>532</v>
      </c>
    </row>
    <row r="125" spans="1:17">
      <c r="A125" s="37" t="s">
        <v>536</v>
      </c>
      <c r="B125" s="38">
        <v>0.33</v>
      </c>
      <c r="C125" s="38">
        <v>800</v>
      </c>
      <c r="D125" s="38">
        <v>10</v>
      </c>
      <c r="E125" s="38">
        <v>6</v>
      </c>
      <c r="F125" s="38">
        <v>22.6</v>
      </c>
      <c r="G125" s="38">
        <v>0.23</v>
      </c>
      <c r="H125" s="38">
        <v>39</v>
      </c>
      <c r="I125" s="38">
        <v>325</v>
      </c>
      <c r="J125" s="38">
        <v>20.5</v>
      </c>
      <c r="K125" s="38"/>
      <c r="L125" s="38">
        <v>0</v>
      </c>
      <c r="M125">
        <v>36000</v>
      </c>
      <c r="N125" s="32">
        <v>86.15</v>
      </c>
      <c r="O125" s="32">
        <v>87.38</v>
      </c>
      <c r="P125" s="32">
        <v>1.05</v>
      </c>
      <c r="Q125" s="39" t="s">
        <v>532</v>
      </c>
    </row>
    <row r="126" spans="1:17">
      <c r="A126" s="37" t="s">
        <v>535</v>
      </c>
      <c r="B126" s="38">
        <v>0.33</v>
      </c>
      <c r="C126" s="38">
        <v>800</v>
      </c>
      <c r="D126" s="38">
        <v>10</v>
      </c>
      <c r="E126" s="38">
        <v>15</v>
      </c>
      <c r="F126" s="38">
        <v>26.7</v>
      </c>
      <c r="G126" s="38">
        <v>0.26</v>
      </c>
      <c r="H126" s="38">
        <v>48</v>
      </c>
      <c r="I126" s="38">
        <v>302</v>
      </c>
      <c r="J126" s="38">
        <v>20.3</v>
      </c>
      <c r="K126" s="38"/>
      <c r="L126" s="38">
        <v>0</v>
      </c>
      <c r="M126">
        <v>36000</v>
      </c>
      <c r="N126" s="32">
        <v>91.56</v>
      </c>
      <c r="O126" s="32">
        <v>92.66</v>
      </c>
      <c r="P126" s="32">
        <v>1</v>
      </c>
      <c r="Q126" s="39" t="s">
        <v>532</v>
      </c>
    </row>
    <row r="127" spans="1:17">
      <c r="A127" s="37" t="s">
        <v>535</v>
      </c>
      <c r="B127" s="38">
        <v>0.33</v>
      </c>
      <c r="C127" s="38">
        <v>800</v>
      </c>
      <c r="D127" s="38">
        <v>10</v>
      </c>
      <c r="E127" s="38">
        <v>30</v>
      </c>
      <c r="F127" s="38">
        <v>26.7</v>
      </c>
      <c r="G127" s="38">
        <v>0.26</v>
      </c>
      <c r="H127" s="38">
        <v>48</v>
      </c>
      <c r="I127" s="38">
        <v>302</v>
      </c>
      <c r="J127" s="38">
        <v>20.3</v>
      </c>
      <c r="K127" s="38"/>
      <c r="L127" s="38">
        <v>0</v>
      </c>
      <c r="M127">
        <v>36000</v>
      </c>
      <c r="N127" s="32">
        <v>88.62</v>
      </c>
      <c r="O127" s="32">
        <v>91.19</v>
      </c>
      <c r="P127" s="32">
        <v>0.96</v>
      </c>
      <c r="Q127" s="39" t="s">
        <v>532</v>
      </c>
    </row>
    <row r="128" spans="1:17">
      <c r="A128" s="37" t="s">
        <v>115</v>
      </c>
      <c r="B128" s="38">
        <v>0.5</v>
      </c>
      <c r="C128" s="38">
        <v>700</v>
      </c>
      <c r="D128" s="38">
        <v>4.4000000000000004</v>
      </c>
      <c r="E128" s="38">
        <v>20</v>
      </c>
      <c r="F128" s="38">
        <v>5.9</v>
      </c>
      <c r="G128" s="38">
        <v>0.48</v>
      </c>
      <c r="H128" s="38">
        <v>245</v>
      </c>
      <c r="I128" s="38">
        <v>813</v>
      </c>
      <c r="J128" s="38">
        <v>9.6999999999999993</v>
      </c>
      <c r="K128" s="38">
        <v>3.7</v>
      </c>
      <c r="L128" s="38">
        <v>0</v>
      </c>
      <c r="M128">
        <v>48000</v>
      </c>
      <c r="N128" s="32">
        <v>62.67</v>
      </c>
      <c r="O128" s="32">
        <v>68.849999999999994</v>
      </c>
      <c r="P128" s="32">
        <v>0.84</v>
      </c>
      <c r="Q128" s="39" t="s">
        <v>537</v>
      </c>
    </row>
    <row r="129" spans="1:17">
      <c r="A129" s="37" t="s">
        <v>538</v>
      </c>
      <c r="B129" s="38">
        <v>0.5</v>
      </c>
      <c r="C129" s="38">
        <v>700</v>
      </c>
      <c r="D129" s="38">
        <v>4.5</v>
      </c>
      <c r="E129" s="38">
        <v>20</v>
      </c>
      <c r="F129" s="38">
        <v>6.7</v>
      </c>
      <c r="G129" s="38">
        <v>0.45</v>
      </c>
      <c r="H129" s="38">
        <v>225</v>
      </c>
      <c r="I129" s="38">
        <v>838</v>
      </c>
      <c r="J129" s="38">
        <v>8.9</v>
      </c>
      <c r="K129" s="38">
        <v>5.2</v>
      </c>
      <c r="L129" s="38">
        <v>0.82</v>
      </c>
      <c r="M129">
        <v>48000</v>
      </c>
      <c r="N129" s="32">
        <v>45.58</v>
      </c>
      <c r="O129" s="32">
        <v>54.51</v>
      </c>
      <c r="P129" s="32">
        <v>0.76</v>
      </c>
      <c r="Q129" s="39" t="s">
        <v>537</v>
      </c>
    </row>
    <row r="130" spans="1:17">
      <c r="A130" s="37" t="s">
        <v>539</v>
      </c>
      <c r="B130" s="38">
        <v>0.5</v>
      </c>
      <c r="C130" s="38">
        <v>700</v>
      </c>
      <c r="D130" s="38">
        <v>4.5</v>
      </c>
      <c r="E130" s="38">
        <v>20</v>
      </c>
      <c r="F130" s="38">
        <v>6.7</v>
      </c>
      <c r="G130" s="38">
        <v>0.49</v>
      </c>
      <c r="H130" s="38">
        <v>239</v>
      </c>
      <c r="I130" s="38">
        <v>857</v>
      </c>
      <c r="J130" s="38">
        <v>9</v>
      </c>
      <c r="K130" s="38">
        <v>3.6</v>
      </c>
      <c r="L130" s="38">
        <v>1.31</v>
      </c>
      <c r="M130">
        <v>48000</v>
      </c>
      <c r="N130" s="32">
        <v>57.59</v>
      </c>
      <c r="O130" s="32">
        <v>61.06</v>
      </c>
      <c r="P130" s="32">
        <v>0.82</v>
      </c>
      <c r="Q130" s="39" t="s">
        <v>537</v>
      </c>
    </row>
    <row r="131" spans="1:17">
      <c r="A131" s="37" t="s">
        <v>540</v>
      </c>
      <c r="B131" s="38">
        <v>0.5</v>
      </c>
      <c r="C131" s="38">
        <v>700</v>
      </c>
      <c r="D131" s="38">
        <v>4.4000000000000004</v>
      </c>
      <c r="E131" s="38">
        <v>20</v>
      </c>
      <c r="F131" s="38">
        <v>6.4</v>
      </c>
      <c r="G131" s="38">
        <v>0.53</v>
      </c>
      <c r="H131" s="38">
        <v>266</v>
      </c>
      <c r="I131" s="38">
        <v>824</v>
      </c>
      <c r="J131" s="38">
        <v>5.4</v>
      </c>
      <c r="K131" s="38">
        <v>8.5</v>
      </c>
      <c r="L131" s="38">
        <v>1.22</v>
      </c>
      <c r="M131">
        <v>48000</v>
      </c>
      <c r="N131" s="32">
        <v>66.510000000000005</v>
      </c>
      <c r="O131" s="32">
        <v>72.569999999999993</v>
      </c>
      <c r="P131" s="32">
        <v>0.85</v>
      </c>
      <c r="Q131" s="39" t="s">
        <v>537</v>
      </c>
    </row>
    <row r="132" spans="1:17">
      <c r="A132" s="37" t="s">
        <v>541</v>
      </c>
      <c r="B132" s="38">
        <v>0.5</v>
      </c>
      <c r="C132" s="38">
        <v>700</v>
      </c>
      <c r="D132" s="38">
        <v>4.5</v>
      </c>
      <c r="E132" s="38">
        <v>20</v>
      </c>
      <c r="F132" s="38">
        <v>6.7</v>
      </c>
      <c r="G132" s="38">
        <v>0.46</v>
      </c>
      <c r="H132" s="38">
        <v>220</v>
      </c>
      <c r="I132" s="38">
        <v>837</v>
      </c>
      <c r="J132" s="38">
        <v>7.4</v>
      </c>
      <c r="K132" s="38">
        <v>4.3</v>
      </c>
      <c r="L132" s="38">
        <v>1.1200000000000001</v>
      </c>
      <c r="M132">
        <v>48000</v>
      </c>
      <c r="N132" s="32">
        <v>66.510000000000005</v>
      </c>
      <c r="O132" s="32">
        <v>73.099999999999994</v>
      </c>
      <c r="P132" s="32">
        <v>0.85</v>
      </c>
      <c r="Q132" s="39" t="s">
        <v>537</v>
      </c>
    </row>
    <row r="133" spans="1:17">
      <c r="A133" s="37" t="s">
        <v>115</v>
      </c>
      <c r="B133" s="38">
        <v>0.5</v>
      </c>
      <c r="C133" s="38">
        <v>700</v>
      </c>
      <c r="D133" s="38">
        <v>4.4000000000000004</v>
      </c>
      <c r="E133" s="38">
        <v>40</v>
      </c>
      <c r="F133" s="38">
        <v>5.9</v>
      </c>
      <c r="G133" s="38">
        <v>0.48</v>
      </c>
      <c r="H133" s="38">
        <v>245</v>
      </c>
      <c r="I133" s="38">
        <v>813</v>
      </c>
      <c r="J133" s="38">
        <v>9.6999999999999993</v>
      </c>
      <c r="K133" s="38">
        <v>3.7</v>
      </c>
      <c r="L133" s="38">
        <v>0</v>
      </c>
      <c r="M133">
        <v>48000</v>
      </c>
      <c r="N133" s="32">
        <v>61.45</v>
      </c>
      <c r="O133" s="32">
        <v>67.790000000000006</v>
      </c>
      <c r="P133" s="32">
        <v>0.85</v>
      </c>
      <c r="Q133" s="39" t="s">
        <v>537</v>
      </c>
    </row>
    <row r="134" spans="1:17">
      <c r="A134" s="37" t="s">
        <v>538</v>
      </c>
      <c r="B134" s="38">
        <v>0.5</v>
      </c>
      <c r="C134" s="38">
        <v>700</v>
      </c>
      <c r="D134" s="38">
        <v>4.5</v>
      </c>
      <c r="E134" s="38">
        <v>40</v>
      </c>
      <c r="F134" s="38">
        <v>6.7</v>
      </c>
      <c r="G134" s="38">
        <v>0.45</v>
      </c>
      <c r="H134" s="38">
        <v>225</v>
      </c>
      <c r="I134" s="38">
        <v>838</v>
      </c>
      <c r="J134" s="38">
        <v>8.9</v>
      </c>
      <c r="K134" s="38">
        <v>5.2</v>
      </c>
      <c r="L134" s="38">
        <v>0.82</v>
      </c>
      <c r="M134">
        <v>48000</v>
      </c>
      <c r="N134" s="32">
        <v>44.19</v>
      </c>
      <c r="O134" s="32">
        <v>53.98</v>
      </c>
      <c r="P134" s="32">
        <v>0.75</v>
      </c>
      <c r="Q134" s="39" t="s">
        <v>537</v>
      </c>
    </row>
    <row r="135" spans="1:17">
      <c r="A135" s="37" t="s">
        <v>539</v>
      </c>
      <c r="B135" s="38">
        <v>0.5</v>
      </c>
      <c r="C135" s="38">
        <v>700</v>
      </c>
      <c r="D135" s="38">
        <v>4.5</v>
      </c>
      <c r="E135" s="38">
        <v>40</v>
      </c>
      <c r="F135" s="38">
        <v>6.7</v>
      </c>
      <c r="G135" s="38">
        <v>0.49</v>
      </c>
      <c r="H135" s="38">
        <v>239</v>
      </c>
      <c r="I135" s="38">
        <v>857</v>
      </c>
      <c r="J135" s="38">
        <v>9</v>
      </c>
      <c r="K135" s="38">
        <v>3.6</v>
      </c>
      <c r="L135" s="38">
        <v>1.31</v>
      </c>
      <c r="M135">
        <v>48000</v>
      </c>
      <c r="N135" s="32">
        <v>56.92</v>
      </c>
      <c r="O135" s="32">
        <v>59.82</v>
      </c>
      <c r="P135" s="32">
        <v>0.82</v>
      </c>
      <c r="Q135" s="39" t="s">
        <v>537</v>
      </c>
    </row>
    <row r="136" spans="1:17">
      <c r="A136" s="37" t="s">
        <v>540</v>
      </c>
      <c r="B136" s="38">
        <v>0.5</v>
      </c>
      <c r="C136" s="38">
        <v>700</v>
      </c>
      <c r="D136" s="38">
        <v>4.4000000000000004</v>
      </c>
      <c r="E136" s="38">
        <v>40</v>
      </c>
      <c r="F136" s="38">
        <v>6.4</v>
      </c>
      <c r="G136" s="38">
        <v>0.53</v>
      </c>
      <c r="H136" s="38">
        <v>266</v>
      </c>
      <c r="I136" s="38">
        <v>824</v>
      </c>
      <c r="J136" s="38">
        <v>5.4</v>
      </c>
      <c r="K136" s="38">
        <v>8.5</v>
      </c>
      <c r="L136" s="38">
        <v>1.22</v>
      </c>
      <c r="M136">
        <v>48000</v>
      </c>
      <c r="N136" s="32">
        <v>65.81</v>
      </c>
      <c r="O136" s="32">
        <v>71.86</v>
      </c>
      <c r="P136" s="32">
        <v>0.85</v>
      </c>
      <c r="Q136" s="39" t="s">
        <v>537</v>
      </c>
    </row>
    <row r="137" spans="1:17">
      <c r="A137" s="37" t="s">
        <v>541</v>
      </c>
      <c r="B137" s="38">
        <v>0.5</v>
      </c>
      <c r="C137" s="38">
        <v>700</v>
      </c>
      <c r="D137" s="38">
        <v>4.5</v>
      </c>
      <c r="E137" s="38">
        <v>40</v>
      </c>
      <c r="F137" s="38">
        <v>6.7</v>
      </c>
      <c r="G137" s="38">
        <v>0.46</v>
      </c>
      <c r="H137" s="38">
        <v>220</v>
      </c>
      <c r="I137" s="38">
        <v>837</v>
      </c>
      <c r="J137" s="38">
        <v>7.4</v>
      </c>
      <c r="K137" s="38">
        <v>4.3</v>
      </c>
      <c r="L137" s="38">
        <v>1.1200000000000001</v>
      </c>
      <c r="M137">
        <v>48000</v>
      </c>
      <c r="N137" s="32">
        <v>65.81</v>
      </c>
      <c r="O137" s="32">
        <v>72.39</v>
      </c>
      <c r="P137" s="32">
        <v>0.85</v>
      </c>
      <c r="Q137" s="39" t="s">
        <v>537</v>
      </c>
    </row>
    <row r="138" spans="1:17">
      <c r="A138" s="37" t="s">
        <v>115</v>
      </c>
      <c r="B138" s="38">
        <v>0.5</v>
      </c>
      <c r="C138" s="38">
        <v>700</v>
      </c>
      <c r="D138" s="38">
        <v>4.4000000000000004</v>
      </c>
      <c r="E138" s="38">
        <v>60</v>
      </c>
      <c r="F138" s="38">
        <v>5.9</v>
      </c>
      <c r="G138" s="38">
        <v>0.48</v>
      </c>
      <c r="H138" s="38">
        <v>245</v>
      </c>
      <c r="I138" s="38">
        <v>813</v>
      </c>
      <c r="J138" s="38">
        <v>9.6999999999999993</v>
      </c>
      <c r="K138" s="38">
        <v>3.7</v>
      </c>
      <c r="L138" s="38">
        <v>0</v>
      </c>
      <c r="M138">
        <v>48000</v>
      </c>
      <c r="N138" s="32">
        <v>59.88</v>
      </c>
      <c r="O138" s="32">
        <v>67.97</v>
      </c>
      <c r="P138" s="32">
        <v>0.84</v>
      </c>
      <c r="Q138" s="39" t="s">
        <v>537</v>
      </c>
    </row>
    <row r="139" spans="1:17">
      <c r="A139" s="37" t="s">
        <v>538</v>
      </c>
      <c r="B139" s="38">
        <v>0.5</v>
      </c>
      <c r="C139" s="38">
        <v>700</v>
      </c>
      <c r="D139" s="38">
        <v>4.5</v>
      </c>
      <c r="E139" s="38">
        <v>60</v>
      </c>
      <c r="F139" s="38">
        <v>6.7</v>
      </c>
      <c r="G139" s="38">
        <v>0.45</v>
      </c>
      <c r="H139" s="38">
        <v>225</v>
      </c>
      <c r="I139" s="38">
        <v>838</v>
      </c>
      <c r="J139" s="38">
        <v>8.9</v>
      </c>
      <c r="K139" s="38">
        <v>5.2</v>
      </c>
      <c r="L139" s="38">
        <v>0.82</v>
      </c>
      <c r="M139">
        <v>48000</v>
      </c>
      <c r="N139" s="32">
        <v>44.88</v>
      </c>
      <c r="O139" s="32">
        <v>53.27</v>
      </c>
      <c r="P139" s="32">
        <v>0.75</v>
      </c>
      <c r="Q139" s="39" t="s">
        <v>537</v>
      </c>
    </row>
    <row r="140" spans="1:17">
      <c r="A140" s="37" t="s">
        <v>539</v>
      </c>
      <c r="B140" s="38">
        <v>0.5</v>
      </c>
      <c r="C140" s="38">
        <v>700</v>
      </c>
      <c r="D140" s="38">
        <v>4.5</v>
      </c>
      <c r="E140" s="38">
        <v>60</v>
      </c>
      <c r="F140" s="38">
        <v>6.7</v>
      </c>
      <c r="G140" s="38">
        <v>0.49</v>
      </c>
      <c r="H140" s="38">
        <v>239</v>
      </c>
      <c r="I140" s="38">
        <v>857</v>
      </c>
      <c r="J140" s="38">
        <v>9</v>
      </c>
      <c r="K140" s="38">
        <v>3.6</v>
      </c>
      <c r="L140" s="38">
        <v>1.31</v>
      </c>
      <c r="M140">
        <v>48000</v>
      </c>
      <c r="N140" s="32">
        <v>56.57</v>
      </c>
      <c r="O140" s="32">
        <v>59.12</v>
      </c>
      <c r="P140" s="32">
        <v>0.82</v>
      </c>
      <c r="Q140" s="39" t="s">
        <v>537</v>
      </c>
    </row>
    <row r="141" spans="1:17">
      <c r="A141" s="37" t="s">
        <v>540</v>
      </c>
      <c r="B141" s="38">
        <v>0.5</v>
      </c>
      <c r="C141" s="38">
        <v>700</v>
      </c>
      <c r="D141" s="38">
        <v>4.4000000000000004</v>
      </c>
      <c r="E141" s="38">
        <v>60</v>
      </c>
      <c r="F141" s="38">
        <v>6.4</v>
      </c>
      <c r="G141" s="38">
        <v>0.53</v>
      </c>
      <c r="H141" s="38">
        <v>266</v>
      </c>
      <c r="I141" s="38">
        <v>824</v>
      </c>
      <c r="J141" s="38">
        <v>5.4</v>
      </c>
      <c r="K141" s="38">
        <v>8.5</v>
      </c>
      <c r="L141" s="38">
        <v>1.22</v>
      </c>
      <c r="M141">
        <v>48000</v>
      </c>
      <c r="N141" s="32">
        <v>65.989999999999995</v>
      </c>
      <c r="O141" s="32">
        <v>71.680000000000007</v>
      </c>
      <c r="P141" s="32">
        <v>0.85</v>
      </c>
      <c r="Q141" s="39" t="s">
        <v>537</v>
      </c>
    </row>
    <row r="142" spans="1:17">
      <c r="A142" s="37" t="s">
        <v>541</v>
      </c>
      <c r="B142" s="38">
        <v>0.5</v>
      </c>
      <c r="C142" s="38">
        <v>700</v>
      </c>
      <c r="D142" s="38">
        <v>4.5</v>
      </c>
      <c r="E142" s="38">
        <v>60</v>
      </c>
      <c r="F142" s="38">
        <v>6.7</v>
      </c>
      <c r="G142" s="38">
        <v>0.46</v>
      </c>
      <c r="H142" s="38">
        <v>220</v>
      </c>
      <c r="I142" s="38">
        <v>837</v>
      </c>
      <c r="J142" s="38">
        <v>7.4</v>
      </c>
      <c r="K142" s="38">
        <v>4.3</v>
      </c>
      <c r="L142" s="38">
        <v>1.1200000000000001</v>
      </c>
      <c r="M142">
        <v>48000</v>
      </c>
      <c r="N142" s="32">
        <v>65.989999999999995</v>
      </c>
      <c r="O142" s="32">
        <v>72.209999999999994</v>
      </c>
      <c r="P142" s="32">
        <v>0.85</v>
      </c>
      <c r="Q142" s="39" t="s">
        <v>537</v>
      </c>
    </row>
    <row r="143" spans="1:17">
      <c r="A143" s="37" t="s">
        <v>115</v>
      </c>
      <c r="B143" s="38">
        <v>0.5</v>
      </c>
      <c r="C143" s="38">
        <v>700</v>
      </c>
      <c r="D143" s="38">
        <v>4.4000000000000004</v>
      </c>
      <c r="E143" s="38">
        <v>80</v>
      </c>
      <c r="F143" s="38">
        <v>5.9</v>
      </c>
      <c r="G143" s="38">
        <v>0.48</v>
      </c>
      <c r="H143" s="38">
        <v>245</v>
      </c>
      <c r="I143" s="38">
        <v>813</v>
      </c>
      <c r="J143" s="38">
        <v>9.6999999999999993</v>
      </c>
      <c r="K143" s="38">
        <v>3.7</v>
      </c>
      <c r="L143" s="38">
        <v>0</v>
      </c>
      <c r="M143">
        <v>48000</v>
      </c>
      <c r="N143" s="32">
        <v>59.54</v>
      </c>
      <c r="O143" s="32">
        <v>66.73</v>
      </c>
      <c r="P143" s="32">
        <v>0.85</v>
      </c>
      <c r="Q143" s="39" t="s">
        <v>537</v>
      </c>
    </row>
    <row r="144" spans="1:17">
      <c r="A144" s="37" t="s">
        <v>538</v>
      </c>
      <c r="B144" s="38">
        <v>0.5</v>
      </c>
      <c r="C144" s="38">
        <v>700</v>
      </c>
      <c r="D144" s="38">
        <v>4.5</v>
      </c>
      <c r="E144" s="38">
        <v>80</v>
      </c>
      <c r="F144" s="38">
        <v>6.7</v>
      </c>
      <c r="G144" s="38">
        <v>0.45</v>
      </c>
      <c r="H144" s="38">
        <v>225</v>
      </c>
      <c r="I144" s="38">
        <v>838</v>
      </c>
      <c r="J144" s="38">
        <v>8.9</v>
      </c>
      <c r="K144" s="38">
        <v>5.2</v>
      </c>
      <c r="L144" s="38">
        <v>0.82</v>
      </c>
      <c r="M144">
        <v>48000</v>
      </c>
      <c r="N144" s="32">
        <v>44.19</v>
      </c>
      <c r="O144" s="32">
        <v>53.1</v>
      </c>
      <c r="P144" s="32">
        <v>0.74</v>
      </c>
      <c r="Q144" s="39" t="s">
        <v>537</v>
      </c>
    </row>
    <row r="145" spans="1:17">
      <c r="A145" s="37" t="s">
        <v>539</v>
      </c>
      <c r="B145" s="38">
        <v>0.5</v>
      </c>
      <c r="C145" s="38">
        <v>700</v>
      </c>
      <c r="D145" s="38">
        <v>4.5</v>
      </c>
      <c r="E145" s="38">
        <v>80</v>
      </c>
      <c r="F145" s="38">
        <v>6.7</v>
      </c>
      <c r="G145" s="38">
        <v>0.49</v>
      </c>
      <c r="H145" s="38">
        <v>239</v>
      </c>
      <c r="I145" s="38">
        <v>857</v>
      </c>
      <c r="J145" s="38">
        <v>9</v>
      </c>
      <c r="K145" s="38">
        <v>3.6</v>
      </c>
      <c r="L145" s="38">
        <v>1.31</v>
      </c>
      <c r="M145">
        <v>48000</v>
      </c>
      <c r="N145" s="32">
        <v>56.22</v>
      </c>
      <c r="O145" s="32">
        <v>58.76</v>
      </c>
      <c r="P145" s="32">
        <v>0.81</v>
      </c>
      <c r="Q145" s="39" t="s">
        <v>537</v>
      </c>
    </row>
    <row r="146" spans="1:17">
      <c r="A146" s="37" t="s">
        <v>540</v>
      </c>
      <c r="B146" s="38">
        <v>0.5</v>
      </c>
      <c r="C146" s="38">
        <v>700</v>
      </c>
      <c r="D146" s="38">
        <v>4.4000000000000004</v>
      </c>
      <c r="E146" s="38">
        <v>80</v>
      </c>
      <c r="F146" s="38">
        <v>6.4</v>
      </c>
      <c r="G146" s="38">
        <v>0.53</v>
      </c>
      <c r="H146" s="38">
        <v>266</v>
      </c>
      <c r="I146" s="38">
        <v>824</v>
      </c>
      <c r="J146" s="38">
        <v>5.4</v>
      </c>
      <c r="K146" s="38">
        <v>8.5</v>
      </c>
      <c r="L146" s="38">
        <v>1.22</v>
      </c>
      <c r="M146">
        <v>48000</v>
      </c>
      <c r="N146" s="32">
        <v>65.81</v>
      </c>
      <c r="O146" s="32">
        <v>70.62</v>
      </c>
      <c r="P146" s="32">
        <v>0.85</v>
      </c>
      <c r="Q146" s="39" t="s">
        <v>537</v>
      </c>
    </row>
    <row r="147" spans="1:17">
      <c r="A147" s="37" t="s">
        <v>541</v>
      </c>
      <c r="B147" s="38">
        <v>0.5</v>
      </c>
      <c r="C147" s="38">
        <v>700</v>
      </c>
      <c r="D147" s="38">
        <v>4.5</v>
      </c>
      <c r="E147" s="38">
        <v>80</v>
      </c>
      <c r="F147" s="38">
        <v>6.7</v>
      </c>
      <c r="G147" s="38">
        <v>0.46</v>
      </c>
      <c r="H147" s="38">
        <v>220</v>
      </c>
      <c r="I147" s="38">
        <v>837</v>
      </c>
      <c r="J147" s="38">
        <v>7.4</v>
      </c>
      <c r="K147" s="38">
        <v>4.3</v>
      </c>
      <c r="L147" s="38">
        <v>1.1200000000000001</v>
      </c>
      <c r="M147">
        <v>48000</v>
      </c>
      <c r="N147" s="32">
        <v>65.81</v>
      </c>
      <c r="O147" s="32">
        <v>72.209999999999994</v>
      </c>
      <c r="P147" s="32">
        <v>0.85</v>
      </c>
      <c r="Q147" s="39" t="s">
        <v>537</v>
      </c>
    </row>
    <row r="148" spans="1:17">
      <c r="A148" s="37" t="s">
        <v>115</v>
      </c>
      <c r="B148" s="38">
        <v>0.5</v>
      </c>
      <c r="C148" s="38">
        <v>700</v>
      </c>
      <c r="D148" s="38">
        <v>4.4000000000000004</v>
      </c>
      <c r="E148" s="38">
        <v>100</v>
      </c>
      <c r="F148" s="38">
        <v>5.9</v>
      </c>
      <c r="G148" s="38">
        <v>0.48</v>
      </c>
      <c r="H148" s="38">
        <v>245</v>
      </c>
      <c r="I148" s="38">
        <v>813</v>
      </c>
      <c r="J148" s="38">
        <v>9.6999999999999993</v>
      </c>
      <c r="K148" s="38">
        <v>3.7</v>
      </c>
      <c r="L148" s="38">
        <v>0</v>
      </c>
      <c r="M148">
        <v>48000</v>
      </c>
      <c r="N148" s="32">
        <v>57.27</v>
      </c>
      <c r="O148" s="32">
        <v>66.55</v>
      </c>
      <c r="P148" s="32">
        <v>0.84</v>
      </c>
      <c r="Q148" s="39" t="s">
        <v>537</v>
      </c>
    </row>
    <row r="149" spans="1:17">
      <c r="A149" s="37" t="s">
        <v>538</v>
      </c>
      <c r="B149" s="38">
        <v>0.5</v>
      </c>
      <c r="C149" s="38">
        <v>700</v>
      </c>
      <c r="D149" s="38">
        <v>4.5</v>
      </c>
      <c r="E149" s="38">
        <v>100</v>
      </c>
      <c r="F149" s="38">
        <v>6.7</v>
      </c>
      <c r="G149" s="38">
        <v>0.45</v>
      </c>
      <c r="H149" s="38">
        <v>225</v>
      </c>
      <c r="I149" s="38">
        <v>838</v>
      </c>
      <c r="J149" s="38">
        <v>8.9</v>
      </c>
      <c r="K149" s="38">
        <v>5.2</v>
      </c>
      <c r="L149" s="38">
        <v>0.82</v>
      </c>
      <c r="M149">
        <v>48000</v>
      </c>
      <c r="N149" s="32">
        <v>43.49</v>
      </c>
      <c r="O149" s="32">
        <v>52.39</v>
      </c>
      <c r="P149" s="32">
        <v>0.74</v>
      </c>
      <c r="Q149" s="39" t="s">
        <v>537</v>
      </c>
    </row>
    <row r="150" spans="1:17">
      <c r="A150" s="37" t="s">
        <v>539</v>
      </c>
      <c r="B150" s="38">
        <v>0.5</v>
      </c>
      <c r="C150" s="38">
        <v>700</v>
      </c>
      <c r="D150" s="38">
        <v>4.5</v>
      </c>
      <c r="E150" s="38">
        <v>100</v>
      </c>
      <c r="F150" s="38">
        <v>6.7</v>
      </c>
      <c r="G150" s="38">
        <v>0.49</v>
      </c>
      <c r="H150" s="38">
        <v>239</v>
      </c>
      <c r="I150" s="38">
        <v>857</v>
      </c>
      <c r="J150" s="38">
        <v>9</v>
      </c>
      <c r="K150" s="38">
        <v>3.6</v>
      </c>
      <c r="L150" s="38">
        <v>1.31</v>
      </c>
      <c r="M150">
        <v>48000</v>
      </c>
      <c r="N150" s="32">
        <v>55.52</v>
      </c>
      <c r="O150" s="32">
        <v>58.23</v>
      </c>
      <c r="P150" s="32">
        <v>0.81</v>
      </c>
      <c r="Q150" s="39" t="s">
        <v>537</v>
      </c>
    </row>
    <row r="151" spans="1:17">
      <c r="A151" s="37" t="s">
        <v>540</v>
      </c>
      <c r="B151" s="38">
        <v>0.5</v>
      </c>
      <c r="C151" s="38">
        <v>700</v>
      </c>
      <c r="D151" s="38">
        <v>4.4000000000000004</v>
      </c>
      <c r="E151" s="38">
        <v>100</v>
      </c>
      <c r="F151" s="38">
        <v>6.4</v>
      </c>
      <c r="G151" s="38">
        <v>0.53</v>
      </c>
      <c r="H151" s="38">
        <v>266</v>
      </c>
      <c r="I151" s="38">
        <v>824</v>
      </c>
      <c r="J151" s="38">
        <v>5.4</v>
      </c>
      <c r="K151" s="38">
        <v>8.5</v>
      </c>
      <c r="L151" s="38">
        <v>1.22</v>
      </c>
      <c r="M151">
        <v>48000</v>
      </c>
      <c r="N151" s="32">
        <v>65.12</v>
      </c>
      <c r="O151" s="32">
        <v>70.44</v>
      </c>
      <c r="P151" s="32">
        <v>0.85</v>
      </c>
      <c r="Q151" s="39" t="s">
        <v>537</v>
      </c>
    </row>
    <row r="152" spans="1:17">
      <c r="A152" s="37" t="s">
        <v>541</v>
      </c>
      <c r="B152" s="38">
        <v>0.5</v>
      </c>
      <c r="C152" s="38">
        <v>700</v>
      </c>
      <c r="D152" s="38">
        <v>4.5</v>
      </c>
      <c r="E152" s="38">
        <v>100</v>
      </c>
      <c r="F152" s="38">
        <v>6.7</v>
      </c>
      <c r="G152" s="38">
        <v>0.46</v>
      </c>
      <c r="H152" s="38">
        <v>220</v>
      </c>
      <c r="I152" s="38">
        <v>837</v>
      </c>
      <c r="J152" s="38">
        <v>7.4</v>
      </c>
      <c r="K152" s="38">
        <v>4.3</v>
      </c>
      <c r="L152" s="38">
        <v>1.1200000000000001</v>
      </c>
      <c r="M152">
        <v>48000</v>
      </c>
      <c r="N152" s="32">
        <v>65.099999999999994</v>
      </c>
      <c r="O152" s="32">
        <v>72.040000000000006</v>
      </c>
      <c r="P152" s="32">
        <v>0.85</v>
      </c>
      <c r="Q152" s="39" t="s">
        <v>537</v>
      </c>
    </row>
    <row r="153" spans="1:17">
      <c r="A153" s="37" t="s">
        <v>542</v>
      </c>
      <c r="B153" s="38">
        <v>0.1</v>
      </c>
      <c r="C153" s="38">
        <v>700</v>
      </c>
      <c r="D153" s="38">
        <v>2.8</v>
      </c>
      <c r="E153" s="38">
        <v>6</v>
      </c>
      <c r="F153" s="38">
        <v>20.2</v>
      </c>
      <c r="G153" s="38">
        <v>1.9</v>
      </c>
      <c r="H153" s="38">
        <v>304</v>
      </c>
      <c r="I153" s="38">
        <v>755</v>
      </c>
      <c r="J153" s="38">
        <v>4.5</v>
      </c>
      <c r="K153" s="38"/>
      <c r="L153" s="38">
        <v>0</v>
      </c>
      <c r="M153">
        <v>275000</v>
      </c>
      <c r="N153" s="32">
        <v>41.08</v>
      </c>
      <c r="O153" s="32">
        <v>51.11</v>
      </c>
      <c r="P153" s="32">
        <v>0.77</v>
      </c>
      <c r="Q153" s="39" t="s">
        <v>543</v>
      </c>
    </row>
    <row r="154" spans="1:17">
      <c r="A154" s="37" t="s">
        <v>544</v>
      </c>
      <c r="B154" s="38">
        <v>0.1</v>
      </c>
      <c r="C154" s="38">
        <v>700</v>
      </c>
      <c r="D154" s="38">
        <v>3</v>
      </c>
      <c r="E154" s="38">
        <v>6</v>
      </c>
      <c r="F154" s="38">
        <v>13.4</v>
      </c>
      <c r="G154" s="38">
        <v>1.6</v>
      </c>
      <c r="H154" s="38">
        <v>276</v>
      </c>
      <c r="I154" s="38">
        <v>673</v>
      </c>
      <c r="J154" s="38">
        <v>4.3</v>
      </c>
      <c r="K154" s="38"/>
      <c r="L154" s="38">
        <v>0</v>
      </c>
      <c r="M154">
        <v>275000</v>
      </c>
      <c r="N154" s="32">
        <v>77.84</v>
      </c>
      <c r="O154" s="32">
        <v>85.56</v>
      </c>
      <c r="P154" s="32">
        <v>0.78</v>
      </c>
      <c r="Q154" s="39" t="s">
        <v>543</v>
      </c>
    </row>
    <row r="155" spans="1:17">
      <c r="A155" s="37" t="s">
        <v>545</v>
      </c>
      <c r="B155" s="38">
        <v>0.1</v>
      </c>
      <c r="C155" s="38">
        <v>700</v>
      </c>
      <c r="D155" s="38">
        <v>2.9</v>
      </c>
      <c r="E155" s="38">
        <v>6</v>
      </c>
      <c r="F155" s="38">
        <v>16.100000000000001</v>
      </c>
      <c r="G155" s="38">
        <v>2.9</v>
      </c>
      <c r="H155" s="38">
        <v>362</v>
      </c>
      <c r="I155" s="38">
        <v>674</v>
      </c>
      <c r="J155" s="38">
        <v>5.0999999999999996</v>
      </c>
      <c r="K155" s="38"/>
      <c r="L155" s="38">
        <v>0</v>
      </c>
      <c r="M155">
        <v>275000</v>
      </c>
      <c r="N155" s="32">
        <v>68.11</v>
      </c>
      <c r="O155" s="32">
        <v>76.11</v>
      </c>
      <c r="P155" s="32">
        <v>0.78</v>
      </c>
      <c r="Q155" s="39" t="s">
        <v>543</v>
      </c>
    </row>
    <row r="156" spans="1:17">
      <c r="A156" s="37" t="s">
        <v>546</v>
      </c>
      <c r="B156" s="38">
        <v>0.1</v>
      </c>
      <c r="C156" s="38">
        <v>600</v>
      </c>
      <c r="D156" s="38">
        <v>20</v>
      </c>
      <c r="E156" s="38">
        <v>0.5</v>
      </c>
      <c r="F156" s="38">
        <v>21</v>
      </c>
      <c r="G156" s="38">
        <v>0.4</v>
      </c>
      <c r="H156" s="38">
        <v>68</v>
      </c>
      <c r="I156" s="38">
        <v>829</v>
      </c>
      <c r="J156" s="38">
        <v>9</v>
      </c>
      <c r="K156" s="38">
        <v>8.9</v>
      </c>
      <c r="L156" s="38">
        <v>0</v>
      </c>
      <c r="M156">
        <v>20000</v>
      </c>
      <c r="N156" s="32">
        <v>28.9</v>
      </c>
      <c r="O156" s="32">
        <v>40.200000000000003</v>
      </c>
      <c r="P156" s="32">
        <v>0.75</v>
      </c>
      <c r="Q156" s="39" t="s">
        <v>547</v>
      </c>
    </row>
    <row r="157" spans="1:17">
      <c r="A157" s="37" t="s">
        <v>548</v>
      </c>
      <c r="B157" s="38">
        <v>0.1</v>
      </c>
      <c r="C157" s="38">
        <v>600</v>
      </c>
      <c r="D157" s="38">
        <v>25</v>
      </c>
      <c r="E157" s="38">
        <v>0.5</v>
      </c>
      <c r="F157" s="38">
        <v>14</v>
      </c>
      <c r="G157" s="38">
        <v>0.2</v>
      </c>
      <c r="H157" s="38">
        <v>45</v>
      </c>
      <c r="I157" s="38">
        <v>876</v>
      </c>
      <c r="J157" s="38">
        <v>7</v>
      </c>
      <c r="K157" s="38">
        <v>11.5</v>
      </c>
      <c r="L157" s="38">
        <v>1.1200000000000001</v>
      </c>
      <c r="M157">
        <v>20000</v>
      </c>
      <c r="N157" s="32">
        <v>42.2</v>
      </c>
      <c r="O157" s="32">
        <v>48.4</v>
      </c>
      <c r="P157" s="32">
        <v>0.78</v>
      </c>
      <c r="Q157" s="39" t="s">
        <v>547</v>
      </c>
    </row>
    <row r="158" spans="1:17">
      <c r="A158" s="37" t="s">
        <v>549</v>
      </c>
      <c r="B158" s="38">
        <v>0.1</v>
      </c>
      <c r="C158" s="38">
        <v>600</v>
      </c>
      <c r="D158" s="38">
        <v>23</v>
      </c>
      <c r="E158" s="38">
        <v>0.5</v>
      </c>
      <c r="F158" s="38">
        <v>28</v>
      </c>
      <c r="G158" s="38">
        <v>0.7</v>
      </c>
      <c r="H158" s="38">
        <v>99</v>
      </c>
      <c r="I158" s="38">
        <v>873</v>
      </c>
      <c r="J158" s="38">
        <v>7</v>
      </c>
      <c r="K158" s="38">
        <v>10.199999999999999</v>
      </c>
      <c r="L158" s="38">
        <v>1.1399999999999999</v>
      </c>
      <c r="M158">
        <v>20000</v>
      </c>
      <c r="N158" s="32">
        <v>44.7</v>
      </c>
      <c r="O158" s="32">
        <v>52</v>
      </c>
      <c r="P158" s="32">
        <v>0.78</v>
      </c>
      <c r="Q158" s="39" t="s">
        <v>547</v>
      </c>
    </row>
    <row r="159" spans="1:17">
      <c r="A159" s="37" t="s">
        <v>550</v>
      </c>
      <c r="B159" s="38">
        <v>0.1</v>
      </c>
      <c r="C159" s="38">
        <v>600</v>
      </c>
      <c r="D159" s="38">
        <v>23</v>
      </c>
      <c r="E159" s="38">
        <v>0.5</v>
      </c>
      <c r="F159" s="38">
        <v>27</v>
      </c>
      <c r="G159" s="38">
        <v>0.6</v>
      </c>
      <c r="H159" s="38">
        <v>91</v>
      </c>
      <c r="I159" s="38">
        <v>864</v>
      </c>
      <c r="J159" s="38">
        <v>7</v>
      </c>
      <c r="K159" s="38">
        <v>11.6</v>
      </c>
      <c r="L159" s="38">
        <v>1.1499999999999999</v>
      </c>
      <c r="M159">
        <v>20000</v>
      </c>
      <c r="N159" s="32">
        <v>45.2</v>
      </c>
      <c r="O159" s="32">
        <v>52.2</v>
      </c>
      <c r="P159" s="32">
        <v>0.79</v>
      </c>
      <c r="Q159" s="39" t="s">
        <v>547</v>
      </c>
    </row>
    <row r="160" spans="1:17">
      <c r="A160" s="37" t="s">
        <v>551</v>
      </c>
      <c r="B160" s="38">
        <v>0.1</v>
      </c>
      <c r="C160" s="38">
        <v>600</v>
      </c>
      <c r="D160" s="38">
        <v>20</v>
      </c>
      <c r="E160" s="38">
        <v>0.5</v>
      </c>
      <c r="F160" s="38">
        <v>26</v>
      </c>
      <c r="G160" s="38">
        <v>0.7</v>
      </c>
      <c r="H160" s="38">
        <v>99</v>
      </c>
      <c r="I160" s="38">
        <v>895</v>
      </c>
      <c r="J160" s="38">
        <v>8</v>
      </c>
      <c r="K160" s="38">
        <v>11.5</v>
      </c>
      <c r="L160" s="38">
        <v>1.1599999999999999</v>
      </c>
      <c r="M160">
        <v>20000</v>
      </c>
      <c r="N160" s="32">
        <v>35.299999999999997</v>
      </c>
      <c r="O160" s="32">
        <v>38</v>
      </c>
      <c r="P160" s="32">
        <v>0.74</v>
      </c>
      <c r="Q160" s="39" t="s">
        <v>547</v>
      </c>
    </row>
    <row r="161" spans="1:17">
      <c r="A161" s="37" t="s">
        <v>546</v>
      </c>
      <c r="B161" s="38">
        <v>0.1</v>
      </c>
      <c r="C161" s="38">
        <v>650</v>
      </c>
      <c r="D161" s="38">
        <v>20</v>
      </c>
      <c r="E161" s="38">
        <v>0.5</v>
      </c>
      <c r="F161" s="38">
        <v>21</v>
      </c>
      <c r="G161" s="38">
        <v>0.4</v>
      </c>
      <c r="H161" s="38">
        <v>68</v>
      </c>
      <c r="I161" s="38">
        <v>829</v>
      </c>
      <c r="J161" s="38">
        <v>9</v>
      </c>
      <c r="K161" s="38">
        <v>8.9</v>
      </c>
      <c r="L161" s="38">
        <v>0</v>
      </c>
      <c r="M161">
        <v>20000</v>
      </c>
      <c r="N161" s="32">
        <v>45.4</v>
      </c>
      <c r="O161" s="32">
        <v>56.6</v>
      </c>
      <c r="P161" s="32">
        <v>0.8</v>
      </c>
      <c r="Q161" s="39" t="s">
        <v>547</v>
      </c>
    </row>
    <row r="162" spans="1:17">
      <c r="A162" s="37" t="s">
        <v>548</v>
      </c>
      <c r="B162" s="38">
        <v>0.1</v>
      </c>
      <c r="C162" s="38">
        <v>650</v>
      </c>
      <c r="D162" s="38">
        <v>25</v>
      </c>
      <c r="E162" s="38">
        <v>0.5</v>
      </c>
      <c r="F162" s="38">
        <v>14</v>
      </c>
      <c r="G162" s="38">
        <v>0.2</v>
      </c>
      <c r="H162" s="38">
        <v>45</v>
      </c>
      <c r="I162" s="38">
        <v>876</v>
      </c>
      <c r="J162" s="38">
        <v>7</v>
      </c>
      <c r="K162" s="38">
        <v>11.5</v>
      </c>
      <c r="L162" s="38">
        <v>1.1200000000000001</v>
      </c>
      <c r="M162">
        <v>20000</v>
      </c>
      <c r="N162" s="32">
        <v>60</v>
      </c>
      <c r="O162" s="32">
        <v>66.099999999999994</v>
      </c>
      <c r="P162" s="32">
        <v>0.83</v>
      </c>
      <c r="Q162" s="39" t="s">
        <v>547</v>
      </c>
    </row>
    <row r="163" spans="1:17">
      <c r="A163" s="37" t="s">
        <v>549</v>
      </c>
      <c r="B163" s="38">
        <v>0.1</v>
      </c>
      <c r="C163" s="38">
        <v>650</v>
      </c>
      <c r="D163" s="38">
        <v>23</v>
      </c>
      <c r="E163" s="38">
        <v>0.5</v>
      </c>
      <c r="F163" s="38">
        <v>28</v>
      </c>
      <c r="G163" s="38">
        <v>0.7</v>
      </c>
      <c r="H163" s="38">
        <v>99</v>
      </c>
      <c r="I163" s="38">
        <v>873</v>
      </c>
      <c r="J163" s="38">
        <v>7</v>
      </c>
      <c r="K163" s="38">
        <v>10.199999999999999</v>
      </c>
      <c r="L163" s="38">
        <v>1.1399999999999999</v>
      </c>
      <c r="M163">
        <v>20000</v>
      </c>
      <c r="N163" s="32">
        <v>61.2</v>
      </c>
      <c r="O163" s="32">
        <v>67.900000000000006</v>
      </c>
      <c r="P163" s="32">
        <v>0.84</v>
      </c>
      <c r="Q163" s="39" t="s">
        <v>547</v>
      </c>
    </row>
    <row r="164" spans="1:17">
      <c r="A164" s="37" t="s">
        <v>550</v>
      </c>
      <c r="B164" s="38">
        <v>0.1</v>
      </c>
      <c r="C164" s="38">
        <v>650</v>
      </c>
      <c r="D164" s="38">
        <v>23</v>
      </c>
      <c r="E164" s="38">
        <v>0.5</v>
      </c>
      <c r="F164" s="38">
        <v>27</v>
      </c>
      <c r="G164" s="38">
        <v>0.6</v>
      </c>
      <c r="H164" s="38">
        <v>91</v>
      </c>
      <c r="I164" s="38">
        <v>864</v>
      </c>
      <c r="J164" s="38">
        <v>7</v>
      </c>
      <c r="K164" s="38">
        <v>11.6</v>
      </c>
      <c r="L164" s="38">
        <v>1.1499999999999999</v>
      </c>
      <c r="M164">
        <v>20000</v>
      </c>
      <c r="N164" s="32">
        <v>61.7</v>
      </c>
      <c r="O164" s="32">
        <v>68.400000000000006</v>
      </c>
      <c r="P164" s="32">
        <v>0.85</v>
      </c>
      <c r="Q164" s="39" t="s">
        <v>547</v>
      </c>
    </row>
    <row r="165" spans="1:17">
      <c r="A165" s="37" t="s">
        <v>551</v>
      </c>
      <c r="B165" s="38">
        <v>0.1</v>
      </c>
      <c r="C165" s="38">
        <v>650</v>
      </c>
      <c r="D165" s="38">
        <v>20</v>
      </c>
      <c r="E165" s="38">
        <v>0.5</v>
      </c>
      <c r="F165" s="38">
        <v>26</v>
      </c>
      <c r="G165" s="38">
        <v>0.7</v>
      </c>
      <c r="H165" s="38">
        <v>99</v>
      </c>
      <c r="I165" s="38">
        <v>895</v>
      </c>
      <c r="J165" s="38">
        <v>8</v>
      </c>
      <c r="K165" s="38">
        <v>11.5</v>
      </c>
      <c r="L165" s="38">
        <v>1.1599999999999999</v>
      </c>
      <c r="M165">
        <v>20000</v>
      </c>
      <c r="N165" s="32">
        <v>49.9</v>
      </c>
      <c r="O165" s="32">
        <v>54.2</v>
      </c>
      <c r="P165" s="32">
        <v>0.79</v>
      </c>
      <c r="Q165" s="39" t="s">
        <v>547</v>
      </c>
    </row>
    <row r="166" spans="1:17">
      <c r="A166" s="37" t="s">
        <v>546</v>
      </c>
      <c r="B166" s="38">
        <v>0.1</v>
      </c>
      <c r="C166" s="38">
        <v>700</v>
      </c>
      <c r="D166" s="38">
        <v>20</v>
      </c>
      <c r="E166" s="38">
        <v>0.5</v>
      </c>
      <c r="F166" s="38">
        <v>21</v>
      </c>
      <c r="G166" s="38">
        <v>0.4</v>
      </c>
      <c r="H166" s="38">
        <v>68</v>
      </c>
      <c r="I166" s="38">
        <v>829</v>
      </c>
      <c r="J166" s="38">
        <v>9</v>
      </c>
      <c r="K166" s="38">
        <v>8.9</v>
      </c>
      <c r="L166" s="38">
        <v>0</v>
      </c>
      <c r="M166">
        <v>20000</v>
      </c>
      <c r="N166" s="32">
        <v>66</v>
      </c>
      <c r="O166" s="32">
        <v>76</v>
      </c>
      <c r="P166" s="32">
        <v>0.87</v>
      </c>
      <c r="Q166" s="39" t="s">
        <v>547</v>
      </c>
    </row>
    <row r="167" spans="1:17">
      <c r="A167" s="37" t="s">
        <v>548</v>
      </c>
      <c r="B167" s="38">
        <v>0.1</v>
      </c>
      <c r="C167" s="38">
        <v>700</v>
      </c>
      <c r="D167" s="38">
        <v>25</v>
      </c>
      <c r="E167" s="38">
        <v>0.5</v>
      </c>
      <c r="F167" s="38">
        <v>14</v>
      </c>
      <c r="G167" s="38">
        <v>0.2</v>
      </c>
      <c r="H167" s="38">
        <v>45</v>
      </c>
      <c r="I167" s="38">
        <v>876</v>
      </c>
      <c r="J167" s="38">
        <v>7</v>
      </c>
      <c r="K167" s="38">
        <v>11.5</v>
      </c>
      <c r="L167" s="38">
        <v>1.1200000000000001</v>
      </c>
      <c r="M167">
        <v>20000</v>
      </c>
      <c r="N167" s="32">
        <v>75.7</v>
      </c>
      <c r="O167" s="32">
        <v>81</v>
      </c>
      <c r="P167" s="32">
        <v>0.89</v>
      </c>
      <c r="Q167" s="39" t="s">
        <v>547</v>
      </c>
    </row>
    <row r="168" spans="1:17">
      <c r="A168" s="37" t="s">
        <v>549</v>
      </c>
      <c r="B168" s="38">
        <v>0.1</v>
      </c>
      <c r="C168" s="38">
        <v>700</v>
      </c>
      <c r="D168" s="38">
        <v>23</v>
      </c>
      <c r="E168" s="38">
        <v>0.5</v>
      </c>
      <c r="F168" s="38">
        <v>28</v>
      </c>
      <c r="G168" s="38">
        <v>0.7</v>
      </c>
      <c r="H168" s="38">
        <v>99</v>
      </c>
      <c r="I168" s="38">
        <v>873</v>
      </c>
      <c r="J168" s="38">
        <v>7</v>
      </c>
      <c r="K168" s="38">
        <v>10.199999999999999</v>
      </c>
      <c r="L168" s="38">
        <v>1.1399999999999999</v>
      </c>
      <c r="M168">
        <v>20000</v>
      </c>
      <c r="N168" s="32">
        <v>76.099999999999994</v>
      </c>
      <c r="O168" s="32">
        <v>81.400000000000006</v>
      </c>
      <c r="P168" s="32">
        <v>0.89</v>
      </c>
      <c r="Q168" s="39" t="s">
        <v>547</v>
      </c>
    </row>
    <row r="169" spans="1:17">
      <c r="A169" s="37" t="s">
        <v>550</v>
      </c>
      <c r="B169" s="38">
        <v>0.1</v>
      </c>
      <c r="C169" s="38">
        <v>700</v>
      </c>
      <c r="D169" s="38">
        <v>23</v>
      </c>
      <c r="E169" s="38">
        <v>0.5</v>
      </c>
      <c r="F169" s="38">
        <v>27</v>
      </c>
      <c r="G169" s="38">
        <v>0.6</v>
      </c>
      <c r="H169" s="38">
        <v>91</v>
      </c>
      <c r="I169" s="38">
        <v>864</v>
      </c>
      <c r="J169" s="38">
        <v>7</v>
      </c>
      <c r="K169" s="38">
        <v>11.6</v>
      </c>
      <c r="L169" s="38">
        <v>1.1499999999999999</v>
      </c>
      <c r="M169">
        <v>20000</v>
      </c>
      <c r="N169" s="32">
        <v>76.099999999999994</v>
      </c>
      <c r="O169" s="32">
        <v>81.5</v>
      </c>
      <c r="P169" s="32">
        <v>0.89</v>
      </c>
      <c r="Q169" s="39" t="s">
        <v>547</v>
      </c>
    </row>
    <row r="170" spans="1:17">
      <c r="A170" s="37" t="s">
        <v>551</v>
      </c>
      <c r="B170" s="38">
        <v>0.1</v>
      </c>
      <c r="C170" s="38">
        <v>700</v>
      </c>
      <c r="D170" s="38">
        <v>20</v>
      </c>
      <c r="E170" s="38">
        <v>0.5</v>
      </c>
      <c r="F170" s="38">
        <v>26</v>
      </c>
      <c r="G170" s="38">
        <v>0.7</v>
      </c>
      <c r="H170" s="38">
        <v>99</v>
      </c>
      <c r="I170" s="38">
        <v>895</v>
      </c>
      <c r="J170" s="38">
        <v>8</v>
      </c>
      <c r="K170" s="38">
        <v>11.5</v>
      </c>
      <c r="L170" s="38">
        <v>1.1599999999999999</v>
      </c>
      <c r="M170">
        <v>20000</v>
      </c>
      <c r="N170" s="32">
        <v>65</v>
      </c>
      <c r="O170" s="32">
        <v>76.099999999999994</v>
      </c>
      <c r="P170" s="32">
        <v>0.84</v>
      </c>
      <c r="Q170" s="39" t="s">
        <v>547</v>
      </c>
    </row>
    <row r="171" spans="1:17">
      <c r="A171" s="37" t="s">
        <v>546</v>
      </c>
      <c r="B171" s="38">
        <v>0.1</v>
      </c>
      <c r="C171" s="38">
        <v>750</v>
      </c>
      <c r="D171" s="38">
        <v>20</v>
      </c>
      <c r="E171" s="38">
        <v>0.5</v>
      </c>
      <c r="F171" s="38">
        <v>21</v>
      </c>
      <c r="G171" s="38">
        <v>0.4</v>
      </c>
      <c r="H171" s="38">
        <v>68</v>
      </c>
      <c r="I171" s="38">
        <v>829</v>
      </c>
      <c r="J171" s="38">
        <v>9</v>
      </c>
      <c r="K171" s="38">
        <v>8.9</v>
      </c>
      <c r="L171" s="38">
        <v>0</v>
      </c>
      <c r="M171">
        <v>20000</v>
      </c>
      <c r="N171" s="32">
        <v>82.5</v>
      </c>
      <c r="O171" s="32">
        <v>86.5</v>
      </c>
      <c r="P171" s="32">
        <v>0.93</v>
      </c>
      <c r="Q171" s="39" t="s">
        <v>547</v>
      </c>
    </row>
    <row r="172" spans="1:17">
      <c r="A172" s="37" t="s">
        <v>548</v>
      </c>
      <c r="B172" s="38">
        <v>0.1</v>
      </c>
      <c r="C172" s="38">
        <v>750</v>
      </c>
      <c r="D172" s="38">
        <v>25</v>
      </c>
      <c r="E172" s="38">
        <v>0.5</v>
      </c>
      <c r="F172" s="38">
        <v>14</v>
      </c>
      <c r="G172" s="38">
        <v>0.2</v>
      </c>
      <c r="H172" s="38">
        <v>45</v>
      </c>
      <c r="I172" s="38">
        <v>876</v>
      </c>
      <c r="J172" s="38">
        <v>7</v>
      </c>
      <c r="K172" s="38">
        <v>11.5</v>
      </c>
      <c r="L172" s="38">
        <v>1.1200000000000001</v>
      </c>
      <c r="M172">
        <v>20000</v>
      </c>
      <c r="N172" s="32">
        <v>86.9</v>
      </c>
      <c r="O172" s="32">
        <v>91.9</v>
      </c>
      <c r="P172" s="32">
        <v>0.92</v>
      </c>
      <c r="Q172" s="39" t="s">
        <v>547</v>
      </c>
    </row>
    <row r="173" spans="1:17">
      <c r="A173" s="37" t="s">
        <v>549</v>
      </c>
      <c r="B173" s="38">
        <v>0.1</v>
      </c>
      <c r="C173" s="38">
        <v>750</v>
      </c>
      <c r="D173" s="38">
        <v>23</v>
      </c>
      <c r="E173" s="38">
        <v>0.5</v>
      </c>
      <c r="F173" s="38">
        <v>28</v>
      </c>
      <c r="G173" s="38">
        <v>0.7</v>
      </c>
      <c r="H173" s="38">
        <v>99</v>
      </c>
      <c r="I173" s="38">
        <v>873</v>
      </c>
      <c r="J173" s="38">
        <v>7</v>
      </c>
      <c r="K173" s="38">
        <v>10.199999999999999</v>
      </c>
      <c r="L173" s="38">
        <v>1.1399999999999999</v>
      </c>
      <c r="M173">
        <v>20000</v>
      </c>
      <c r="N173" s="32">
        <v>86.8</v>
      </c>
      <c r="O173" s="32">
        <v>90.1</v>
      </c>
      <c r="P173" s="32">
        <v>0.92</v>
      </c>
      <c r="Q173" s="39" t="s">
        <v>547</v>
      </c>
    </row>
    <row r="174" spans="1:17">
      <c r="A174" s="37" t="s">
        <v>550</v>
      </c>
      <c r="B174" s="38">
        <v>0.1</v>
      </c>
      <c r="C174" s="38">
        <v>750</v>
      </c>
      <c r="D174" s="38">
        <v>23</v>
      </c>
      <c r="E174" s="38">
        <v>0.5</v>
      </c>
      <c r="F174" s="38">
        <v>27</v>
      </c>
      <c r="G174" s="38">
        <v>0.6</v>
      </c>
      <c r="H174" s="38">
        <v>91</v>
      </c>
      <c r="I174" s="38">
        <v>864</v>
      </c>
      <c r="J174" s="38">
        <v>7</v>
      </c>
      <c r="K174" s="38">
        <v>11.6</v>
      </c>
      <c r="L174" s="38">
        <v>1.1499999999999999</v>
      </c>
      <c r="M174">
        <v>20000</v>
      </c>
      <c r="N174" s="32">
        <v>86.8</v>
      </c>
      <c r="O174" s="32">
        <v>91.8</v>
      </c>
      <c r="P174" s="32">
        <v>0.93</v>
      </c>
      <c r="Q174" s="39" t="s">
        <v>547</v>
      </c>
    </row>
    <row r="175" spans="1:17">
      <c r="A175" s="37" t="s">
        <v>551</v>
      </c>
      <c r="B175" s="38">
        <v>0.1</v>
      </c>
      <c r="C175" s="38">
        <v>750</v>
      </c>
      <c r="D175" s="38">
        <v>20</v>
      </c>
      <c r="E175" s="38">
        <v>0.5</v>
      </c>
      <c r="F175" s="38">
        <v>26</v>
      </c>
      <c r="G175" s="38">
        <v>0.7</v>
      </c>
      <c r="H175" s="38">
        <v>99</v>
      </c>
      <c r="I175" s="38">
        <v>895</v>
      </c>
      <c r="J175" s="38">
        <v>8</v>
      </c>
      <c r="K175" s="38">
        <v>11.5</v>
      </c>
      <c r="L175" s="38">
        <v>1.1599999999999999</v>
      </c>
      <c r="M175">
        <v>20000</v>
      </c>
      <c r="N175" s="32">
        <v>78.400000000000006</v>
      </c>
      <c r="O175" s="32">
        <v>82.3</v>
      </c>
      <c r="P175" s="32">
        <v>0.89</v>
      </c>
      <c r="Q175" s="39" t="s">
        <v>547</v>
      </c>
    </row>
    <row r="176" spans="1:17">
      <c r="A176" s="37" t="s">
        <v>546</v>
      </c>
      <c r="B176" s="38">
        <v>0.1</v>
      </c>
      <c r="C176" s="38">
        <v>800</v>
      </c>
      <c r="D176" s="38">
        <v>20</v>
      </c>
      <c r="E176" s="38">
        <v>0.5</v>
      </c>
      <c r="F176" s="38">
        <v>21</v>
      </c>
      <c r="G176" s="38">
        <v>0.4</v>
      </c>
      <c r="H176" s="38">
        <v>68</v>
      </c>
      <c r="I176" s="38">
        <v>829</v>
      </c>
      <c r="J176" s="38">
        <v>9</v>
      </c>
      <c r="K176" s="38">
        <v>8.9</v>
      </c>
      <c r="L176" s="38">
        <v>0</v>
      </c>
      <c r="M176">
        <v>20000</v>
      </c>
      <c r="N176" s="32">
        <v>93.93</v>
      </c>
      <c r="O176" s="32">
        <v>93</v>
      </c>
      <c r="P176" s="32">
        <v>0.97</v>
      </c>
      <c r="Q176" s="39" t="s">
        <v>547</v>
      </c>
    </row>
    <row r="177" spans="1:17">
      <c r="A177" s="37" t="s">
        <v>548</v>
      </c>
      <c r="B177" s="38">
        <v>0.1</v>
      </c>
      <c r="C177" s="38">
        <v>800</v>
      </c>
      <c r="D177" s="38">
        <v>25</v>
      </c>
      <c r="E177" s="38">
        <v>0.5</v>
      </c>
      <c r="F177" s="38">
        <v>14</v>
      </c>
      <c r="G177" s="38">
        <v>0.2</v>
      </c>
      <c r="H177" s="38">
        <v>45</v>
      </c>
      <c r="I177" s="38">
        <v>876</v>
      </c>
      <c r="J177" s="38">
        <v>7</v>
      </c>
      <c r="K177" s="38">
        <v>11.5</v>
      </c>
      <c r="L177" s="38">
        <v>1.1200000000000001</v>
      </c>
      <c r="M177">
        <v>20000</v>
      </c>
      <c r="N177" s="32">
        <v>93.2</v>
      </c>
      <c r="O177" s="32">
        <v>94.8</v>
      </c>
      <c r="P177" s="32">
        <v>0.94</v>
      </c>
      <c r="Q177" s="39" t="s">
        <v>547</v>
      </c>
    </row>
    <row r="178" spans="1:17">
      <c r="A178" s="37" t="s">
        <v>549</v>
      </c>
      <c r="B178" s="38">
        <v>0.1</v>
      </c>
      <c r="C178" s="38">
        <v>800</v>
      </c>
      <c r="D178" s="38">
        <v>23</v>
      </c>
      <c r="E178" s="38">
        <v>0.5</v>
      </c>
      <c r="F178" s="38">
        <v>28</v>
      </c>
      <c r="G178" s="38">
        <v>0.7</v>
      </c>
      <c r="H178" s="38">
        <v>99</v>
      </c>
      <c r="I178" s="38">
        <v>873</v>
      </c>
      <c r="J178" s="38">
        <v>7</v>
      </c>
      <c r="K178" s="38">
        <v>10.199999999999999</v>
      </c>
      <c r="L178" s="38">
        <v>1.1399999999999999</v>
      </c>
      <c r="M178">
        <v>20000</v>
      </c>
      <c r="N178" s="32">
        <v>92.9</v>
      </c>
      <c r="O178" s="32">
        <v>94.7</v>
      </c>
      <c r="P178" s="32">
        <v>0.95</v>
      </c>
      <c r="Q178" s="39" t="s">
        <v>547</v>
      </c>
    </row>
    <row r="179" spans="1:17">
      <c r="A179" s="37" t="s">
        <v>550</v>
      </c>
      <c r="B179" s="38">
        <v>0.1</v>
      </c>
      <c r="C179" s="38">
        <v>800</v>
      </c>
      <c r="D179" s="38">
        <v>23</v>
      </c>
      <c r="E179" s="38">
        <v>0.5</v>
      </c>
      <c r="F179" s="38">
        <v>27</v>
      </c>
      <c r="G179" s="38">
        <v>0.6</v>
      </c>
      <c r="H179" s="38">
        <v>91</v>
      </c>
      <c r="I179" s="38">
        <v>864</v>
      </c>
      <c r="J179" s="38">
        <v>7</v>
      </c>
      <c r="K179" s="38">
        <v>11.6</v>
      </c>
      <c r="L179" s="38">
        <v>1.1499999999999999</v>
      </c>
      <c r="M179">
        <v>20000</v>
      </c>
      <c r="N179" s="32">
        <v>93.1</v>
      </c>
      <c r="O179" s="32">
        <v>95.1</v>
      </c>
      <c r="P179" s="32">
        <v>0.95</v>
      </c>
      <c r="Q179" s="39" t="s">
        <v>547</v>
      </c>
    </row>
    <row r="180" spans="1:17">
      <c r="A180" s="37" t="s">
        <v>551</v>
      </c>
      <c r="B180" s="38">
        <v>0.1</v>
      </c>
      <c r="C180" s="38">
        <v>800</v>
      </c>
      <c r="D180" s="38">
        <v>20</v>
      </c>
      <c r="E180" s="38">
        <v>0.5</v>
      </c>
      <c r="F180" s="38">
        <v>26</v>
      </c>
      <c r="G180" s="38">
        <v>0.7</v>
      </c>
      <c r="H180" s="38">
        <v>99</v>
      </c>
      <c r="I180" s="38">
        <v>895</v>
      </c>
      <c r="J180" s="38">
        <v>8</v>
      </c>
      <c r="K180" s="38">
        <v>11.5</v>
      </c>
      <c r="L180" s="38">
        <v>1.1599999999999999</v>
      </c>
      <c r="M180">
        <v>20000</v>
      </c>
      <c r="N180" s="32">
        <v>87.9</v>
      </c>
      <c r="O180" s="32">
        <v>90.1</v>
      </c>
      <c r="P180" s="32">
        <v>0.92</v>
      </c>
      <c r="Q180" s="39" t="s">
        <v>552</v>
      </c>
    </row>
    <row r="181" spans="1:17">
      <c r="A181" s="37" t="s">
        <v>546</v>
      </c>
      <c r="B181" s="38">
        <v>0.1</v>
      </c>
      <c r="C181" s="38">
        <v>850</v>
      </c>
      <c r="D181" s="38">
        <v>20</v>
      </c>
      <c r="E181" s="38">
        <v>0.5</v>
      </c>
      <c r="F181" s="38">
        <v>21</v>
      </c>
      <c r="G181" s="38">
        <v>0.4</v>
      </c>
      <c r="H181" s="38">
        <v>68</v>
      </c>
      <c r="I181" s="38">
        <v>829</v>
      </c>
      <c r="J181" s="38">
        <v>9</v>
      </c>
      <c r="K181" s="38">
        <v>8.9</v>
      </c>
      <c r="L181" s="38">
        <v>0</v>
      </c>
      <c r="M181">
        <v>20000</v>
      </c>
      <c r="N181" s="32">
        <v>98.2</v>
      </c>
      <c r="O181" s="32">
        <v>96.8</v>
      </c>
      <c r="P181" s="32">
        <v>0.99</v>
      </c>
      <c r="Q181" s="39" t="s">
        <v>547</v>
      </c>
    </row>
    <row r="182" spans="1:17">
      <c r="A182" s="37" t="s">
        <v>548</v>
      </c>
      <c r="B182" s="38">
        <v>0.1</v>
      </c>
      <c r="C182" s="38">
        <v>850</v>
      </c>
      <c r="D182" s="38">
        <v>25</v>
      </c>
      <c r="E182" s="38">
        <v>0.5</v>
      </c>
      <c r="F182" s="38">
        <v>14</v>
      </c>
      <c r="G182" s="38">
        <v>0.2</v>
      </c>
      <c r="H182" s="38">
        <v>45</v>
      </c>
      <c r="I182" s="38">
        <v>876</v>
      </c>
      <c r="J182" s="38">
        <v>7</v>
      </c>
      <c r="K182" s="38">
        <v>11.5</v>
      </c>
      <c r="L182" s="38">
        <v>1.1200000000000001</v>
      </c>
      <c r="M182">
        <v>20000</v>
      </c>
      <c r="N182" s="32">
        <v>96.5</v>
      </c>
      <c r="O182" s="32">
        <v>97.5</v>
      </c>
      <c r="P182" s="32">
        <v>0.96</v>
      </c>
      <c r="Q182" s="39" t="s">
        <v>547</v>
      </c>
    </row>
    <row r="183" spans="1:17">
      <c r="A183" s="37" t="s">
        <v>549</v>
      </c>
      <c r="B183" s="38">
        <v>0.1</v>
      </c>
      <c r="C183" s="38">
        <v>850</v>
      </c>
      <c r="D183" s="38">
        <v>23</v>
      </c>
      <c r="E183" s="38">
        <v>0.5</v>
      </c>
      <c r="F183" s="38">
        <v>28</v>
      </c>
      <c r="G183" s="38">
        <v>0.7</v>
      </c>
      <c r="H183" s="38">
        <v>99</v>
      </c>
      <c r="I183" s="38">
        <v>873</v>
      </c>
      <c r="J183" s="38">
        <v>7</v>
      </c>
      <c r="K183" s="38">
        <v>10.199999999999999</v>
      </c>
      <c r="L183" s="38">
        <v>1.1399999999999999</v>
      </c>
      <c r="M183">
        <v>20000</v>
      </c>
      <c r="N183" s="32">
        <v>96.2</v>
      </c>
      <c r="O183" s="32">
        <v>97.4</v>
      </c>
      <c r="P183" s="32">
        <v>0.96</v>
      </c>
      <c r="Q183" s="39" t="s">
        <v>547</v>
      </c>
    </row>
    <row r="184" spans="1:17">
      <c r="A184" s="37" t="s">
        <v>550</v>
      </c>
      <c r="B184" s="38">
        <v>0.1</v>
      </c>
      <c r="C184" s="38">
        <v>850</v>
      </c>
      <c r="D184" s="38">
        <v>23</v>
      </c>
      <c r="E184" s="38">
        <v>0.5</v>
      </c>
      <c r="F184" s="38">
        <v>27</v>
      </c>
      <c r="G184" s="38">
        <v>0.6</v>
      </c>
      <c r="H184" s="38">
        <v>91</v>
      </c>
      <c r="I184" s="38">
        <v>864</v>
      </c>
      <c r="J184" s="38">
        <v>7</v>
      </c>
      <c r="K184" s="38">
        <v>11.6</v>
      </c>
      <c r="L184" s="38">
        <v>1.1499999999999999</v>
      </c>
      <c r="M184">
        <v>20000</v>
      </c>
      <c r="N184" s="32">
        <v>96.2</v>
      </c>
      <c r="O184" s="32">
        <v>98.4</v>
      </c>
      <c r="P184" s="32">
        <v>0.97</v>
      </c>
      <c r="Q184" s="39" t="s">
        <v>547</v>
      </c>
    </row>
    <row r="185" spans="1:17">
      <c r="A185" s="37" t="s">
        <v>551</v>
      </c>
      <c r="B185" s="38">
        <v>0.1</v>
      </c>
      <c r="C185" s="38">
        <v>850</v>
      </c>
      <c r="D185" s="38">
        <v>20</v>
      </c>
      <c r="E185" s="38">
        <v>0.5</v>
      </c>
      <c r="F185" s="38">
        <v>26</v>
      </c>
      <c r="G185" s="38">
        <v>0.7</v>
      </c>
      <c r="H185" s="38">
        <v>99</v>
      </c>
      <c r="I185" s="38">
        <v>895</v>
      </c>
      <c r="J185" s="38">
        <v>8</v>
      </c>
      <c r="K185" s="38">
        <v>11.5</v>
      </c>
      <c r="L185" s="38">
        <v>1.1599999999999999</v>
      </c>
      <c r="M185">
        <v>20000</v>
      </c>
      <c r="N185" s="32">
        <v>93.2</v>
      </c>
      <c r="O185" s="32">
        <v>95.4</v>
      </c>
      <c r="P185" s="32">
        <v>0.95</v>
      </c>
      <c r="Q185" s="39" t="s">
        <v>547</v>
      </c>
    </row>
    <row r="186" spans="1:17">
      <c r="A186" s="37" t="s">
        <v>546</v>
      </c>
      <c r="B186" s="38">
        <v>0.1</v>
      </c>
      <c r="C186" s="38">
        <v>700</v>
      </c>
      <c r="D186" s="38">
        <v>20</v>
      </c>
      <c r="E186" s="38">
        <v>5</v>
      </c>
      <c r="F186" s="38">
        <v>21</v>
      </c>
      <c r="G186" s="38">
        <v>0.4</v>
      </c>
      <c r="H186" s="38">
        <v>68</v>
      </c>
      <c r="I186" s="38">
        <v>829</v>
      </c>
      <c r="J186" s="38">
        <v>9</v>
      </c>
      <c r="K186" s="38">
        <v>8.9</v>
      </c>
      <c r="L186" s="38">
        <v>0</v>
      </c>
      <c r="M186">
        <v>20000</v>
      </c>
      <c r="N186" s="32">
        <v>72.38</v>
      </c>
      <c r="O186" s="32">
        <v>75.14</v>
      </c>
      <c r="P186" s="32">
        <v>0.9</v>
      </c>
      <c r="Q186" s="39" t="s">
        <v>547</v>
      </c>
    </row>
    <row r="187" spans="1:17">
      <c r="A187" s="37" t="s">
        <v>548</v>
      </c>
      <c r="B187" s="38">
        <v>0.1</v>
      </c>
      <c r="C187" s="38">
        <v>700</v>
      </c>
      <c r="D187" s="38">
        <v>25</v>
      </c>
      <c r="E187" s="38">
        <v>5</v>
      </c>
      <c r="F187" s="38">
        <v>14</v>
      </c>
      <c r="G187" s="38">
        <v>0.2</v>
      </c>
      <c r="H187" s="38">
        <v>45</v>
      </c>
      <c r="I187" s="38">
        <v>876</v>
      </c>
      <c r="J187" s="38">
        <v>7</v>
      </c>
      <c r="K187" s="38">
        <v>11.5</v>
      </c>
      <c r="L187" s="38">
        <v>1.1200000000000001</v>
      </c>
      <c r="M187">
        <v>20000</v>
      </c>
      <c r="N187" s="32">
        <v>86.08</v>
      </c>
      <c r="O187" s="32">
        <v>88.54</v>
      </c>
      <c r="P187" s="32">
        <v>0.96</v>
      </c>
      <c r="Q187" s="39" t="s">
        <v>547</v>
      </c>
    </row>
    <row r="188" spans="1:17">
      <c r="A188" s="37" t="s">
        <v>549</v>
      </c>
      <c r="B188" s="38">
        <v>0.1</v>
      </c>
      <c r="C188" s="38">
        <v>700</v>
      </c>
      <c r="D188" s="38">
        <v>23</v>
      </c>
      <c r="E188" s="38">
        <v>5</v>
      </c>
      <c r="F188" s="38">
        <v>28</v>
      </c>
      <c r="G188" s="38">
        <v>0.7</v>
      </c>
      <c r="H188" s="38">
        <v>99</v>
      </c>
      <c r="I188" s="38">
        <v>873</v>
      </c>
      <c r="J188" s="38">
        <v>7</v>
      </c>
      <c r="K188" s="38">
        <v>10.199999999999999</v>
      </c>
      <c r="L188" s="38">
        <v>1.1399999999999999</v>
      </c>
      <c r="M188">
        <v>20000</v>
      </c>
      <c r="N188" s="32">
        <v>84.75</v>
      </c>
      <c r="O188" s="32">
        <v>86.81</v>
      </c>
      <c r="P188" s="32">
        <v>0.96</v>
      </c>
      <c r="Q188" s="39" t="s">
        <v>547</v>
      </c>
    </row>
    <row r="189" spans="1:17">
      <c r="A189" s="37" t="s">
        <v>550</v>
      </c>
      <c r="B189" s="38">
        <v>0.1</v>
      </c>
      <c r="C189" s="38">
        <v>700</v>
      </c>
      <c r="D189" s="38">
        <v>23</v>
      </c>
      <c r="E189" s="38">
        <v>5</v>
      </c>
      <c r="F189" s="38">
        <v>27</v>
      </c>
      <c r="G189" s="38">
        <v>0.6</v>
      </c>
      <c r="H189" s="38">
        <v>91</v>
      </c>
      <c r="I189" s="38">
        <v>864</v>
      </c>
      <c r="J189" s="38">
        <v>7</v>
      </c>
      <c r="K189" s="38">
        <v>11.6</v>
      </c>
      <c r="L189" s="38">
        <v>1.1499999999999999</v>
      </c>
      <c r="M189">
        <v>20000</v>
      </c>
      <c r="N189" s="32">
        <v>81.44</v>
      </c>
      <c r="O189" s="32">
        <v>84</v>
      </c>
      <c r="P189" s="32">
        <v>0.94</v>
      </c>
      <c r="Q189" s="39" t="s">
        <v>547</v>
      </c>
    </row>
    <row r="190" spans="1:17">
      <c r="A190" s="37" t="s">
        <v>553</v>
      </c>
      <c r="B190" s="38">
        <v>0.1</v>
      </c>
      <c r="C190" s="38">
        <v>750</v>
      </c>
      <c r="D190" s="38">
        <v>15</v>
      </c>
      <c r="E190" s="38">
        <v>5</v>
      </c>
      <c r="F190" s="38">
        <v>28</v>
      </c>
      <c r="G190" s="38">
        <v>0.1</v>
      </c>
      <c r="H190" s="38">
        <v>13</v>
      </c>
      <c r="I190" s="38">
        <v>432</v>
      </c>
      <c r="J190" s="38">
        <v>9.8000000000000007</v>
      </c>
      <c r="K190" s="38"/>
      <c r="L190" s="38">
        <v>1.1000000000000001</v>
      </c>
      <c r="M190">
        <v>20000</v>
      </c>
      <c r="N190" s="32">
        <v>46.29</v>
      </c>
      <c r="O190" s="32">
        <v>55.6</v>
      </c>
      <c r="P190" s="32">
        <v>0.69</v>
      </c>
      <c r="Q190" s="35" t="s">
        <v>552</v>
      </c>
    </row>
    <row r="191" spans="1:17">
      <c r="A191" s="37" t="s">
        <v>554</v>
      </c>
      <c r="B191" s="38">
        <v>0.1</v>
      </c>
      <c r="C191" s="38">
        <v>750</v>
      </c>
      <c r="D191" s="38">
        <v>15</v>
      </c>
      <c r="E191" s="38">
        <v>5</v>
      </c>
      <c r="F191" s="38">
        <v>7</v>
      </c>
      <c r="G191" s="38">
        <v>0.11</v>
      </c>
      <c r="H191" s="38">
        <v>63</v>
      </c>
      <c r="I191" s="38">
        <v>381</v>
      </c>
      <c r="J191" s="38">
        <v>9.1999999999999993</v>
      </c>
      <c r="K191" s="38"/>
      <c r="L191" s="38">
        <v>1.61</v>
      </c>
      <c r="M191">
        <v>20000</v>
      </c>
      <c r="N191" s="32">
        <v>52.84</v>
      </c>
      <c r="O191" s="32">
        <v>61.21</v>
      </c>
      <c r="P191" s="32">
        <v>0.76</v>
      </c>
      <c r="Q191" s="35" t="s">
        <v>552</v>
      </c>
    </row>
    <row r="192" spans="1:17">
      <c r="A192" s="64" t="s">
        <v>555</v>
      </c>
      <c r="B192" s="65">
        <v>0.25</v>
      </c>
      <c r="C192" s="10">
        <v>4.5</v>
      </c>
      <c r="D192" s="10">
        <v>750</v>
      </c>
      <c r="E192" s="10">
        <v>15</v>
      </c>
      <c r="F192" s="10">
        <v>10.3</v>
      </c>
      <c r="G192" s="10">
        <v>0.29399999999999998</v>
      </c>
      <c r="H192" s="10">
        <v>113</v>
      </c>
      <c r="I192" s="10">
        <v>545</v>
      </c>
      <c r="J192" s="10">
        <v>20.5</v>
      </c>
      <c r="K192" s="10"/>
      <c r="L192" s="10">
        <v>1.88</v>
      </c>
      <c r="M192">
        <v>52000</v>
      </c>
      <c r="N192" s="50">
        <v>27.5</v>
      </c>
      <c r="O192" s="50">
        <v>41</v>
      </c>
      <c r="P192" s="50">
        <v>0.87</v>
      </c>
      <c r="Q192" s="66" t="s">
        <v>556</v>
      </c>
    </row>
    <row r="193" spans="1:17">
      <c r="A193" s="64" t="s">
        <v>557</v>
      </c>
      <c r="B193" s="65">
        <v>0.25</v>
      </c>
      <c r="C193" s="10">
        <v>4.5</v>
      </c>
      <c r="D193" s="10">
        <v>750</v>
      </c>
      <c r="E193" s="10">
        <v>15</v>
      </c>
      <c r="F193" s="10">
        <v>14.9</v>
      </c>
      <c r="G193" s="10">
        <v>0.315</v>
      </c>
      <c r="H193" s="10">
        <v>72</v>
      </c>
      <c r="I193" s="10">
        <v>402</v>
      </c>
      <c r="J193" s="10">
        <v>36.700000000000003</v>
      </c>
      <c r="K193" s="10"/>
      <c r="L193" s="10">
        <v>2.2799999999999998</v>
      </c>
      <c r="M193">
        <v>52000</v>
      </c>
      <c r="N193" s="50">
        <v>54</v>
      </c>
      <c r="O193" s="50">
        <v>71.7</v>
      </c>
      <c r="P193" s="50">
        <v>0.97</v>
      </c>
      <c r="Q193" s="66" t="s">
        <v>556</v>
      </c>
    </row>
    <row r="194" spans="1:17">
      <c r="A194" s="64" t="s">
        <v>558</v>
      </c>
      <c r="B194" s="65">
        <v>0.5</v>
      </c>
      <c r="C194" s="10">
        <v>4.78</v>
      </c>
      <c r="D194" s="10">
        <v>650</v>
      </c>
      <c r="E194" s="10">
        <v>3</v>
      </c>
      <c r="F194" s="10">
        <v>6.08</v>
      </c>
      <c r="G194" s="10">
        <v>0.27300000000000002</v>
      </c>
      <c r="H194" s="10">
        <v>232.6</v>
      </c>
      <c r="I194" s="10">
        <v>370</v>
      </c>
      <c r="J194" s="10">
        <v>18.3</v>
      </c>
      <c r="K194" s="10"/>
      <c r="L194" s="10">
        <v>0</v>
      </c>
      <c r="M194">
        <v>30000</v>
      </c>
      <c r="N194" s="50">
        <v>88.2</v>
      </c>
      <c r="O194" s="50">
        <v>76.3</v>
      </c>
      <c r="P194" s="50">
        <v>1.03</v>
      </c>
      <c r="Q194" s="66" t="s">
        <v>559</v>
      </c>
    </row>
    <row r="195" spans="1:17">
      <c r="A195" s="64" t="s">
        <v>558</v>
      </c>
      <c r="B195" s="65">
        <v>0.5</v>
      </c>
      <c r="C195" s="10">
        <v>5</v>
      </c>
      <c r="D195" s="10">
        <v>750</v>
      </c>
      <c r="E195" s="10">
        <v>50</v>
      </c>
      <c r="F195" s="10">
        <v>5.2</v>
      </c>
      <c r="G195" s="10">
        <v>0.23</v>
      </c>
      <c r="H195" s="10">
        <v>117</v>
      </c>
      <c r="I195" s="10">
        <v>510</v>
      </c>
      <c r="J195" s="10">
        <v>18.2</v>
      </c>
      <c r="K195" s="10"/>
      <c r="L195" s="10">
        <v>0</v>
      </c>
      <c r="M195">
        <v>22500</v>
      </c>
      <c r="N195" s="50">
        <v>84.8</v>
      </c>
      <c r="O195" s="50">
        <v>90.2</v>
      </c>
      <c r="P195" s="50">
        <v>0.94</v>
      </c>
      <c r="Q195" s="66" t="s">
        <v>559</v>
      </c>
    </row>
    <row r="196" spans="1:17">
      <c r="A196" s="64" t="s">
        <v>560</v>
      </c>
      <c r="B196" s="65">
        <v>0.4</v>
      </c>
      <c r="C196" s="10">
        <v>20</v>
      </c>
      <c r="D196" s="10">
        <v>750</v>
      </c>
      <c r="E196" s="10">
        <v>30</v>
      </c>
      <c r="F196" s="10">
        <v>24.6</v>
      </c>
      <c r="G196" s="10">
        <v>0.44600000000000001</v>
      </c>
      <c r="H196" s="10">
        <v>65</v>
      </c>
      <c r="I196" s="10">
        <v>700</v>
      </c>
      <c r="J196" s="10">
        <v>5.7</v>
      </c>
      <c r="K196" s="10"/>
      <c r="L196" s="10">
        <v>0</v>
      </c>
      <c r="M196">
        <v>60000</v>
      </c>
      <c r="N196" s="50">
        <v>81</v>
      </c>
      <c r="O196" s="50">
        <v>56</v>
      </c>
      <c r="P196" s="50">
        <v>0.98</v>
      </c>
      <c r="Q196" s="66" t="s">
        <v>561</v>
      </c>
    </row>
    <row r="197" spans="1:17">
      <c r="A197" s="64" t="s">
        <v>562</v>
      </c>
      <c r="B197" s="65">
        <v>0.4</v>
      </c>
      <c r="C197" s="10">
        <v>20</v>
      </c>
      <c r="D197" s="10">
        <v>750</v>
      </c>
      <c r="E197" s="10">
        <v>30</v>
      </c>
      <c r="F197" s="10">
        <v>9.3000000000000007</v>
      </c>
      <c r="G197" s="10">
        <v>0.26300000000000001</v>
      </c>
      <c r="H197" s="10">
        <v>104</v>
      </c>
      <c r="I197" s="10">
        <v>700</v>
      </c>
      <c r="J197" s="10">
        <v>2.2999999999999998</v>
      </c>
      <c r="K197" s="10"/>
      <c r="L197" s="10">
        <v>0</v>
      </c>
      <c r="M197">
        <v>60000</v>
      </c>
      <c r="N197" s="50">
        <v>83</v>
      </c>
      <c r="O197" s="50">
        <v>66</v>
      </c>
      <c r="P197" s="50">
        <v>1</v>
      </c>
      <c r="Q197" s="66" t="s">
        <v>561</v>
      </c>
    </row>
    <row r="198" spans="1:17">
      <c r="A198" s="64" t="s">
        <v>563</v>
      </c>
      <c r="B198" s="65">
        <v>0.35</v>
      </c>
      <c r="C198" s="10">
        <v>2.08</v>
      </c>
      <c r="D198" s="10">
        <v>700</v>
      </c>
      <c r="E198" s="10">
        <v>13.333</v>
      </c>
      <c r="F198" s="10">
        <v>8.2899999999999991</v>
      </c>
      <c r="G198" s="10">
        <v>0.109</v>
      </c>
      <c r="H198" s="10">
        <v>66.2</v>
      </c>
      <c r="I198" s="10">
        <v>233</v>
      </c>
      <c r="J198" s="10">
        <v>0.54</v>
      </c>
      <c r="K198" s="10">
        <v>9.3000000000000007</v>
      </c>
      <c r="L198" s="10">
        <v>0</v>
      </c>
      <c r="M198">
        <v>19700</v>
      </c>
      <c r="N198" s="50">
        <v>4</v>
      </c>
      <c r="O198" s="50">
        <v>5</v>
      </c>
      <c r="P198" s="50">
        <v>0.43</v>
      </c>
      <c r="Q198" s="66" t="s">
        <v>564</v>
      </c>
    </row>
    <row r="199" spans="1:17">
      <c r="A199" s="64" t="s">
        <v>563</v>
      </c>
      <c r="B199" s="65">
        <v>0.35</v>
      </c>
      <c r="C199" s="10">
        <v>2.11</v>
      </c>
      <c r="D199" s="10">
        <v>700</v>
      </c>
      <c r="E199" s="10">
        <v>13.333</v>
      </c>
      <c r="F199" s="10">
        <v>7.88</v>
      </c>
      <c r="G199" s="10">
        <v>0.108</v>
      </c>
      <c r="H199" s="10">
        <v>67.400000000000006</v>
      </c>
      <c r="I199" s="10">
        <v>230</v>
      </c>
      <c r="J199" s="10">
        <v>0.65</v>
      </c>
      <c r="K199" s="10">
        <v>16.2</v>
      </c>
      <c r="L199" s="10">
        <v>0</v>
      </c>
      <c r="M199">
        <v>19700</v>
      </c>
      <c r="N199" s="50">
        <v>8</v>
      </c>
      <c r="O199" s="50">
        <v>18</v>
      </c>
      <c r="P199" s="50">
        <v>0.49</v>
      </c>
      <c r="Q199" s="66" t="s">
        <v>564</v>
      </c>
    </row>
    <row r="200" spans="1:17">
      <c r="A200" s="64" t="s">
        <v>563</v>
      </c>
      <c r="B200" s="65">
        <v>0.35</v>
      </c>
      <c r="C200" s="10">
        <v>2.23</v>
      </c>
      <c r="D200" s="10">
        <v>700</v>
      </c>
      <c r="E200" s="10">
        <v>13.333</v>
      </c>
      <c r="F200" s="10">
        <v>4.07</v>
      </c>
      <c r="G200" s="10">
        <v>4.9000000000000002E-2</v>
      </c>
      <c r="H200" s="10">
        <v>73.5</v>
      </c>
      <c r="I200" s="10">
        <v>315</v>
      </c>
      <c r="J200" s="10">
        <v>0.4</v>
      </c>
      <c r="K200" s="10">
        <v>4.37</v>
      </c>
      <c r="L200" s="10">
        <v>0</v>
      </c>
      <c r="M200">
        <v>19700</v>
      </c>
      <c r="N200" s="50">
        <v>6</v>
      </c>
      <c r="O200" s="50">
        <v>8</v>
      </c>
      <c r="P200" s="50">
        <v>0.38</v>
      </c>
      <c r="Q200" s="66" t="s">
        <v>564</v>
      </c>
    </row>
    <row r="201" spans="1:17">
      <c r="A201" s="64" t="s">
        <v>563</v>
      </c>
      <c r="B201" s="65">
        <v>0.35</v>
      </c>
      <c r="C201" s="10">
        <v>3.62</v>
      </c>
      <c r="D201" s="10">
        <v>700</v>
      </c>
      <c r="E201" s="10">
        <v>13.333</v>
      </c>
      <c r="F201" s="10">
        <v>3.72</v>
      </c>
      <c r="G201" s="10">
        <v>5.1999999999999998E-2</v>
      </c>
      <c r="H201" s="10">
        <v>77.3</v>
      </c>
      <c r="I201" s="10">
        <v>264</v>
      </c>
      <c r="J201" s="10">
        <v>0.54</v>
      </c>
      <c r="K201" s="10">
        <v>8.32</v>
      </c>
      <c r="L201" s="10">
        <v>0</v>
      </c>
      <c r="M201">
        <v>19700</v>
      </c>
      <c r="N201" s="50">
        <v>12.5</v>
      </c>
      <c r="O201" s="50">
        <v>20</v>
      </c>
      <c r="P201" s="50">
        <v>0.6</v>
      </c>
      <c r="Q201" s="66" t="s">
        <v>564</v>
      </c>
    </row>
    <row r="202" spans="1:17">
      <c r="A202" s="64" t="s">
        <v>563</v>
      </c>
      <c r="B202" s="65">
        <v>0.35</v>
      </c>
      <c r="C202" s="10">
        <v>5.95</v>
      </c>
      <c r="D202" s="10">
        <v>700</v>
      </c>
      <c r="E202" s="10">
        <v>13.333</v>
      </c>
      <c r="F202" s="10">
        <v>3.43</v>
      </c>
      <c r="G202" s="10">
        <v>4.7E-2</v>
      </c>
      <c r="H202" s="10">
        <v>83.3</v>
      </c>
      <c r="I202" s="10">
        <v>251</v>
      </c>
      <c r="J202" s="10">
        <v>7</v>
      </c>
      <c r="K202" s="10">
        <v>6.85</v>
      </c>
      <c r="L202" s="10">
        <v>0</v>
      </c>
      <c r="M202">
        <v>19700</v>
      </c>
      <c r="N202" s="50">
        <v>10</v>
      </c>
      <c r="O202" s="50">
        <v>16</v>
      </c>
      <c r="P202" s="50">
        <v>0.59</v>
      </c>
      <c r="Q202" s="66" t="s">
        <v>564</v>
      </c>
    </row>
    <row r="203" spans="1:17">
      <c r="A203" s="64" t="s">
        <v>563</v>
      </c>
      <c r="B203" s="65">
        <v>0.35</v>
      </c>
      <c r="C203" s="10">
        <v>9.77</v>
      </c>
      <c r="D203" s="10">
        <v>700</v>
      </c>
      <c r="E203" s="10">
        <v>13.333</v>
      </c>
      <c r="F203" s="10">
        <v>4.5199999999999996</v>
      </c>
      <c r="G203" s="10">
        <v>3.6999999999999998E-2</v>
      </c>
      <c r="H203" s="10">
        <v>28.2</v>
      </c>
      <c r="I203" s="10">
        <v>273</v>
      </c>
      <c r="J203" s="10">
        <v>7</v>
      </c>
      <c r="K203" s="10">
        <v>0.77</v>
      </c>
      <c r="L203" s="10">
        <v>0</v>
      </c>
      <c r="M203">
        <v>19700</v>
      </c>
      <c r="N203" s="50">
        <v>15</v>
      </c>
      <c r="O203" s="50">
        <v>24</v>
      </c>
      <c r="P203" s="50">
        <v>0.49</v>
      </c>
      <c r="Q203" s="66" t="s">
        <v>564</v>
      </c>
    </row>
    <row r="204" spans="1:17">
      <c r="A204" s="64" t="s">
        <v>563</v>
      </c>
      <c r="B204" s="65">
        <v>0.35</v>
      </c>
      <c r="C204" s="10">
        <v>2.06</v>
      </c>
      <c r="D204" s="10">
        <v>700</v>
      </c>
      <c r="E204" s="10">
        <v>13.333</v>
      </c>
      <c r="F204" s="10">
        <v>5.17</v>
      </c>
      <c r="G204" s="10">
        <v>0.108</v>
      </c>
      <c r="H204" s="10">
        <v>54.7</v>
      </c>
      <c r="I204" s="10">
        <v>217</v>
      </c>
      <c r="J204" s="10">
        <v>0.4</v>
      </c>
      <c r="K204" s="10">
        <v>15.3</v>
      </c>
      <c r="L204" s="10">
        <v>0</v>
      </c>
      <c r="M204">
        <v>19700</v>
      </c>
      <c r="N204" s="50">
        <v>2</v>
      </c>
      <c r="O204" s="50">
        <v>4</v>
      </c>
      <c r="P204" s="50">
        <v>0.39</v>
      </c>
      <c r="Q204" s="66" t="s">
        <v>564</v>
      </c>
    </row>
    <row r="205" spans="1:17">
      <c r="A205" s="64" t="s">
        <v>563</v>
      </c>
      <c r="B205" s="65">
        <v>0.35</v>
      </c>
      <c r="C205" s="10">
        <v>4.3</v>
      </c>
      <c r="D205" s="10">
        <v>700</v>
      </c>
      <c r="E205" s="10">
        <v>13.333</v>
      </c>
      <c r="F205" s="10">
        <v>5.45</v>
      </c>
      <c r="G205" s="10">
        <v>8.1000000000000003E-2</v>
      </c>
      <c r="H205" s="10">
        <v>37.799999999999997</v>
      </c>
      <c r="I205" s="10">
        <v>274</v>
      </c>
      <c r="J205" s="10">
        <v>0.4</v>
      </c>
      <c r="K205" s="10">
        <v>7.55</v>
      </c>
      <c r="L205" s="10">
        <v>0</v>
      </c>
      <c r="M205">
        <v>19700</v>
      </c>
      <c r="N205" s="50">
        <v>2</v>
      </c>
      <c r="O205" s="50">
        <v>2</v>
      </c>
      <c r="P205" s="50">
        <v>0.64</v>
      </c>
      <c r="Q205" s="66" t="s">
        <v>564</v>
      </c>
    </row>
    <row r="206" spans="1:17">
      <c r="A206" s="64" t="s">
        <v>563</v>
      </c>
      <c r="B206" s="65">
        <v>0.35</v>
      </c>
      <c r="C206" s="10">
        <v>6.55</v>
      </c>
      <c r="D206" s="10">
        <v>700</v>
      </c>
      <c r="E206" s="10">
        <v>13.333</v>
      </c>
      <c r="F206" s="10">
        <v>5.36</v>
      </c>
      <c r="G206" s="10">
        <v>8.6999999999999994E-2</v>
      </c>
      <c r="H206" s="10">
        <v>43.5</v>
      </c>
      <c r="I206" s="10">
        <v>253</v>
      </c>
      <c r="J206" s="10">
        <v>0.46</v>
      </c>
      <c r="K206" s="10">
        <v>5.84</v>
      </c>
      <c r="L206" s="10">
        <v>0</v>
      </c>
      <c r="M206">
        <v>19700</v>
      </c>
      <c r="N206" s="50">
        <v>4</v>
      </c>
      <c r="O206" s="50">
        <v>4</v>
      </c>
      <c r="P206" s="50">
        <v>0.56999999999999995</v>
      </c>
      <c r="Q206" s="66" t="s">
        <v>564</v>
      </c>
    </row>
    <row r="207" spans="1:17">
      <c r="A207" s="64" t="s">
        <v>563</v>
      </c>
      <c r="B207" s="65">
        <v>0.35</v>
      </c>
      <c r="C207" s="10">
        <v>9.74</v>
      </c>
      <c r="D207" s="10">
        <v>700</v>
      </c>
      <c r="E207" s="10">
        <v>13.333</v>
      </c>
      <c r="F207" s="10">
        <v>5.33</v>
      </c>
      <c r="G207" s="10">
        <v>0.06</v>
      </c>
      <c r="H207" s="10">
        <v>38.700000000000003</v>
      </c>
      <c r="I207" s="10">
        <v>252</v>
      </c>
      <c r="J207" s="10">
        <v>0.68</v>
      </c>
      <c r="K207" s="10">
        <v>2.12</v>
      </c>
      <c r="L207" s="10">
        <v>0</v>
      </c>
      <c r="M207">
        <v>19700</v>
      </c>
      <c r="N207" s="50">
        <v>4</v>
      </c>
      <c r="O207" s="50">
        <v>5</v>
      </c>
      <c r="P207" s="50">
        <v>0.6</v>
      </c>
      <c r="Q207" s="66" t="s">
        <v>564</v>
      </c>
    </row>
    <row r="208" spans="1:17">
      <c r="A208" s="64" t="s">
        <v>565</v>
      </c>
      <c r="B208" s="65">
        <v>0.5</v>
      </c>
      <c r="C208" s="10">
        <v>10</v>
      </c>
      <c r="D208" s="10">
        <v>500</v>
      </c>
      <c r="E208" s="10">
        <v>1</v>
      </c>
      <c r="F208" s="10">
        <v>11.14</v>
      </c>
      <c r="G208" s="10">
        <v>0.21</v>
      </c>
      <c r="H208" s="10">
        <v>76.08</v>
      </c>
      <c r="I208" s="10">
        <v>337.8</v>
      </c>
      <c r="J208" s="10">
        <v>11.5</v>
      </c>
      <c r="K208" s="10">
        <v>8.4</v>
      </c>
      <c r="L208" s="10">
        <v>0</v>
      </c>
      <c r="M208">
        <v>9000</v>
      </c>
      <c r="N208" s="50">
        <v>21</v>
      </c>
      <c r="O208" s="50">
        <v>20</v>
      </c>
      <c r="P208" s="50"/>
      <c r="Q208" s="66" t="s">
        <v>566</v>
      </c>
    </row>
    <row r="209" spans="1:17">
      <c r="A209" s="64" t="s">
        <v>565</v>
      </c>
      <c r="B209" s="65">
        <v>0.5</v>
      </c>
      <c r="C209" s="10">
        <v>10</v>
      </c>
      <c r="D209" s="10">
        <v>550</v>
      </c>
      <c r="E209" s="10">
        <v>1</v>
      </c>
      <c r="F209" s="10">
        <v>11.14</v>
      </c>
      <c r="G209" s="10">
        <v>0.21</v>
      </c>
      <c r="H209" s="10">
        <v>76.08</v>
      </c>
      <c r="I209" s="10">
        <v>337.8</v>
      </c>
      <c r="J209" s="10">
        <v>11.5</v>
      </c>
      <c r="K209" s="10">
        <v>8.4</v>
      </c>
      <c r="L209" s="10">
        <v>0</v>
      </c>
      <c r="M209">
        <v>9000</v>
      </c>
      <c r="N209" s="50">
        <v>29</v>
      </c>
      <c r="O209" s="50">
        <v>30</v>
      </c>
      <c r="P209" s="50"/>
      <c r="Q209" s="66" t="s">
        <v>566</v>
      </c>
    </row>
    <row r="210" spans="1:17">
      <c r="A210" s="64" t="s">
        <v>565</v>
      </c>
      <c r="B210" s="65">
        <v>0.5</v>
      </c>
      <c r="C210" s="10">
        <v>10</v>
      </c>
      <c r="D210" s="10">
        <v>600</v>
      </c>
      <c r="E210" s="10">
        <v>1</v>
      </c>
      <c r="F210" s="10">
        <v>11.14</v>
      </c>
      <c r="G210" s="10">
        <v>0.21</v>
      </c>
      <c r="H210" s="10">
        <v>76.08</v>
      </c>
      <c r="I210" s="10">
        <v>337.8</v>
      </c>
      <c r="J210" s="10">
        <v>11.5</v>
      </c>
      <c r="K210" s="10">
        <v>8.4</v>
      </c>
      <c r="L210" s="10">
        <v>0</v>
      </c>
      <c r="M210">
        <v>9000</v>
      </c>
      <c r="N210" s="50">
        <v>43</v>
      </c>
      <c r="O210" s="50">
        <v>42</v>
      </c>
      <c r="P210" s="50"/>
      <c r="Q210" s="66" t="s">
        <v>566</v>
      </c>
    </row>
    <row r="211" spans="1:17">
      <c r="A211" s="64" t="s">
        <v>565</v>
      </c>
      <c r="B211" s="65">
        <v>0.5</v>
      </c>
      <c r="C211" s="10">
        <v>10</v>
      </c>
      <c r="D211" s="10">
        <v>650</v>
      </c>
      <c r="E211" s="10">
        <v>1</v>
      </c>
      <c r="F211" s="10">
        <v>11.14</v>
      </c>
      <c r="G211" s="10">
        <v>0.21</v>
      </c>
      <c r="H211" s="10">
        <v>76.08</v>
      </c>
      <c r="I211" s="10">
        <v>337.8</v>
      </c>
      <c r="J211" s="10">
        <v>11.5</v>
      </c>
      <c r="K211" s="10">
        <v>8.4</v>
      </c>
      <c r="L211" s="10">
        <v>0</v>
      </c>
      <c r="M211">
        <v>9000</v>
      </c>
      <c r="N211" s="50">
        <v>56</v>
      </c>
      <c r="O211" s="50">
        <v>60</v>
      </c>
      <c r="P211" s="50"/>
      <c r="Q211" s="66" t="s">
        <v>566</v>
      </c>
    </row>
    <row r="212" spans="1:17">
      <c r="A212" s="64" t="s">
        <v>565</v>
      </c>
      <c r="B212" s="65">
        <v>0.5</v>
      </c>
      <c r="C212" s="10">
        <v>10</v>
      </c>
      <c r="D212" s="10">
        <v>700</v>
      </c>
      <c r="E212" s="10">
        <v>1</v>
      </c>
      <c r="F212" s="10">
        <v>11.14</v>
      </c>
      <c r="G212" s="10">
        <v>0.21</v>
      </c>
      <c r="H212" s="10">
        <v>76.08</v>
      </c>
      <c r="I212" s="10">
        <v>337.8</v>
      </c>
      <c r="J212" s="10">
        <v>11.5</v>
      </c>
      <c r="K212" s="10">
        <v>8.4</v>
      </c>
      <c r="L212" s="10">
        <v>0</v>
      </c>
      <c r="M212">
        <v>9000</v>
      </c>
      <c r="N212" s="50">
        <v>57</v>
      </c>
      <c r="O212" s="50">
        <v>62</v>
      </c>
      <c r="P212" s="50"/>
      <c r="Q212" s="66" t="s">
        <v>566</v>
      </c>
    </row>
    <row r="213" spans="1:17">
      <c r="A213" s="64" t="s">
        <v>565</v>
      </c>
      <c r="B213" s="65">
        <v>0.5</v>
      </c>
      <c r="C213" s="10">
        <v>10</v>
      </c>
      <c r="D213" s="10">
        <v>700</v>
      </c>
      <c r="E213" s="10">
        <v>30</v>
      </c>
      <c r="F213" s="10">
        <v>11.14</v>
      </c>
      <c r="G213" s="10">
        <v>0.21</v>
      </c>
      <c r="H213" s="10">
        <v>76.08</v>
      </c>
      <c r="I213" s="10">
        <v>337.8</v>
      </c>
      <c r="J213" s="10">
        <v>11.5</v>
      </c>
      <c r="K213" s="10">
        <v>8.4</v>
      </c>
      <c r="L213" s="10">
        <v>0</v>
      </c>
      <c r="M213">
        <v>9000</v>
      </c>
      <c r="N213" s="50">
        <v>50</v>
      </c>
      <c r="O213" s="50">
        <v>55</v>
      </c>
      <c r="P213" s="50"/>
      <c r="Q213" s="66" t="s">
        <v>566</v>
      </c>
    </row>
    <row r="214" spans="1:17">
      <c r="A214" s="64" t="s">
        <v>567</v>
      </c>
      <c r="B214" s="65">
        <v>0.5</v>
      </c>
      <c r="C214" s="10">
        <v>10</v>
      </c>
      <c r="D214" s="10">
        <v>500</v>
      </c>
      <c r="E214" s="10">
        <v>1</v>
      </c>
      <c r="F214" s="10">
        <v>13.21</v>
      </c>
      <c r="G214" s="10">
        <v>0.28999999999999998</v>
      </c>
      <c r="H214" s="10">
        <v>90.67</v>
      </c>
      <c r="I214" s="10">
        <v>543.4</v>
      </c>
      <c r="J214" s="10">
        <v>8.9</v>
      </c>
      <c r="K214" s="10">
        <v>10.9</v>
      </c>
      <c r="L214" s="10">
        <v>1.1200000000000001</v>
      </c>
      <c r="M214">
        <v>9000</v>
      </c>
      <c r="N214" s="50">
        <v>24</v>
      </c>
      <c r="O214" s="50">
        <v>33</v>
      </c>
      <c r="P214" s="50"/>
      <c r="Q214" s="66" t="s">
        <v>566</v>
      </c>
    </row>
    <row r="215" spans="1:17">
      <c r="A215" s="64" t="s">
        <v>567</v>
      </c>
      <c r="B215" s="65">
        <v>0.5</v>
      </c>
      <c r="C215" s="10">
        <v>10</v>
      </c>
      <c r="D215" s="10">
        <v>550</v>
      </c>
      <c r="E215" s="10">
        <v>1</v>
      </c>
      <c r="F215" s="10">
        <v>13.21</v>
      </c>
      <c r="G215" s="10">
        <v>0.28999999999999998</v>
      </c>
      <c r="H215" s="10">
        <v>90.67</v>
      </c>
      <c r="I215" s="10">
        <v>543.4</v>
      </c>
      <c r="J215" s="10">
        <v>8.9</v>
      </c>
      <c r="K215" s="10">
        <v>10.9</v>
      </c>
      <c r="L215" s="10">
        <v>1.1200000000000001</v>
      </c>
      <c r="M215">
        <v>9000</v>
      </c>
      <c r="N215" s="50">
        <v>40</v>
      </c>
      <c r="O215" s="50">
        <v>54</v>
      </c>
      <c r="P215" s="50"/>
      <c r="Q215" s="66" t="s">
        <v>566</v>
      </c>
    </row>
    <row r="216" spans="1:17">
      <c r="A216" s="64" t="s">
        <v>567</v>
      </c>
      <c r="B216" s="65">
        <v>0.5</v>
      </c>
      <c r="C216" s="10">
        <v>10</v>
      </c>
      <c r="D216" s="10">
        <v>600</v>
      </c>
      <c r="E216" s="10">
        <v>1</v>
      </c>
      <c r="F216" s="10">
        <v>13.21</v>
      </c>
      <c r="G216" s="10">
        <v>0.28999999999999998</v>
      </c>
      <c r="H216" s="10">
        <v>90.67</v>
      </c>
      <c r="I216" s="10">
        <v>543.4</v>
      </c>
      <c r="J216" s="10">
        <v>8.9</v>
      </c>
      <c r="K216" s="10">
        <v>10.9</v>
      </c>
      <c r="L216" s="10">
        <v>1.1200000000000001</v>
      </c>
      <c r="M216">
        <v>9000</v>
      </c>
      <c r="N216" s="50">
        <v>52</v>
      </c>
      <c r="O216" s="50">
        <v>62</v>
      </c>
      <c r="P216" s="50"/>
      <c r="Q216" s="66" t="s">
        <v>566</v>
      </c>
    </row>
    <row r="217" spans="1:17">
      <c r="A217" s="64" t="s">
        <v>567</v>
      </c>
      <c r="B217" s="65">
        <v>0.5</v>
      </c>
      <c r="C217" s="10">
        <v>10</v>
      </c>
      <c r="D217" s="10">
        <v>650</v>
      </c>
      <c r="E217" s="10">
        <v>1</v>
      </c>
      <c r="F217" s="10">
        <v>13.21</v>
      </c>
      <c r="G217" s="10">
        <v>0.28999999999999998</v>
      </c>
      <c r="H217" s="10">
        <v>90.67</v>
      </c>
      <c r="I217" s="10">
        <v>543.4</v>
      </c>
      <c r="J217" s="10">
        <v>8.9</v>
      </c>
      <c r="K217" s="10">
        <v>10.9</v>
      </c>
      <c r="L217" s="10">
        <v>1.1200000000000001</v>
      </c>
      <c r="M217">
        <v>9000</v>
      </c>
      <c r="N217" s="50">
        <v>75</v>
      </c>
      <c r="O217" s="50">
        <v>78</v>
      </c>
      <c r="P217" s="50"/>
      <c r="Q217" s="66" t="s">
        <v>566</v>
      </c>
    </row>
    <row r="218" spans="1:17">
      <c r="A218" s="64" t="s">
        <v>567</v>
      </c>
      <c r="B218" s="65">
        <v>0.5</v>
      </c>
      <c r="C218" s="10">
        <v>10</v>
      </c>
      <c r="D218" s="10">
        <v>700</v>
      </c>
      <c r="E218" s="10">
        <v>1</v>
      </c>
      <c r="F218" s="10">
        <v>13.21</v>
      </c>
      <c r="G218" s="10">
        <v>0.28999999999999998</v>
      </c>
      <c r="H218" s="10">
        <v>90.67</v>
      </c>
      <c r="I218" s="10">
        <v>543.4</v>
      </c>
      <c r="J218" s="10">
        <v>8.9</v>
      </c>
      <c r="K218" s="10">
        <v>10.9</v>
      </c>
      <c r="L218" s="10">
        <v>1.1200000000000001</v>
      </c>
      <c r="M218">
        <v>9000</v>
      </c>
      <c r="N218" s="50">
        <v>86</v>
      </c>
      <c r="O218" s="50">
        <v>89</v>
      </c>
      <c r="P218" s="50"/>
      <c r="Q218" s="66" t="s">
        <v>566</v>
      </c>
    </row>
    <row r="219" spans="1:17">
      <c r="A219" s="64" t="s">
        <v>567</v>
      </c>
      <c r="B219" s="65">
        <v>0.5</v>
      </c>
      <c r="C219" s="10">
        <v>10</v>
      </c>
      <c r="D219" s="10">
        <v>700</v>
      </c>
      <c r="E219" s="10">
        <v>30</v>
      </c>
      <c r="F219" s="10">
        <v>13.21</v>
      </c>
      <c r="G219" s="10">
        <v>0.28999999999999998</v>
      </c>
      <c r="H219" s="10">
        <v>90.67</v>
      </c>
      <c r="I219" s="10">
        <v>543.4</v>
      </c>
      <c r="J219" s="10">
        <v>8.9</v>
      </c>
      <c r="K219" s="10">
        <v>10.9</v>
      </c>
      <c r="L219" s="10">
        <v>1.1200000000000001</v>
      </c>
      <c r="M219">
        <v>9000</v>
      </c>
      <c r="N219" s="50">
        <v>80</v>
      </c>
      <c r="O219" s="50">
        <v>83</v>
      </c>
      <c r="P219" s="50"/>
      <c r="Q219" s="66" t="s">
        <v>566</v>
      </c>
    </row>
    <row r="220" spans="1:17">
      <c r="A220" s="64" t="s">
        <v>567</v>
      </c>
      <c r="B220" s="65">
        <v>0.5</v>
      </c>
      <c r="C220" s="10">
        <v>10</v>
      </c>
      <c r="D220" s="10">
        <v>700</v>
      </c>
      <c r="E220" s="10">
        <v>1</v>
      </c>
      <c r="F220" s="10">
        <v>13.21</v>
      </c>
      <c r="G220" s="10">
        <v>0.28999999999999998</v>
      </c>
      <c r="H220" s="10">
        <v>90.67</v>
      </c>
      <c r="I220" s="10">
        <v>543.4</v>
      </c>
      <c r="J220" s="10">
        <v>8.9</v>
      </c>
      <c r="K220" s="10">
        <v>10.9</v>
      </c>
      <c r="L220" s="10">
        <v>1.1200000000000001</v>
      </c>
      <c r="M220">
        <v>12000</v>
      </c>
      <c r="N220" s="50">
        <v>81</v>
      </c>
      <c r="O220" s="50">
        <v>82</v>
      </c>
      <c r="P220" s="50"/>
      <c r="Q220" s="66" t="s">
        <v>566</v>
      </c>
    </row>
    <row r="221" spans="1:17">
      <c r="A221" s="64" t="s">
        <v>567</v>
      </c>
      <c r="B221" s="65">
        <v>0.5</v>
      </c>
      <c r="C221" s="10">
        <v>10</v>
      </c>
      <c r="D221" s="10">
        <v>700</v>
      </c>
      <c r="E221" s="10">
        <v>1</v>
      </c>
      <c r="F221" s="10">
        <v>13.21</v>
      </c>
      <c r="G221" s="10">
        <v>0.28999999999999998</v>
      </c>
      <c r="H221" s="10">
        <v>90.67</v>
      </c>
      <c r="I221" s="10">
        <v>543.4</v>
      </c>
      <c r="J221" s="10">
        <v>8.9</v>
      </c>
      <c r="K221" s="10">
        <v>10.9</v>
      </c>
      <c r="L221" s="10">
        <v>1.1200000000000001</v>
      </c>
      <c r="M221">
        <v>15000</v>
      </c>
      <c r="N221" s="50">
        <v>72</v>
      </c>
      <c r="O221" s="50">
        <v>78</v>
      </c>
      <c r="P221" s="50"/>
      <c r="Q221" s="66" t="s">
        <v>566</v>
      </c>
    </row>
    <row r="222" spans="1:17">
      <c r="A222" s="64" t="s">
        <v>567</v>
      </c>
      <c r="B222" s="65">
        <v>0.5</v>
      </c>
      <c r="C222" s="10">
        <v>10</v>
      </c>
      <c r="D222" s="10">
        <v>700</v>
      </c>
      <c r="E222" s="10">
        <v>1</v>
      </c>
      <c r="F222" s="10">
        <v>13.21</v>
      </c>
      <c r="G222" s="10">
        <v>0.28999999999999998</v>
      </c>
      <c r="H222" s="10">
        <v>90.67</v>
      </c>
      <c r="I222" s="10">
        <v>543.4</v>
      </c>
      <c r="J222" s="10">
        <v>8.9</v>
      </c>
      <c r="K222" s="10">
        <v>10.9</v>
      </c>
      <c r="L222" s="10">
        <v>1.1200000000000001</v>
      </c>
      <c r="M222">
        <v>18000</v>
      </c>
      <c r="N222" s="50">
        <v>60</v>
      </c>
      <c r="O222" s="50">
        <v>66</v>
      </c>
      <c r="P222" s="50"/>
      <c r="Q222" s="66" t="s">
        <v>566</v>
      </c>
    </row>
    <row r="223" spans="1:17">
      <c r="A223" s="64" t="s">
        <v>567</v>
      </c>
      <c r="B223" s="65">
        <v>0.5</v>
      </c>
      <c r="C223" s="10">
        <v>10</v>
      </c>
      <c r="D223" s="10">
        <v>700</v>
      </c>
      <c r="E223" s="10">
        <v>1</v>
      </c>
      <c r="F223" s="10">
        <v>13.21</v>
      </c>
      <c r="G223" s="10">
        <v>0.28999999999999998</v>
      </c>
      <c r="H223" s="10">
        <v>90.67</v>
      </c>
      <c r="I223" s="10">
        <v>543.4</v>
      </c>
      <c r="J223" s="10">
        <v>8.9</v>
      </c>
      <c r="K223" s="10">
        <v>10.9</v>
      </c>
      <c r="L223" s="10">
        <v>1.1200000000000001</v>
      </c>
      <c r="M223">
        <v>21000</v>
      </c>
      <c r="N223" s="50">
        <v>45</v>
      </c>
      <c r="O223" s="50">
        <v>60</v>
      </c>
      <c r="P223" s="50"/>
      <c r="Q223" s="66" t="s">
        <v>566</v>
      </c>
    </row>
    <row r="224" spans="1:17">
      <c r="A224" s="64" t="s">
        <v>568</v>
      </c>
      <c r="B224" s="65">
        <v>0.5</v>
      </c>
      <c r="C224" s="10">
        <v>10</v>
      </c>
      <c r="D224" s="10">
        <v>500</v>
      </c>
      <c r="E224" s="10">
        <v>1</v>
      </c>
      <c r="F224" s="10">
        <v>14.3</v>
      </c>
      <c r="G224" s="10">
        <v>0.28000000000000003</v>
      </c>
      <c r="H224" s="10">
        <v>80.5</v>
      </c>
      <c r="I224" s="10">
        <v>743.7</v>
      </c>
      <c r="J224" s="10">
        <v>12.8</v>
      </c>
      <c r="K224" s="10">
        <v>7.5</v>
      </c>
      <c r="L224" s="10">
        <v>1.1000000000000001</v>
      </c>
      <c r="M224">
        <v>9000</v>
      </c>
      <c r="N224" s="50">
        <v>15</v>
      </c>
      <c r="O224" s="50">
        <v>22</v>
      </c>
      <c r="P224" s="50"/>
      <c r="Q224" s="66" t="s">
        <v>566</v>
      </c>
    </row>
    <row r="225" spans="1:17">
      <c r="A225" s="64" t="s">
        <v>568</v>
      </c>
      <c r="B225" s="65">
        <v>0.5</v>
      </c>
      <c r="C225" s="10">
        <v>10</v>
      </c>
      <c r="D225" s="10">
        <v>550</v>
      </c>
      <c r="E225" s="10">
        <v>1</v>
      </c>
      <c r="F225" s="10">
        <v>14.3</v>
      </c>
      <c r="G225" s="10">
        <v>0.28000000000000003</v>
      </c>
      <c r="H225" s="10">
        <v>80.5</v>
      </c>
      <c r="I225" s="10">
        <v>743.7</v>
      </c>
      <c r="J225" s="10">
        <v>12.8</v>
      </c>
      <c r="K225" s="10">
        <v>7.5</v>
      </c>
      <c r="L225" s="10">
        <v>1.1000000000000001</v>
      </c>
      <c r="M225">
        <v>9000</v>
      </c>
      <c r="N225" s="50">
        <v>21</v>
      </c>
      <c r="O225" s="50">
        <v>32</v>
      </c>
      <c r="P225" s="50"/>
      <c r="Q225" s="66" t="s">
        <v>566</v>
      </c>
    </row>
    <row r="226" spans="1:17">
      <c r="A226" s="64" t="s">
        <v>568</v>
      </c>
      <c r="B226" s="65">
        <v>0.5</v>
      </c>
      <c r="C226" s="10">
        <v>10</v>
      </c>
      <c r="D226" s="10">
        <v>600</v>
      </c>
      <c r="E226" s="10">
        <v>1</v>
      </c>
      <c r="F226" s="10">
        <v>14.3</v>
      </c>
      <c r="G226" s="10">
        <v>0.28000000000000003</v>
      </c>
      <c r="H226" s="10">
        <v>80.5</v>
      </c>
      <c r="I226" s="10">
        <v>743.7</v>
      </c>
      <c r="J226" s="10">
        <v>12.8</v>
      </c>
      <c r="K226" s="10">
        <v>7.5</v>
      </c>
      <c r="L226" s="10">
        <v>1.1000000000000001</v>
      </c>
      <c r="M226">
        <v>9000</v>
      </c>
      <c r="N226" s="50">
        <v>32</v>
      </c>
      <c r="O226" s="50">
        <v>43</v>
      </c>
      <c r="P226" s="50"/>
      <c r="Q226" s="66" t="s">
        <v>566</v>
      </c>
    </row>
    <row r="227" spans="1:17">
      <c r="A227" s="64" t="s">
        <v>568</v>
      </c>
      <c r="B227" s="65">
        <v>0.5</v>
      </c>
      <c r="C227" s="10">
        <v>10</v>
      </c>
      <c r="D227" s="10">
        <v>650</v>
      </c>
      <c r="E227" s="10">
        <v>1</v>
      </c>
      <c r="F227" s="10">
        <v>14.3</v>
      </c>
      <c r="G227" s="10">
        <v>0.28000000000000003</v>
      </c>
      <c r="H227" s="10">
        <v>80.5</v>
      </c>
      <c r="I227" s="10">
        <v>743.7</v>
      </c>
      <c r="J227" s="10">
        <v>12.8</v>
      </c>
      <c r="K227" s="10">
        <v>7.5</v>
      </c>
      <c r="L227" s="10">
        <v>1.1000000000000001</v>
      </c>
      <c r="M227">
        <v>9000</v>
      </c>
      <c r="N227" s="50">
        <v>58</v>
      </c>
      <c r="O227" s="50">
        <v>59</v>
      </c>
      <c r="P227" s="50"/>
      <c r="Q227" s="66" t="s">
        <v>566</v>
      </c>
    </row>
    <row r="228" spans="1:17">
      <c r="A228" s="64" t="s">
        <v>568</v>
      </c>
      <c r="B228" s="65">
        <v>0.5</v>
      </c>
      <c r="C228" s="10">
        <v>10</v>
      </c>
      <c r="D228" s="10">
        <v>700</v>
      </c>
      <c r="E228" s="10">
        <v>1</v>
      </c>
      <c r="F228" s="10">
        <v>14.3</v>
      </c>
      <c r="G228" s="10">
        <v>0.28000000000000003</v>
      </c>
      <c r="H228" s="10">
        <v>80.5</v>
      </c>
      <c r="I228" s="10">
        <v>743.7</v>
      </c>
      <c r="J228" s="10">
        <v>12.8</v>
      </c>
      <c r="K228" s="10">
        <v>7.5</v>
      </c>
      <c r="L228" s="10">
        <v>1.1000000000000001</v>
      </c>
      <c r="M228">
        <v>9000</v>
      </c>
      <c r="N228" s="50">
        <v>67.5</v>
      </c>
      <c r="O228" s="50">
        <v>70</v>
      </c>
      <c r="P228" s="50"/>
      <c r="Q228" s="66" t="s">
        <v>566</v>
      </c>
    </row>
    <row r="229" spans="1:17">
      <c r="A229" s="64" t="s">
        <v>569</v>
      </c>
      <c r="B229" s="65">
        <v>0.5</v>
      </c>
      <c r="C229" s="10">
        <v>10</v>
      </c>
      <c r="D229" s="10">
        <v>500</v>
      </c>
      <c r="E229" s="10">
        <v>1</v>
      </c>
      <c r="F229" s="10">
        <v>13.86</v>
      </c>
      <c r="G229" s="10">
        <v>0.28000000000000003</v>
      </c>
      <c r="H229" s="10">
        <v>82.2</v>
      </c>
      <c r="I229" s="10">
        <v>554.20000000000005</v>
      </c>
      <c r="J229" s="10">
        <v>10.199999999999999</v>
      </c>
      <c r="K229" s="10">
        <v>9.5</v>
      </c>
      <c r="L229" s="10">
        <v>1.22</v>
      </c>
      <c r="M229">
        <v>9000</v>
      </c>
      <c r="N229" s="50">
        <v>21</v>
      </c>
      <c r="O229" s="50">
        <v>23</v>
      </c>
      <c r="P229" s="50"/>
      <c r="Q229" s="66" t="s">
        <v>566</v>
      </c>
    </row>
    <row r="230" spans="1:17">
      <c r="A230" s="64" t="s">
        <v>569</v>
      </c>
      <c r="B230" s="65">
        <v>0.5</v>
      </c>
      <c r="C230" s="10">
        <v>10</v>
      </c>
      <c r="D230" s="10">
        <v>550</v>
      </c>
      <c r="E230" s="10">
        <v>1</v>
      </c>
      <c r="F230" s="10">
        <v>13.86</v>
      </c>
      <c r="G230" s="10">
        <v>0.28000000000000003</v>
      </c>
      <c r="H230" s="10">
        <v>82.2</v>
      </c>
      <c r="I230" s="10">
        <v>554.20000000000005</v>
      </c>
      <c r="J230" s="10">
        <v>10.199999999999999</v>
      </c>
      <c r="K230" s="10">
        <v>9.5</v>
      </c>
      <c r="L230" s="10">
        <v>1.22</v>
      </c>
      <c r="M230">
        <v>9000</v>
      </c>
      <c r="N230" s="50">
        <v>30</v>
      </c>
      <c r="O230" s="50">
        <v>41</v>
      </c>
      <c r="P230" s="50"/>
      <c r="Q230" s="66" t="s">
        <v>566</v>
      </c>
    </row>
    <row r="231" spans="1:17">
      <c r="A231" s="64" t="s">
        <v>569</v>
      </c>
      <c r="B231" s="65">
        <v>0.5</v>
      </c>
      <c r="C231" s="10">
        <v>10</v>
      </c>
      <c r="D231" s="10">
        <v>600</v>
      </c>
      <c r="E231" s="10">
        <v>1</v>
      </c>
      <c r="F231" s="10">
        <v>13.86</v>
      </c>
      <c r="G231" s="10">
        <v>0.28000000000000003</v>
      </c>
      <c r="H231" s="10">
        <v>82.2</v>
      </c>
      <c r="I231" s="10">
        <v>554.20000000000005</v>
      </c>
      <c r="J231" s="10">
        <v>10.199999999999999</v>
      </c>
      <c r="K231" s="10">
        <v>9.5</v>
      </c>
      <c r="L231" s="10">
        <v>1.22</v>
      </c>
      <c r="M231">
        <v>9000</v>
      </c>
      <c r="N231" s="50">
        <v>45</v>
      </c>
      <c r="O231" s="50">
        <v>60</v>
      </c>
      <c r="P231" s="50"/>
      <c r="Q231" s="66" t="s">
        <v>566</v>
      </c>
    </row>
    <row r="232" spans="1:17">
      <c r="A232" s="64" t="s">
        <v>569</v>
      </c>
      <c r="B232" s="65">
        <v>0.5</v>
      </c>
      <c r="C232" s="10">
        <v>10</v>
      </c>
      <c r="D232" s="10">
        <v>650</v>
      </c>
      <c r="E232" s="10">
        <v>1</v>
      </c>
      <c r="F232" s="10">
        <v>13.86</v>
      </c>
      <c r="G232" s="10">
        <v>0.28000000000000003</v>
      </c>
      <c r="H232" s="10">
        <v>82.2</v>
      </c>
      <c r="I232" s="10">
        <v>554.20000000000005</v>
      </c>
      <c r="J232" s="10">
        <v>10.199999999999999</v>
      </c>
      <c r="K232" s="10">
        <v>9.5</v>
      </c>
      <c r="L232" s="10">
        <v>1.22</v>
      </c>
      <c r="M232">
        <v>9000</v>
      </c>
      <c r="N232" s="50">
        <v>60</v>
      </c>
      <c r="O232" s="50">
        <v>66</v>
      </c>
      <c r="P232" s="50"/>
      <c r="Q232" s="66" t="s">
        <v>566</v>
      </c>
    </row>
    <row r="233" spans="1:17">
      <c r="A233" s="64" t="s">
        <v>569</v>
      </c>
      <c r="B233" s="65">
        <v>0.5</v>
      </c>
      <c r="C233" s="10">
        <v>10</v>
      </c>
      <c r="D233" s="10">
        <v>700</v>
      </c>
      <c r="E233" s="10">
        <v>1</v>
      </c>
      <c r="F233" s="10">
        <v>13.86</v>
      </c>
      <c r="G233" s="10">
        <v>0.28000000000000003</v>
      </c>
      <c r="H233" s="10">
        <v>82.2</v>
      </c>
      <c r="I233" s="10">
        <v>554.20000000000005</v>
      </c>
      <c r="J233" s="10">
        <v>10.199999999999999</v>
      </c>
      <c r="K233" s="10">
        <v>9.5</v>
      </c>
      <c r="L233" s="10">
        <v>1.22</v>
      </c>
      <c r="M233">
        <v>9000</v>
      </c>
      <c r="N233" s="50">
        <v>66</v>
      </c>
      <c r="O233" s="50">
        <v>70</v>
      </c>
      <c r="P233" s="50"/>
      <c r="Q233" s="66" t="s">
        <v>566</v>
      </c>
    </row>
    <row r="234" spans="1:17">
      <c r="A234" s="64" t="s">
        <v>570</v>
      </c>
      <c r="B234" s="65">
        <v>0.5</v>
      </c>
      <c r="C234" s="10">
        <v>4</v>
      </c>
      <c r="D234" s="10">
        <v>750</v>
      </c>
      <c r="E234" s="10">
        <v>8</v>
      </c>
      <c r="F234" s="10">
        <v>2.2000000000000002</v>
      </c>
      <c r="G234" s="10">
        <v>1.9E-3</v>
      </c>
      <c r="H234" s="10">
        <v>210.6</v>
      </c>
      <c r="I234" s="10">
        <v>510</v>
      </c>
      <c r="J234" s="10">
        <v>8.8000000000000007</v>
      </c>
      <c r="K234" s="10">
        <v>11.5</v>
      </c>
      <c r="L234" s="10">
        <v>1.31</v>
      </c>
      <c r="M234">
        <v>36000</v>
      </c>
      <c r="N234" s="50">
        <v>83.6</v>
      </c>
      <c r="O234" s="50">
        <v>89.9</v>
      </c>
      <c r="P234" s="50">
        <v>0.92</v>
      </c>
      <c r="Q234" s="66" t="s">
        <v>571</v>
      </c>
    </row>
    <row r="235" spans="1:17">
      <c r="A235" s="64" t="s">
        <v>570</v>
      </c>
      <c r="B235" s="65">
        <v>0.5</v>
      </c>
      <c r="C235" s="10">
        <v>4</v>
      </c>
      <c r="D235" s="10">
        <v>750</v>
      </c>
      <c r="E235" s="10">
        <v>100</v>
      </c>
      <c r="F235" s="10">
        <v>2.2000000000000002</v>
      </c>
      <c r="G235" s="10">
        <v>1.9E-3</v>
      </c>
      <c r="H235" s="10">
        <v>210.6</v>
      </c>
      <c r="I235" s="10">
        <v>510</v>
      </c>
      <c r="J235" s="10">
        <v>8.8000000000000007</v>
      </c>
      <c r="K235" s="10">
        <v>11.5</v>
      </c>
      <c r="L235" s="10">
        <v>1.31</v>
      </c>
      <c r="M235">
        <v>36000</v>
      </c>
      <c r="N235" s="50">
        <v>78.8</v>
      </c>
      <c r="O235" s="50">
        <v>84.3</v>
      </c>
      <c r="P235" s="50">
        <v>0.86</v>
      </c>
      <c r="Q235" s="66" t="s">
        <v>571</v>
      </c>
    </row>
    <row r="236" spans="1:17">
      <c r="A236" s="64" t="s">
        <v>572</v>
      </c>
      <c r="B236" s="65">
        <v>0.5</v>
      </c>
      <c r="C236" s="10">
        <v>4</v>
      </c>
      <c r="D236" s="10">
        <v>750</v>
      </c>
      <c r="E236" s="10">
        <v>8</v>
      </c>
      <c r="F236" s="10">
        <v>2.4</v>
      </c>
      <c r="G236" s="10">
        <v>1.5E-3</v>
      </c>
      <c r="H236" s="10">
        <v>184.5</v>
      </c>
      <c r="I236" s="10">
        <v>400</v>
      </c>
      <c r="J236" s="10">
        <v>8.9</v>
      </c>
      <c r="K236" s="10">
        <v>11.4</v>
      </c>
      <c r="L236" s="10">
        <v>0</v>
      </c>
      <c r="M236">
        <v>36000</v>
      </c>
      <c r="N236" s="50">
        <v>72.8</v>
      </c>
      <c r="O236" s="50">
        <v>80.099999999999994</v>
      </c>
      <c r="P236" s="50">
        <v>0.82</v>
      </c>
      <c r="Q236" s="66" t="s">
        <v>571</v>
      </c>
    </row>
    <row r="237" spans="1:17">
      <c r="A237" s="64" t="s">
        <v>570</v>
      </c>
      <c r="B237" s="65">
        <v>0.5</v>
      </c>
      <c r="C237" s="10">
        <v>4</v>
      </c>
      <c r="D237" s="10">
        <v>750</v>
      </c>
      <c r="E237" s="10">
        <v>8</v>
      </c>
      <c r="F237" s="10">
        <v>2.2999999999999998</v>
      </c>
      <c r="G237" s="10">
        <v>1E-3</v>
      </c>
      <c r="H237" s="10">
        <v>148.9</v>
      </c>
      <c r="I237" s="10">
        <v>500</v>
      </c>
      <c r="J237" s="10">
        <v>10.5</v>
      </c>
      <c r="K237" s="10">
        <v>9.6</v>
      </c>
      <c r="L237" s="10">
        <v>1.31</v>
      </c>
      <c r="M237">
        <v>36000</v>
      </c>
      <c r="N237" s="50">
        <v>71.3</v>
      </c>
      <c r="O237" s="50">
        <v>78.099999999999994</v>
      </c>
      <c r="P237" s="50">
        <v>0.81</v>
      </c>
      <c r="Q237" s="66" t="s">
        <v>571</v>
      </c>
    </row>
    <row r="238" spans="1:17">
      <c r="A238" s="64" t="s">
        <v>572</v>
      </c>
      <c r="B238" s="65">
        <v>0.5</v>
      </c>
      <c r="C238" s="10">
        <v>4</v>
      </c>
      <c r="D238" s="10">
        <v>750</v>
      </c>
      <c r="E238" s="10">
        <v>8</v>
      </c>
      <c r="F238" s="10">
        <v>3.4</v>
      </c>
      <c r="G238" s="10">
        <v>8.9999999999999998E-4</v>
      </c>
      <c r="H238" s="10">
        <v>108.9</v>
      </c>
      <c r="I238" s="10">
        <v>360</v>
      </c>
      <c r="J238" s="10">
        <v>10.6</v>
      </c>
      <c r="K238" s="10">
        <v>9.5</v>
      </c>
      <c r="L238" s="10">
        <v>0</v>
      </c>
      <c r="M238">
        <v>36000</v>
      </c>
      <c r="N238" s="50">
        <v>30.7</v>
      </c>
      <c r="O238" s="50">
        <v>37.4</v>
      </c>
      <c r="P238" s="50">
        <v>0.39</v>
      </c>
      <c r="Q238" s="66" t="s">
        <v>571</v>
      </c>
    </row>
    <row r="239" spans="1:17">
      <c r="A239" s="64" t="s">
        <v>570</v>
      </c>
      <c r="B239" s="65">
        <v>0.5</v>
      </c>
      <c r="C239" s="10">
        <v>4</v>
      </c>
      <c r="D239" s="10">
        <v>750</v>
      </c>
      <c r="E239" s="10">
        <v>8</v>
      </c>
      <c r="F239" s="10">
        <v>3.4</v>
      </c>
      <c r="G239" s="10">
        <v>6.9999999999999999E-4</v>
      </c>
      <c r="H239" s="10">
        <v>88.1</v>
      </c>
      <c r="I239" s="10">
        <v>380</v>
      </c>
      <c r="J239" s="10">
        <v>15.9</v>
      </c>
      <c r="K239" s="10">
        <v>6.7</v>
      </c>
      <c r="L239" s="10">
        <v>1.31</v>
      </c>
      <c r="M239">
        <v>36000</v>
      </c>
      <c r="N239" s="50">
        <v>41</v>
      </c>
      <c r="O239" s="50">
        <v>51</v>
      </c>
      <c r="P239" s="50">
        <v>0.55000000000000004</v>
      </c>
      <c r="Q239" s="66" t="s">
        <v>571</v>
      </c>
    </row>
    <row r="240" spans="1:17">
      <c r="A240" s="64" t="s">
        <v>572</v>
      </c>
      <c r="B240" s="65">
        <v>0.45</v>
      </c>
      <c r="C240" s="10">
        <v>9.94</v>
      </c>
      <c r="D240" s="10">
        <v>600</v>
      </c>
      <c r="E240" s="10">
        <v>1</v>
      </c>
      <c r="F240" s="10">
        <v>4.5</v>
      </c>
      <c r="G240" s="10">
        <v>0.74</v>
      </c>
      <c r="H240" s="10">
        <v>372</v>
      </c>
      <c r="I240" s="10">
        <v>350</v>
      </c>
      <c r="J240" s="10">
        <v>16.899999999999999</v>
      </c>
      <c r="K240" s="10">
        <v>5.7</v>
      </c>
      <c r="L240" s="10">
        <v>0</v>
      </c>
      <c r="M240">
        <v>36000</v>
      </c>
      <c r="N240" s="50">
        <v>37.9</v>
      </c>
      <c r="O240" s="50">
        <v>40</v>
      </c>
      <c r="P240" s="50">
        <v>0.75</v>
      </c>
      <c r="Q240" s="66" t="s">
        <v>573</v>
      </c>
    </row>
    <row r="241" spans="1:17">
      <c r="A241" s="64" t="s">
        <v>572</v>
      </c>
      <c r="B241" s="65">
        <v>0.45</v>
      </c>
      <c r="C241" s="10">
        <v>9.94</v>
      </c>
      <c r="D241" s="10">
        <v>650</v>
      </c>
      <c r="E241" s="10">
        <v>1</v>
      </c>
      <c r="F241" s="10">
        <v>4.5</v>
      </c>
      <c r="G241" s="10">
        <v>0.74</v>
      </c>
      <c r="H241" s="10">
        <v>372</v>
      </c>
      <c r="I241" s="10">
        <v>350</v>
      </c>
      <c r="J241" s="10">
        <v>16.899999999999999</v>
      </c>
      <c r="K241" s="10">
        <v>5.7</v>
      </c>
      <c r="L241" s="10">
        <v>0</v>
      </c>
      <c r="M241">
        <v>36000</v>
      </c>
      <c r="N241" s="50">
        <v>43</v>
      </c>
      <c r="O241" s="50">
        <v>52.2</v>
      </c>
      <c r="P241" s="50">
        <v>0.77</v>
      </c>
      <c r="Q241" s="66" t="s">
        <v>573</v>
      </c>
    </row>
    <row r="242" spans="1:17">
      <c r="A242" s="64" t="s">
        <v>572</v>
      </c>
      <c r="B242" s="65">
        <v>0.45</v>
      </c>
      <c r="C242" s="10">
        <v>9.94</v>
      </c>
      <c r="D242" s="10">
        <v>700</v>
      </c>
      <c r="E242" s="10">
        <v>1</v>
      </c>
      <c r="F242" s="10">
        <v>4.5</v>
      </c>
      <c r="G242" s="10">
        <v>0.74</v>
      </c>
      <c r="H242" s="10">
        <v>372</v>
      </c>
      <c r="I242" s="10">
        <v>350</v>
      </c>
      <c r="J242" s="10">
        <v>16.899999999999999</v>
      </c>
      <c r="K242" s="10">
        <v>5.7</v>
      </c>
      <c r="L242" s="10">
        <v>0</v>
      </c>
      <c r="M242">
        <v>36000</v>
      </c>
      <c r="N242" s="50">
        <v>49.9</v>
      </c>
      <c r="O242" s="50">
        <v>60.9</v>
      </c>
      <c r="P242" s="50">
        <v>0.81</v>
      </c>
      <c r="Q242" s="66" t="s">
        <v>573</v>
      </c>
    </row>
    <row r="243" spans="1:17">
      <c r="A243" s="64" t="s">
        <v>572</v>
      </c>
      <c r="B243" s="65">
        <v>0.45</v>
      </c>
      <c r="C243" s="10">
        <v>9.94</v>
      </c>
      <c r="D243" s="10">
        <v>750</v>
      </c>
      <c r="E243" s="10">
        <v>1</v>
      </c>
      <c r="F243" s="10">
        <v>4.5</v>
      </c>
      <c r="G243" s="10">
        <v>0.74</v>
      </c>
      <c r="H243" s="10">
        <v>372</v>
      </c>
      <c r="I243" s="10">
        <v>350</v>
      </c>
      <c r="J243" s="10">
        <v>16.899999999999999</v>
      </c>
      <c r="K243" s="10">
        <v>5.7</v>
      </c>
      <c r="L243" s="10">
        <v>0</v>
      </c>
      <c r="M243">
        <v>36000</v>
      </c>
      <c r="N243" s="50">
        <v>63.7</v>
      </c>
      <c r="O243" s="50">
        <v>73.5</v>
      </c>
      <c r="P243" s="50">
        <v>0.86</v>
      </c>
      <c r="Q243" s="66" t="s">
        <v>573</v>
      </c>
    </row>
    <row r="244" spans="1:17">
      <c r="A244" s="64" t="s">
        <v>572</v>
      </c>
      <c r="B244" s="65">
        <v>0.45</v>
      </c>
      <c r="C244" s="10">
        <v>9.94</v>
      </c>
      <c r="D244" s="10">
        <v>800</v>
      </c>
      <c r="E244" s="10">
        <v>1</v>
      </c>
      <c r="F244" s="10">
        <v>4.5</v>
      </c>
      <c r="G244" s="10">
        <v>0.74</v>
      </c>
      <c r="H244" s="10">
        <v>372</v>
      </c>
      <c r="I244" s="10">
        <v>350</v>
      </c>
      <c r="J244" s="10">
        <v>16.899999999999999</v>
      </c>
      <c r="K244" s="10">
        <v>5.7</v>
      </c>
      <c r="L244" s="10">
        <v>0</v>
      </c>
      <c r="M244">
        <v>36000</v>
      </c>
      <c r="N244" s="50">
        <v>84.5</v>
      </c>
      <c r="O244" s="50">
        <v>87.8</v>
      </c>
      <c r="P244" s="50">
        <v>0.91</v>
      </c>
      <c r="Q244" s="66" t="s">
        <v>573</v>
      </c>
    </row>
    <row r="245" spans="1:17">
      <c r="A245" s="64" t="s">
        <v>572</v>
      </c>
      <c r="B245" s="65">
        <v>0.45</v>
      </c>
      <c r="C245" s="10">
        <v>9.94</v>
      </c>
      <c r="D245" s="10">
        <v>700</v>
      </c>
      <c r="E245" s="10">
        <v>30</v>
      </c>
      <c r="F245" s="10">
        <v>4.5</v>
      </c>
      <c r="G245" s="10">
        <v>0.74</v>
      </c>
      <c r="H245" s="10">
        <v>372</v>
      </c>
      <c r="I245" s="10">
        <v>350</v>
      </c>
      <c r="J245" s="10">
        <v>16.899999999999999</v>
      </c>
      <c r="K245" s="10">
        <v>5.7</v>
      </c>
      <c r="L245" s="10">
        <v>0</v>
      </c>
      <c r="M245">
        <v>36000</v>
      </c>
      <c r="N245" s="50">
        <v>43.2</v>
      </c>
      <c r="O245" s="50">
        <v>56.6</v>
      </c>
      <c r="P245" s="50">
        <v>0.74</v>
      </c>
      <c r="Q245" s="66" t="s">
        <v>573</v>
      </c>
    </row>
    <row r="246" spans="1:17">
      <c r="A246" s="64" t="s">
        <v>572</v>
      </c>
      <c r="B246" s="65">
        <v>0.45</v>
      </c>
      <c r="C246" s="10">
        <v>10.59</v>
      </c>
      <c r="D246" s="10">
        <v>600</v>
      </c>
      <c r="E246" s="10">
        <v>1</v>
      </c>
      <c r="F246" s="10">
        <v>5.2</v>
      </c>
      <c r="G246" s="10">
        <v>0.42</v>
      </c>
      <c r="H246" s="10">
        <v>207</v>
      </c>
      <c r="I246" s="10">
        <v>400</v>
      </c>
      <c r="J246" s="10">
        <v>3.8</v>
      </c>
      <c r="K246" s="10">
        <v>25.5</v>
      </c>
      <c r="L246" s="10">
        <v>0</v>
      </c>
      <c r="M246">
        <v>36000</v>
      </c>
      <c r="N246" s="50">
        <v>40.6</v>
      </c>
      <c r="O246" s="50">
        <v>53.6</v>
      </c>
      <c r="P246" s="50">
        <v>0.76</v>
      </c>
      <c r="Q246" s="66" t="s">
        <v>573</v>
      </c>
    </row>
    <row r="247" spans="1:17">
      <c r="A247" s="64" t="s">
        <v>572</v>
      </c>
      <c r="B247" s="65">
        <v>0.45</v>
      </c>
      <c r="C247" s="10">
        <v>10.59</v>
      </c>
      <c r="D247" s="10">
        <v>650</v>
      </c>
      <c r="E247" s="10">
        <v>1</v>
      </c>
      <c r="F247" s="10">
        <v>5.2</v>
      </c>
      <c r="G247" s="10">
        <v>0.42</v>
      </c>
      <c r="H247" s="10">
        <v>207</v>
      </c>
      <c r="I247" s="10">
        <v>400</v>
      </c>
      <c r="J247" s="10">
        <v>3.8</v>
      </c>
      <c r="K247" s="10">
        <v>25.5</v>
      </c>
      <c r="L247" s="10">
        <v>0</v>
      </c>
      <c r="M247">
        <v>36000</v>
      </c>
      <c r="N247" s="50">
        <v>60.4</v>
      </c>
      <c r="O247" s="50">
        <v>68.7</v>
      </c>
      <c r="P247" s="50">
        <v>0.82</v>
      </c>
      <c r="Q247" s="66" t="s">
        <v>573</v>
      </c>
    </row>
    <row r="248" spans="1:17">
      <c r="A248" s="64" t="s">
        <v>572</v>
      </c>
      <c r="B248" s="65">
        <v>0.45</v>
      </c>
      <c r="C248" s="10">
        <v>10.59</v>
      </c>
      <c r="D248" s="10">
        <v>700</v>
      </c>
      <c r="E248" s="10">
        <v>1</v>
      </c>
      <c r="F248" s="10">
        <v>5.2</v>
      </c>
      <c r="G248" s="10">
        <v>0.42</v>
      </c>
      <c r="H248" s="10">
        <v>207</v>
      </c>
      <c r="I248" s="10">
        <v>400</v>
      </c>
      <c r="J248" s="10">
        <v>3.8</v>
      </c>
      <c r="K248" s="10">
        <v>25.5</v>
      </c>
      <c r="L248" s="10">
        <v>0</v>
      </c>
      <c r="M248">
        <v>36000</v>
      </c>
      <c r="N248" s="50">
        <v>75.099999999999994</v>
      </c>
      <c r="O248" s="50">
        <v>81.2</v>
      </c>
      <c r="P248" s="50">
        <v>0.87</v>
      </c>
      <c r="Q248" s="66" t="s">
        <v>573</v>
      </c>
    </row>
    <row r="249" spans="1:17">
      <c r="A249" s="64" t="s">
        <v>572</v>
      </c>
      <c r="B249" s="65">
        <v>0.45</v>
      </c>
      <c r="C249" s="10">
        <v>10.59</v>
      </c>
      <c r="D249" s="10">
        <v>750</v>
      </c>
      <c r="E249" s="10">
        <v>1</v>
      </c>
      <c r="F249" s="10">
        <v>5.2</v>
      </c>
      <c r="G249" s="10">
        <v>0.42</v>
      </c>
      <c r="H249" s="10">
        <v>207</v>
      </c>
      <c r="I249" s="10">
        <v>400</v>
      </c>
      <c r="J249" s="10">
        <v>3.8</v>
      </c>
      <c r="K249" s="10">
        <v>25.5</v>
      </c>
      <c r="L249" s="10">
        <v>0</v>
      </c>
      <c r="M249">
        <v>36000</v>
      </c>
      <c r="N249" s="50">
        <v>86.1</v>
      </c>
      <c r="O249" s="50">
        <v>89</v>
      </c>
      <c r="P249" s="50">
        <v>0.91</v>
      </c>
      <c r="Q249" s="66" t="s">
        <v>573</v>
      </c>
    </row>
    <row r="250" spans="1:17">
      <c r="A250" s="64" t="s">
        <v>572</v>
      </c>
      <c r="B250" s="65">
        <v>0.45</v>
      </c>
      <c r="C250" s="10">
        <v>10.59</v>
      </c>
      <c r="D250" s="10">
        <v>800</v>
      </c>
      <c r="E250" s="10">
        <v>1</v>
      </c>
      <c r="F250" s="10">
        <v>5.2</v>
      </c>
      <c r="G250" s="10">
        <v>0.42</v>
      </c>
      <c r="H250" s="10">
        <v>207</v>
      </c>
      <c r="I250" s="10">
        <v>400</v>
      </c>
      <c r="J250" s="10">
        <v>3.8</v>
      </c>
      <c r="K250" s="10">
        <v>25.5</v>
      </c>
      <c r="L250" s="10">
        <v>0</v>
      </c>
      <c r="M250">
        <v>36000</v>
      </c>
      <c r="N250" s="50">
        <v>92.7</v>
      </c>
      <c r="O250" s="50">
        <v>93.4</v>
      </c>
      <c r="P250" s="50">
        <v>0.93</v>
      </c>
      <c r="Q250" s="66" t="s">
        <v>573</v>
      </c>
    </row>
    <row r="251" spans="1:17">
      <c r="A251" s="64" t="s">
        <v>572</v>
      </c>
      <c r="B251" s="65">
        <v>0.45</v>
      </c>
      <c r="C251" s="10">
        <v>10.59</v>
      </c>
      <c r="D251" s="10">
        <v>700</v>
      </c>
      <c r="E251" s="10">
        <v>30</v>
      </c>
      <c r="F251" s="10">
        <v>5.2</v>
      </c>
      <c r="G251" s="10">
        <v>0.42</v>
      </c>
      <c r="H251" s="10">
        <v>207</v>
      </c>
      <c r="I251" s="10">
        <v>400</v>
      </c>
      <c r="J251" s="10">
        <v>3.8</v>
      </c>
      <c r="K251" s="10">
        <v>25.5</v>
      </c>
      <c r="L251" s="10">
        <v>0</v>
      </c>
      <c r="M251">
        <v>36000</v>
      </c>
      <c r="N251" s="50">
        <v>75</v>
      </c>
      <c r="O251" s="50">
        <v>81</v>
      </c>
      <c r="P251" s="50">
        <v>0.84</v>
      </c>
      <c r="Q251" s="66" t="s">
        <v>573</v>
      </c>
    </row>
    <row r="252" spans="1:17">
      <c r="A252" s="64" t="s">
        <v>572</v>
      </c>
      <c r="B252" s="65">
        <v>0.33300000000000002</v>
      </c>
      <c r="C252" s="10">
        <v>4.91</v>
      </c>
      <c r="D252" s="10">
        <v>600</v>
      </c>
      <c r="E252" s="10">
        <v>24</v>
      </c>
      <c r="F252" s="10">
        <v>4.4000000000000004</v>
      </c>
      <c r="G252" s="10">
        <v>0.68</v>
      </c>
      <c r="H252" s="10">
        <v>593.20000000000005</v>
      </c>
      <c r="I252" s="10">
        <v>585</v>
      </c>
      <c r="J252" s="10">
        <v>3.3</v>
      </c>
      <c r="K252" s="10">
        <v>27.5</v>
      </c>
      <c r="L252" s="10">
        <v>0</v>
      </c>
      <c r="M252">
        <v>60000</v>
      </c>
      <c r="N252" s="50">
        <v>35</v>
      </c>
      <c r="O252" s="50">
        <v>38</v>
      </c>
      <c r="P252" s="50">
        <v>0.82</v>
      </c>
      <c r="Q252" s="66" t="s">
        <v>574</v>
      </c>
    </row>
    <row r="253" spans="1:17">
      <c r="A253" s="64" t="s">
        <v>572</v>
      </c>
      <c r="B253" s="65">
        <v>0.33300000000000002</v>
      </c>
      <c r="C253" s="10">
        <v>4.28</v>
      </c>
      <c r="D253" s="10">
        <v>600</v>
      </c>
      <c r="E253" s="10">
        <v>24</v>
      </c>
      <c r="F253" s="10">
        <v>4.7</v>
      </c>
      <c r="G253" s="10">
        <v>0.45</v>
      </c>
      <c r="H253" s="10">
        <v>481.9</v>
      </c>
      <c r="I253" s="10">
        <v>400</v>
      </c>
      <c r="J253" s="10">
        <v>2.1</v>
      </c>
      <c r="K253" s="10">
        <v>47.8</v>
      </c>
      <c r="L253" s="10">
        <v>0</v>
      </c>
      <c r="M253">
        <v>60000</v>
      </c>
      <c r="N253" s="50">
        <v>35</v>
      </c>
      <c r="O253" s="50">
        <v>38</v>
      </c>
      <c r="P253" s="50">
        <v>0.77</v>
      </c>
      <c r="Q253" s="66" t="s">
        <v>574</v>
      </c>
    </row>
    <row r="254" spans="1:17">
      <c r="A254" s="64" t="s">
        <v>572</v>
      </c>
      <c r="B254" s="65">
        <v>0.33300000000000002</v>
      </c>
      <c r="C254" s="10">
        <v>5.03</v>
      </c>
      <c r="D254" s="10">
        <v>600</v>
      </c>
      <c r="E254" s="10">
        <v>24</v>
      </c>
      <c r="F254" s="10">
        <v>5.2</v>
      </c>
      <c r="G254" s="10">
        <v>0.74</v>
      </c>
      <c r="H254" s="10">
        <v>540.20000000000005</v>
      </c>
      <c r="I254" s="10">
        <v>605</v>
      </c>
      <c r="J254" s="10">
        <v>2.2999999999999998</v>
      </c>
      <c r="K254" s="10">
        <v>32.1</v>
      </c>
      <c r="L254" s="10">
        <v>0</v>
      </c>
      <c r="M254">
        <v>60000</v>
      </c>
      <c r="N254" s="50">
        <v>50</v>
      </c>
      <c r="O254" s="50">
        <v>50</v>
      </c>
      <c r="P254" s="50">
        <v>0.95</v>
      </c>
      <c r="Q254" s="66" t="s">
        <v>574</v>
      </c>
    </row>
    <row r="255" spans="1:17">
      <c r="A255" s="64" t="s">
        <v>572</v>
      </c>
      <c r="B255" s="65">
        <v>0.33300000000000002</v>
      </c>
      <c r="C255" s="10">
        <v>5.03</v>
      </c>
      <c r="D255" s="10">
        <v>750</v>
      </c>
      <c r="E255" s="10">
        <v>100</v>
      </c>
      <c r="F255" s="10">
        <v>5.2</v>
      </c>
      <c r="G255" s="10">
        <v>0.74</v>
      </c>
      <c r="H255" s="10">
        <v>540.20000000000005</v>
      </c>
      <c r="I255" s="10">
        <v>605</v>
      </c>
      <c r="J255" s="10">
        <v>2.2999999999999998</v>
      </c>
      <c r="K255" s="10">
        <v>32.1</v>
      </c>
      <c r="L255" s="10">
        <v>0</v>
      </c>
      <c r="M255">
        <v>60000</v>
      </c>
      <c r="N255" s="50">
        <v>90</v>
      </c>
      <c r="O255" s="50">
        <v>85</v>
      </c>
      <c r="P255" s="50">
        <v>1.25</v>
      </c>
      <c r="Q255" s="66" t="s">
        <v>574</v>
      </c>
    </row>
    <row r="256" spans="1:17">
      <c r="A256" s="64" t="s">
        <v>572</v>
      </c>
      <c r="B256" s="65">
        <v>0.33300000000000002</v>
      </c>
      <c r="C256" s="10">
        <v>5.03</v>
      </c>
      <c r="D256" s="10">
        <v>600</v>
      </c>
      <c r="E256" s="10">
        <v>100</v>
      </c>
      <c r="F256" s="10">
        <v>5.2</v>
      </c>
      <c r="G256" s="10">
        <v>0.74</v>
      </c>
      <c r="H256" s="10">
        <v>540.20000000000005</v>
      </c>
      <c r="I256" s="10">
        <v>605</v>
      </c>
      <c r="J256" s="10">
        <v>2.2999999999999998</v>
      </c>
      <c r="K256" s="10">
        <v>32.1</v>
      </c>
      <c r="L256" s="10">
        <v>0</v>
      </c>
      <c r="M256">
        <v>60000</v>
      </c>
      <c r="N256" s="50">
        <v>49</v>
      </c>
      <c r="O256" s="50">
        <v>50</v>
      </c>
      <c r="P256" s="50">
        <v>1</v>
      </c>
      <c r="Q256" s="66" t="s">
        <v>574</v>
      </c>
    </row>
    <row r="257" spans="1:17">
      <c r="A257" s="64" t="s">
        <v>575</v>
      </c>
      <c r="B257" s="65">
        <v>0.25</v>
      </c>
      <c r="C257" s="10">
        <v>16</v>
      </c>
      <c r="D257" s="10">
        <v>800</v>
      </c>
      <c r="E257" s="10">
        <v>36</v>
      </c>
      <c r="F257" s="10">
        <v>7.1</v>
      </c>
      <c r="G257" s="10">
        <v>0.4</v>
      </c>
      <c r="H257" s="10">
        <v>182.1</v>
      </c>
      <c r="I257" s="10">
        <v>400</v>
      </c>
      <c r="J257" s="10">
        <v>11</v>
      </c>
      <c r="K257" s="10"/>
      <c r="L257" s="10">
        <v>1.61</v>
      </c>
      <c r="M257">
        <v>96000</v>
      </c>
      <c r="N257" s="50">
        <v>76</v>
      </c>
      <c r="O257" s="50">
        <v>80</v>
      </c>
      <c r="P257" s="50">
        <v>0.82</v>
      </c>
      <c r="Q257" s="66" t="s">
        <v>576</v>
      </c>
    </row>
    <row r="258" spans="1:17">
      <c r="A258" s="64" t="s">
        <v>575</v>
      </c>
      <c r="B258" s="65">
        <v>0.25</v>
      </c>
      <c r="C258" s="10">
        <v>16.8</v>
      </c>
      <c r="D258" s="10">
        <v>800</v>
      </c>
      <c r="E258" s="10">
        <v>36</v>
      </c>
      <c r="F258" s="10">
        <v>5.2</v>
      </c>
      <c r="G258" s="10">
        <v>0.28999999999999998</v>
      </c>
      <c r="H258" s="10">
        <v>182</v>
      </c>
      <c r="I258" s="10">
        <v>390</v>
      </c>
      <c r="J258" s="10">
        <v>12.7</v>
      </c>
      <c r="K258" s="10"/>
      <c r="L258" s="10">
        <v>1.61</v>
      </c>
      <c r="M258">
        <v>96000</v>
      </c>
      <c r="N258" s="50">
        <v>60.5</v>
      </c>
      <c r="O258" s="50">
        <v>62.5</v>
      </c>
      <c r="P258" s="50">
        <v>0.72</v>
      </c>
      <c r="Q258" s="66" t="s">
        <v>576</v>
      </c>
    </row>
    <row r="259" spans="1:17">
      <c r="A259" s="64" t="s">
        <v>575</v>
      </c>
      <c r="B259" s="65">
        <v>0.25</v>
      </c>
      <c r="C259" s="10">
        <v>18.5</v>
      </c>
      <c r="D259" s="10">
        <v>800</v>
      </c>
      <c r="E259" s="10">
        <v>36</v>
      </c>
      <c r="F259" s="10">
        <v>5.2</v>
      </c>
      <c r="G259" s="10">
        <v>0.28999999999999998</v>
      </c>
      <c r="H259" s="10">
        <v>3</v>
      </c>
      <c r="I259" s="10">
        <v>320</v>
      </c>
      <c r="J259" s="10">
        <v>20.3</v>
      </c>
      <c r="K259" s="10"/>
      <c r="L259" s="10">
        <v>1.61</v>
      </c>
      <c r="M259">
        <v>96000</v>
      </c>
      <c r="N259" s="50">
        <v>51</v>
      </c>
      <c r="O259" s="50">
        <v>59</v>
      </c>
      <c r="P259" s="50">
        <v>0.75</v>
      </c>
      <c r="Q259" s="66" t="s">
        <v>576</v>
      </c>
    </row>
    <row r="260" spans="1:17">
      <c r="A260" s="64" t="s">
        <v>577</v>
      </c>
      <c r="B260" s="65">
        <v>0.3</v>
      </c>
      <c r="C260" s="10">
        <v>1.35</v>
      </c>
      <c r="D260" s="10">
        <v>600</v>
      </c>
      <c r="E260" s="10">
        <v>1</v>
      </c>
      <c r="F260" s="10">
        <v>14.9</v>
      </c>
      <c r="G260" s="10">
        <v>0.47</v>
      </c>
      <c r="H260" s="10">
        <v>128</v>
      </c>
      <c r="I260" s="10">
        <v>745</v>
      </c>
      <c r="J260" s="10">
        <v>4</v>
      </c>
      <c r="K260" s="10">
        <v>12.3</v>
      </c>
      <c r="L260" s="10">
        <v>0</v>
      </c>
      <c r="M260">
        <v>60000</v>
      </c>
      <c r="N260" s="50">
        <v>41</v>
      </c>
      <c r="O260" s="50">
        <v>54</v>
      </c>
      <c r="P260" s="50">
        <v>0.6</v>
      </c>
      <c r="Q260" s="66" t="s">
        <v>578</v>
      </c>
    </row>
    <row r="261" spans="1:17">
      <c r="A261" s="64" t="s">
        <v>577</v>
      </c>
      <c r="B261" s="65">
        <v>0.3</v>
      </c>
      <c r="C261" s="10">
        <v>1.4</v>
      </c>
      <c r="D261" s="10">
        <v>600</v>
      </c>
      <c r="E261" s="10">
        <v>1</v>
      </c>
      <c r="F261" s="10">
        <v>17.100000000000001</v>
      </c>
      <c r="G261" s="10">
        <v>0.35</v>
      </c>
      <c r="H261" s="10">
        <v>84</v>
      </c>
      <c r="I261" s="10">
        <v>730</v>
      </c>
      <c r="J261" s="10">
        <v>4</v>
      </c>
      <c r="K261" s="10">
        <v>12.3</v>
      </c>
      <c r="L261" s="10">
        <v>0</v>
      </c>
      <c r="M261">
        <v>60000</v>
      </c>
      <c r="N261" s="50">
        <v>33</v>
      </c>
      <c r="O261" s="50">
        <v>46</v>
      </c>
      <c r="P261" s="50">
        <v>0.5</v>
      </c>
      <c r="Q261" s="66" t="s">
        <v>578</v>
      </c>
    </row>
    <row r="262" spans="1:17">
      <c r="A262" s="64" t="s">
        <v>577</v>
      </c>
      <c r="B262" s="65">
        <v>0.3</v>
      </c>
      <c r="C262" s="10">
        <v>1.35</v>
      </c>
      <c r="D262" s="10">
        <v>600</v>
      </c>
      <c r="E262" s="10">
        <v>30</v>
      </c>
      <c r="F262" s="10">
        <v>14.9</v>
      </c>
      <c r="G262" s="10">
        <v>0.47</v>
      </c>
      <c r="H262" s="10">
        <v>128</v>
      </c>
      <c r="I262" s="10">
        <v>745</v>
      </c>
      <c r="J262" s="10">
        <v>4</v>
      </c>
      <c r="K262" s="10">
        <v>12.3</v>
      </c>
      <c r="L262" s="10">
        <v>0</v>
      </c>
      <c r="M262">
        <v>150000</v>
      </c>
      <c r="N262" s="50">
        <v>23</v>
      </c>
      <c r="O262" s="50">
        <v>30</v>
      </c>
      <c r="P262" s="50">
        <v>0.6</v>
      </c>
      <c r="Q262" s="66" t="s">
        <v>578</v>
      </c>
    </row>
    <row r="263" spans="1:17">
      <c r="A263" s="64" t="s">
        <v>577</v>
      </c>
      <c r="B263" s="65">
        <v>0.3</v>
      </c>
      <c r="C263" s="10">
        <v>1.4</v>
      </c>
      <c r="D263" s="10">
        <v>600</v>
      </c>
      <c r="E263" s="10">
        <v>30</v>
      </c>
      <c r="F263" s="10">
        <v>17.100000000000001</v>
      </c>
      <c r="G263" s="10">
        <v>0.35</v>
      </c>
      <c r="H263" s="10">
        <v>84</v>
      </c>
      <c r="I263" s="10">
        <v>730</v>
      </c>
      <c r="J263" s="10">
        <v>4</v>
      </c>
      <c r="K263" s="10">
        <v>12.3</v>
      </c>
      <c r="L263" s="10">
        <v>0</v>
      </c>
      <c r="M263">
        <v>150000</v>
      </c>
      <c r="N263" s="50">
        <v>20</v>
      </c>
      <c r="O263" s="50">
        <v>22.5</v>
      </c>
      <c r="P263" s="50">
        <v>0.4</v>
      </c>
      <c r="Q263" s="66" t="s">
        <v>578</v>
      </c>
    </row>
    <row r="264" spans="1:17">
      <c r="A264" s="64" t="s">
        <v>558</v>
      </c>
      <c r="B264" s="65">
        <v>0.33300000000000002</v>
      </c>
      <c r="C264" s="10">
        <v>3</v>
      </c>
      <c r="D264" s="10">
        <v>800</v>
      </c>
      <c r="E264" s="10">
        <v>24</v>
      </c>
      <c r="F264" s="10">
        <v>5.18</v>
      </c>
      <c r="G264" s="10">
        <v>0.25</v>
      </c>
      <c r="H264" s="10">
        <v>212</v>
      </c>
      <c r="I264" s="10">
        <v>670</v>
      </c>
      <c r="J264" s="10">
        <v>17.579999999999998</v>
      </c>
      <c r="K264" s="10"/>
      <c r="L264" s="10">
        <v>0</v>
      </c>
      <c r="M264">
        <v>22500</v>
      </c>
      <c r="N264" s="50">
        <v>85</v>
      </c>
      <c r="O264" s="50">
        <v>77</v>
      </c>
      <c r="P264" s="50">
        <v>0.85</v>
      </c>
      <c r="Q264" s="66" t="s">
        <v>579</v>
      </c>
    </row>
    <row r="265" spans="1:17">
      <c r="A265" s="64" t="s">
        <v>558</v>
      </c>
      <c r="B265" s="65">
        <v>0.33300000000000002</v>
      </c>
      <c r="C265" s="10">
        <v>3</v>
      </c>
      <c r="D265" s="10">
        <v>800</v>
      </c>
      <c r="E265" s="10">
        <v>24</v>
      </c>
      <c r="F265" s="10">
        <v>4.4000000000000004</v>
      </c>
      <c r="G265" s="10">
        <v>0.23</v>
      </c>
      <c r="H265" s="10">
        <v>242</v>
      </c>
      <c r="I265" s="10">
        <v>670</v>
      </c>
      <c r="J265" s="10">
        <v>38</v>
      </c>
      <c r="K265" s="10"/>
      <c r="L265" s="10">
        <v>0</v>
      </c>
      <c r="M265">
        <v>22500</v>
      </c>
      <c r="N265" s="50">
        <v>42</v>
      </c>
      <c r="O265" s="50">
        <v>50</v>
      </c>
      <c r="P265" s="50">
        <v>0.61</v>
      </c>
      <c r="Q265" s="66" t="s">
        <v>579</v>
      </c>
    </row>
    <row r="266" spans="1:17">
      <c r="A266" s="64" t="s">
        <v>558</v>
      </c>
      <c r="B266" s="65">
        <v>0.33300000000000002</v>
      </c>
      <c r="C266" s="10">
        <v>3</v>
      </c>
      <c r="D266" s="10">
        <v>800</v>
      </c>
      <c r="E266" s="10">
        <v>24</v>
      </c>
      <c r="F266" s="10">
        <v>4.8</v>
      </c>
      <c r="G266" s="10">
        <v>0.26</v>
      </c>
      <c r="H266" s="10">
        <v>174</v>
      </c>
      <c r="I266" s="10">
        <v>670</v>
      </c>
      <c r="J266" s="10">
        <v>21.81</v>
      </c>
      <c r="K266" s="10"/>
      <c r="L266" s="10">
        <v>0</v>
      </c>
      <c r="M266">
        <v>22500</v>
      </c>
      <c r="N266" s="50">
        <v>72</v>
      </c>
      <c r="O266" s="50">
        <v>72</v>
      </c>
      <c r="P266" s="50">
        <v>0.78</v>
      </c>
      <c r="Q266" s="66" t="s">
        <v>579</v>
      </c>
    </row>
    <row r="267" spans="1:17">
      <c r="A267" s="64" t="s">
        <v>558</v>
      </c>
      <c r="B267" s="65">
        <v>0.33300000000000002</v>
      </c>
      <c r="C267" s="10">
        <v>3</v>
      </c>
      <c r="D267" s="10">
        <v>800</v>
      </c>
      <c r="E267" s="10">
        <v>24</v>
      </c>
      <c r="F267" s="10">
        <v>5.29</v>
      </c>
      <c r="G267" s="10">
        <v>0.27</v>
      </c>
      <c r="H267" s="10">
        <v>243</v>
      </c>
      <c r="I267" s="10">
        <v>670</v>
      </c>
      <c r="J267" s="10">
        <v>10.02</v>
      </c>
      <c r="K267" s="10"/>
      <c r="L267" s="10">
        <v>0</v>
      </c>
      <c r="M267">
        <v>22500</v>
      </c>
      <c r="N267" s="50">
        <v>90</v>
      </c>
      <c r="O267" s="50">
        <v>79</v>
      </c>
      <c r="P267" s="50">
        <v>0.89</v>
      </c>
      <c r="Q267" s="66" t="s">
        <v>579</v>
      </c>
    </row>
    <row r="268" spans="1:17">
      <c r="A268" s="64" t="s">
        <v>558</v>
      </c>
      <c r="B268" s="65">
        <v>0.5</v>
      </c>
      <c r="C268" s="10">
        <v>5</v>
      </c>
      <c r="D268" s="10">
        <v>800</v>
      </c>
      <c r="E268" s="10">
        <v>30</v>
      </c>
      <c r="F268" s="10">
        <v>8.57</v>
      </c>
      <c r="G268" s="10">
        <v>0.89</v>
      </c>
      <c r="H268" s="10">
        <v>407</v>
      </c>
      <c r="I268" s="10">
        <v>692</v>
      </c>
      <c r="J268" s="10">
        <v>13.6</v>
      </c>
      <c r="K268" s="10"/>
      <c r="L268" s="10">
        <v>0</v>
      </c>
      <c r="M268">
        <v>15000</v>
      </c>
      <c r="N268" s="50">
        <v>78</v>
      </c>
      <c r="O268" s="50">
        <v>65.7</v>
      </c>
      <c r="P268" s="50">
        <v>1.22</v>
      </c>
      <c r="Q268" s="66" t="s">
        <v>580</v>
      </c>
    </row>
    <row r="269" spans="1:17">
      <c r="A269" s="64" t="s">
        <v>558</v>
      </c>
      <c r="B269" s="65">
        <v>0.5</v>
      </c>
      <c r="C269" s="10">
        <v>5</v>
      </c>
      <c r="D269" s="10">
        <v>800</v>
      </c>
      <c r="E269" s="10">
        <v>30</v>
      </c>
      <c r="F269" s="10">
        <v>5.42</v>
      </c>
      <c r="G269" s="10">
        <v>0.11</v>
      </c>
      <c r="H269" s="10">
        <v>86</v>
      </c>
      <c r="I269" s="10">
        <v>663</v>
      </c>
      <c r="J269" s="10">
        <v>7.1</v>
      </c>
      <c r="K269" s="10"/>
      <c r="L269" s="10">
        <v>0</v>
      </c>
      <c r="M269">
        <v>15000</v>
      </c>
      <c r="N269" s="50">
        <v>86.3</v>
      </c>
      <c r="O269" s="50">
        <v>86</v>
      </c>
      <c r="P269" s="50">
        <v>0.85</v>
      </c>
      <c r="Q269" s="66" t="s">
        <v>580</v>
      </c>
    </row>
    <row r="270" spans="1:17">
      <c r="A270" s="64" t="s">
        <v>581</v>
      </c>
      <c r="B270" s="65">
        <v>0.5</v>
      </c>
      <c r="C270" s="10">
        <v>10.57</v>
      </c>
      <c r="D270" s="10">
        <v>700</v>
      </c>
      <c r="E270" s="10">
        <v>10</v>
      </c>
      <c r="F270" s="10">
        <v>10.7</v>
      </c>
      <c r="G270" s="10">
        <v>7.2999999999999995E-2</v>
      </c>
      <c r="H270" s="10">
        <v>27</v>
      </c>
      <c r="I270" s="10">
        <v>440</v>
      </c>
      <c r="J270" s="10">
        <v>14.2</v>
      </c>
      <c r="K270" s="10">
        <v>4.62</v>
      </c>
      <c r="L270" s="10">
        <v>0</v>
      </c>
      <c r="M270">
        <v>50000</v>
      </c>
      <c r="N270" s="50">
        <v>13</v>
      </c>
      <c r="O270" s="50">
        <v>22</v>
      </c>
      <c r="P270" s="50">
        <v>0.6</v>
      </c>
      <c r="Q270" s="66" t="s">
        <v>582</v>
      </c>
    </row>
    <row r="271" spans="1:17">
      <c r="A271" s="64" t="s">
        <v>581</v>
      </c>
      <c r="B271" s="65">
        <v>0.5</v>
      </c>
      <c r="C271" s="10">
        <v>8.99</v>
      </c>
      <c r="D271" s="10">
        <v>700</v>
      </c>
      <c r="E271" s="10">
        <v>10</v>
      </c>
      <c r="F271" s="10">
        <v>5.74</v>
      </c>
      <c r="G271" s="10">
        <v>0.28000000000000003</v>
      </c>
      <c r="H271" s="10">
        <v>193</v>
      </c>
      <c r="I271" s="10">
        <v>550</v>
      </c>
      <c r="J271" s="10">
        <v>10.4</v>
      </c>
      <c r="K271" s="10">
        <v>6.64</v>
      </c>
      <c r="L271" s="10">
        <v>0</v>
      </c>
      <c r="M271">
        <v>50000</v>
      </c>
      <c r="N271" s="50">
        <v>40</v>
      </c>
      <c r="O271" s="50">
        <v>50</v>
      </c>
      <c r="P271" s="50">
        <v>0.8</v>
      </c>
      <c r="Q271" s="66" t="s">
        <v>582</v>
      </c>
    </row>
    <row r="272" spans="1:17">
      <c r="A272" s="64" t="s">
        <v>581</v>
      </c>
      <c r="B272" s="65">
        <v>0.5</v>
      </c>
      <c r="C272" s="10">
        <v>8.36</v>
      </c>
      <c r="D272" s="10">
        <v>700</v>
      </c>
      <c r="E272" s="10">
        <v>10</v>
      </c>
      <c r="F272" s="10">
        <v>7.14</v>
      </c>
      <c r="G272" s="10">
        <v>0.42</v>
      </c>
      <c r="H272" s="10">
        <v>237</v>
      </c>
      <c r="I272" s="10">
        <v>550</v>
      </c>
      <c r="J272" s="10">
        <v>9.4</v>
      </c>
      <c r="K272" s="10">
        <v>8.92</v>
      </c>
      <c r="L272" s="10">
        <v>0</v>
      </c>
      <c r="M272">
        <v>50000</v>
      </c>
      <c r="N272" s="50">
        <v>65</v>
      </c>
      <c r="O272" s="50">
        <v>75</v>
      </c>
      <c r="P272" s="50">
        <v>0.85</v>
      </c>
      <c r="Q272" s="66" t="s">
        <v>582</v>
      </c>
    </row>
    <row r="273" spans="1:17">
      <c r="A273" s="64" t="s">
        <v>581</v>
      </c>
      <c r="B273" s="65">
        <v>0.5</v>
      </c>
      <c r="C273" s="10">
        <v>7.06</v>
      </c>
      <c r="D273" s="10">
        <v>700</v>
      </c>
      <c r="E273" s="10">
        <v>10</v>
      </c>
      <c r="F273" s="10">
        <v>12.92</v>
      </c>
      <c r="G273" s="10">
        <v>0.69</v>
      </c>
      <c r="H273" s="10">
        <v>199</v>
      </c>
      <c r="I273" s="10">
        <v>550</v>
      </c>
      <c r="J273" s="10">
        <v>8.4</v>
      </c>
      <c r="K273" s="10">
        <v>10.87</v>
      </c>
      <c r="L273" s="10">
        <v>0</v>
      </c>
      <c r="M273">
        <v>50000</v>
      </c>
      <c r="N273" s="50">
        <v>72</v>
      </c>
      <c r="O273" s="50">
        <v>82</v>
      </c>
      <c r="P273" s="50">
        <v>0.9</v>
      </c>
      <c r="Q273" s="66" t="s">
        <v>582</v>
      </c>
    </row>
    <row r="274" spans="1:17">
      <c r="A274" s="64" t="s">
        <v>581</v>
      </c>
      <c r="B274" s="65">
        <v>0.5</v>
      </c>
      <c r="C274" s="10">
        <v>7.04</v>
      </c>
      <c r="D274" s="10">
        <v>700</v>
      </c>
      <c r="E274" s="10">
        <v>10</v>
      </c>
      <c r="F274" s="10">
        <v>13.88</v>
      </c>
      <c r="G274" s="10">
        <v>0.63</v>
      </c>
      <c r="H274" s="10">
        <v>197</v>
      </c>
      <c r="I274" s="10">
        <v>550</v>
      </c>
      <c r="J274" s="10">
        <v>10.4</v>
      </c>
      <c r="K274" s="10">
        <v>8.1</v>
      </c>
      <c r="L274" s="10">
        <v>0</v>
      </c>
      <c r="M274">
        <v>50000</v>
      </c>
      <c r="N274" s="50">
        <v>62</v>
      </c>
      <c r="O274" s="50">
        <v>68</v>
      </c>
      <c r="P274" s="50">
        <v>0.82</v>
      </c>
      <c r="Q274" s="66" t="s">
        <v>582</v>
      </c>
    </row>
    <row r="275" spans="1:17">
      <c r="A275" s="64" t="s">
        <v>572</v>
      </c>
      <c r="B275" s="65">
        <v>0.5</v>
      </c>
      <c r="C275" s="10">
        <v>10</v>
      </c>
      <c r="D275" s="10">
        <v>750</v>
      </c>
      <c r="E275" s="10">
        <v>20</v>
      </c>
      <c r="F275" s="10">
        <v>8.9</v>
      </c>
      <c r="G275" s="10">
        <v>0.6</v>
      </c>
      <c r="H275" s="10">
        <v>236.9</v>
      </c>
      <c r="I275" s="10">
        <v>370</v>
      </c>
      <c r="J275" s="10">
        <v>16.54</v>
      </c>
      <c r="K275" s="10">
        <v>3.83</v>
      </c>
      <c r="L275" s="10">
        <v>0</v>
      </c>
      <c r="M275">
        <v>60000</v>
      </c>
      <c r="N275" s="50">
        <v>56</v>
      </c>
      <c r="O275" s="50">
        <v>59</v>
      </c>
      <c r="P275" s="50">
        <v>0.5</v>
      </c>
      <c r="Q275" s="66" t="s">
        <v>583</v>
      </c>
    </row>
    <row r="276" spans="1:17">
      <c r="A276" s="64" t="s">
        <v>572</v>
      </c>
      <c r="B276" s="65">
        <v>0.5</v>
      </c>
      <c r="C276" s="10">
        <v>10</v>
      </c>
      <c r="D276" s="10">
        <v>750</v>
      </c>
      <c r="E276" s="10">
        <v>20</v>
      </c>
      <c r="F276" s="10">
        <v>9.1</v>
      </c>
      <c r="G276" s="10">
        <v>0.56999999999999995</v>
      </c>
      <c r="H276" s="10">
        <v>248.1</v>
      </c>
      <c r="I276" s="10">
        <v>570</v>
      </c>
      <c r="J276" s="10">
        <v>11.58</v>
      </c>
      <c r="K276" s="10">
        <v>8</v>
      </c>
      <c r="L276" s="10">
        <v>0</v>
      </c>
      <c r="M276">
        <v>60000</v>
      </c>
      <c r="N276" s="50">
        <v>82</v>
      </c>
      <c r="O276" s="50">
        <v>87</v>
      </c>
      <c r="P276" s="50">
        <v>0.9</v>
      </c>
      <c r="Q276" s="66" t="s">
        <v>583</v>
      </c>
    </row>
    <row r="277" spans="1:17">
      <c r="A277" s="64" t="s">
        <v>572</v>
      </c>
      <c r="B277" s="65">
        <v>0.5</v>
      </c>
      <c r="C277" s="10">
        <v>10</v>
      </c>
      <c r="D277" s="10">
        <v>750</v>
      </c>
      <c r="E277" s="10">
        <v>20</v>
      </c>
      <c r="F277" s="10">
        <v>8.8000000000000007</v>
      </c>
      <c r="G277" s="10">
        <v>0.56000000000000005</v>
      </c>
      <c r="H277" s="10">
        <v>256.60000000000002</v>
      </c>
      <c r="I277" s="10">
        <v>570</v>
      </c>
      <c r="J277" s="10">
        <v>10.01</v>
      </c>
      <c r="K277" s="10">
        <v>8.64</v>
      </c>
      <c r="L277" s="10">
        <v>0</v>
      </c>
      <c r="M277">
        <v>60000</v>
      </c>
      <c r="N277" s="50">
        <v>82</v>
      </c>
      <c r="O277" s="50">
        <v>87</v>
      </c>
      <c r="P277" s="50">
        <v>0.9</v>
      </c>
      <c r="Q277" s="66" t="s">
        <v>583</v>
      </c>
    </row>
    <row r="278" spans="1:17">
      <c r="A278" s="64" t="s">
        <v>563</v>
      </c>
      <c r="B278" s="65">
        <v>0.05</v>
      </c>
      <c r="C278" s="10">
        <v>5</v>
      </c>
      <c r="D278" s="10">
        <v>700</v>
      </c>
      <c r="E278" s="10">
        <v>3</v>
      </c>
      <c r="F278" s="10">
        <v>9.8000000000000007</v>
      </c>
      <c r="G278" s="10">
        <v>4.4999999999999998E-2</v>
      </c>
      <c r="H278" s="10">
        <v>29</v>
      </c>
      <c r="I278" s="10">
        <v>350</v>
      </c>
      <c r="J278" s="10">
        <v>10</v>
      </c>
      <c r="K278" s="10"/>
      <c r="L278" s="10">
        <v>0</v>
      </c>
      <c r="M278">
        <v>27000</v>
      </c>
      <c r="N278" s="50">
        <v>60</v>
      </c>
      <c r="O278" s="50"/>
      <c r="P278" s="50">
        <v>0.8</v>
      </c>
      <c r="Q278" s="66" t="s">
        <v>584</v>
      </c>
    </row>
    <row r="279" spans="1:17">
      <c r="A279" s="64" t="s">
        <v>563</v>
      </c>
      <c r="B279" s="65">
        <v>0.05</v>
      </c>
      <c r="C279" s="10">
        <v>5</v>
      </c>
      <c r="D279" s="10">
        <v>700</v>
      </c>
      <c r="E279" s="10">
        <v>3</v>
      </c>
      <c r="F279" s="10">
        <v>16.899999999999999</v>
      </c>
      <c r="G279" s="10">
        <v>4.4999999999999998E-2</v>
      </c>
      <c r="H279" s="10">
        <v>25</v>
      </c>
      <c r="I279" s="10">
        <v>300</v>
      </c>
      <c r="J279" s="10">
        <v>14</v>
      </c>
      <c r="K279" s="10"/>
      <c r="L279" s="10">
        <v>0</v>
      </c>
      <c r="M279">
        <v>27000</v>
      </c>
      <c r="N279" s="50">
        <v>70</v>
      </c>
      <c r="O279" s="50"/>
      <c r="P279" s="50">
        <v>0.82</v>
      </c>
      <c r="Q279" s="66" t="s">
        <v>584</v>
      </c>
    </row>
    <row r="280" spans="1:17">
      <c r="A280" s="64" t="s">
        <v>563</v>
      </c>
      <c r="B280" s="65">
        <v>0.05</v>
      </c>
      <c r="C280" s="10">
        <v>5</v>
      </c>
      <c r="D280" s="10">
        <v>700</v>
      </c>
      <c r="E280" s="10">
        <v>3</v>
      </c>
      <c r="F280" s="10">
        <v>8.9</v>
      </c>
      <c r="G280" s="10">
        <v>0.06</v>
      </c>
      <c r="H280" s="10">
        <v>36</v>
      </c>
      <c r="I280" s="10">
        <v>275</v>
      </c>
      <c r="J280" s="10">
        <v>14</v>
      </c>
      <c r="K280" s="10"/>
      <c r="L280" s="10">
        <v>0</v>
      </c>
      <c r="M280">
        <v>27000</v>
      </c>
      <c r="N280" s="50">
        <v>65</v>
      </c>
      <c r="O280" s="50"/>
      <c r="P280" s="50">
        <v>0.85</v>
      </c>
      <c r="Q280" s="66" t="s">
        <v>584</v>
      </c>
    </row>
    <row r="281" spans="1:17">
      <c r="A281" s="64" t="s">
        <v>581</v>
      </c>
      <c r="B281" s="65">
        <v>0.1</v>
      </c>
      <c r="C281" s="10">
        <v>10</v>
      </c>
      <c r="D281" s="10">
        <v>750</v>
      </c>
      <c r="E281" s="10">
        <v>5</v>
      </c>
      <c r="F281" s="10">
        <v>2</v>
      </c>
      <c r="G281" s="10">
        <v>0.19</v>
      </c>
      <c r="H281" s="10">
        <v>72</v>
      </c>
      <c r="I281" s="10">
        <v>404</v>
      </c>
      <c r="J281" s="10">
        <v>20</v>
      </c>
      <c r="K281" s="10">
        <v>1.3</v>
      </c>
      <c r="L281" s="10">
        <v>0</v>
      </c>
      <c r="M281">
        <v>24000</v>
      </c>
      <c r="N281" s="50">
        <v>50</v>
      </c>
      <c r="O281" s="50">
        <v>56</v>
      </c>
      <c r="P281" s="50">
        <v>0.75</v>
      </c>
      <c r="Q281" s="66" t="s">
        <v>585</v>
      </c>
    </row>
    <row r="282" spans="1:17">
      <c r="A282" s="64" t="s">
        <v>581</v>
      </c>
      <c r="B282" s="65">
        <v>0.1</v>
      </c>
      <c r="C282" s="10">
        <v>5</v>
      </c>
      <c r="D282" s="10">
        <v>750</v>
      </c>
      <c r="E282" s="10">
        <v>5</v>
      </c>
      <c r="F282" s="10">
        <v>2</v>
      </c>
      <c r="G282" s="10">
        <v>0.17</v>
      </c>
      <c r="H282" s="10">
        <v>66</v>
      </c>
      <c r="I282" s="10">
        <v>625</v>
      </c>
      <c r="J282" s="10">
        <v>31</v>
      </c>
      <c r="K282" s="10">
        <v>3.2</v>
      </c>
      <c r="L282" s="10">
        <v>0</v>
      </c>
      <c r="M282">
        <v>24000</v>
      </c>
      <c r="N282" s="50">
        <v>30</v>
      </c>
      <c r="O282" s="50">
        <v>35</v>
      </c>
      <c r="P282" s="50">
        <v>0.4</v>
      </c>
      <c r="Q282" s="66" t="s">
        <v>585</v>
      </c>
    </row>
    <row r="283" spans="1:17">
      <c r="A283" s="64" t="s">
        <v>581</v>
      </c>
      <c r="B283" s="65">
        <v>0.1</v>
      </c>
      <c r="C283" s="10">
        <v>10</v>
      </c>
      <c r="D283" s="10">
        <v>750</v>
      </c>
      <c r="E283" s="10">
        <v>5</v>
      </c>
      <c r="F283" s="10">
        <v>2</v>
      </c>
      <c r="G283" s="10">
        <v>0.2</v>
      </c>
      <c r="H283" s="10">
        <v>113</v>
      </c>
      <c r="I283" s="10">
        <v>650</v>
      </c>
      <c r="J283" s="10">
        <v>11</v>
      </c>
      <c r="K283" s="10">
        <v>4.3</v>
      </c>
      <c r="L283" s="10">
        <v>0</v>
      </c>
      <c r="M283">
        <v>24000</v>
      </c>
      <c r="N283" s="50">
        <v>96</v>
      </c>
      <c r="O283" s="50">
        <v>96.7</v>
      </c>
      <c r="P283" s="50">
        <v>0.95</v>
      </c>
      <c r="Q283" s="66" t="s">
        <v>585</v>
      </c>
    </row>
    <row r="284" spans="1:17">
      <c r="A284" s="64" t="s">
        <v>581</v>
      </c>
      <c r="B284" s="65">
        <v>0.1</v>
      </c>
      <c r="C284" s="10">
        <v>15</v>
      </c>
      <c r="D284" s="10">
        <v>750</v>
      </c>
      <c r="E284" s="10">
        <v>5</v>
      </c>
      <c r="F284" s="10">
        <v>2</v>
      </c>
      <c r="G284" s="10">
        <v>0.18</v>
      </c>
      <c r="H284" s="10">
        <v>103</v>
      </c>
      <c r="I284" s="10">
        <v>675</v>
      </c>
      <c r="J284" s="10">
        <v>11</v>
      </c>
      <c r="K284" s="10">
        <v>2.6</v>
      </c>
      <c r="L284" s="10">
        <v>0</v>
      </c>
      <c r="M284">
        <v>24000</v>
      </c>
      <c r="N284" s="50">
        <v>96</v>
      </c>
      <c r="O284" s="50">
        <v>96.7</v>
      </c>
      <c r="P284" s="50">
        <v>0.95</v>
      </c>
      <c r="Q284" s="66" t="s">
        <v>585</v>
      </c>
    </row>
    <row r="285" spans="1:17">
      <c r="A285" s="64" t="s">
        <v>509</v>
      </c>
      <c r="B285" s="65">
        <v>0.15</v>
      </c>
      <c r="C285" s="10">
        <v>5.2</v>
      </c>
      <c r="D285" s="10">
        <v>650</v>
      </c>
      <c r="E285" s="10">
        <v>50</v>
      </c>
      <c r="F285" s="10">
        <v>4</v>
      </c>
      <c r="G285" s="10">
        <v>0.2</v>
      </c>
      <c r="H285" s="10">
        <v>160.80000000000001</v>
      </c>
      <c r="I285" s="10">
        <v>620</v>
      </c>
      <c r="J285" s="10">
        <v>4.7</v>
      </c>
      <c r="K285" s="10"/>
      <c r="L285" s="10">
        <v>0</v>
      </c>
      <c r="M285">
        <v>240000</v>
      </c>
      <c r="N285" s="50">
        <v>33</v>
      </c>
      <c r="O285" s="50">
        <v>40</v>
      </c>
      <c r="P285" s="50">
        <v>0.92</v>
      </c>
      <c r="Q285" s="66" t="s">
        <v>586</v>
      </c>
    </row>
    <row r="286" spans="1:17">
      <c r="A286" s="64" t="s">
        <v>587</v>
      </c>
      <c r="B286" s="65">
        <v>0.15</v>
      </c>
      <c r="C286" s="10">
        <v>5.2</v>
      </c>
      <c r="D286" s="10">
        <v>650</v>
      </c>
      <c r="E286" s="10">
        <v>50</v>
      </c>
      <c r="F286" s="10">
        <v>4.4000000000000004</v>
      </c>
      <c r="G286" s="10">
        <v>0.13</v>
      </c>
      <c r="H286" s="10">
        <v>73.900000000000006</v>
      </c>
      <c r="I286" s="10">
        <v>400</v>
      </c>
      <c r="J286" s="10">
        <v>7.3</v>
      </c>
      <c r="K286" s="10"/>
      <c r="L286" s="10">
        <v>0</v>
      </c>
      <c r="M286">
        <v>240000</v>
      </c>
      <c r="N286" s="50">
        <v>30</v>
      </c>
      <c r="O286" s="50">
        <v>37</v>
      </c>
      <c r="P286" s="50">
        <v>0.85</v>
      </c>
      <c r="Q286" s="66" t="s">
        <v>586</v>
      </c>
    </row>
    <row r="287" spans="1:17">
      <c r="A287" s="64" t="s">
        <v>588</v>
      </c>
      <c r="B287" s="65">
        <v>0.15</v>
      </c>
      <c r="C287" s="10">
        <v>5.4</v>
      </c>
      <c r="D287" s="10">
        <v>650</v>
      </c>
      <c r="E287" s="10">
        <v>50</v>
      </c>
      <c r="F287" s="10">
        <v>4.2</v>
      </c>
      <c r="G287" s="10">
        <v>0.12</v>
      </c>
      <c r="H287" s="10">
        <v>85.4</v>
      </c>
      <c r="I287" s="10">
        <v>390</v>
      </c>
      <c r="J287" s="10">
        <v>9.1</v>
      </c>
      <c r="K287" s="10"/>
      <c r="L287" s="10">
        <v>0</v>
      </c>
      <c r="M287">
        <v>240000</v>
      </c>
      <c r="N287" s="50">
        <v>62</v>
      </c>
      <c r="O287" s="50">
        <v>69</v>
      </c>
      <c r="P287" s="50">
        <v>0.85</v>
      </c>
      <c r="Q287" s="66" t="s">
        <v>586</v>
      </c>
    </row>
    <row r="288" spans="1:17">
      <c r="A288" s="64" t="s">
        <v>589</v>
      </c>
      <c r="B288" s="65">
        <v>0.3</v>
      </c>
      <c r="C288" s="10">
        <v>2.7</v>
      </c>
      <c r="D288" s="10">
        <v>550</v>
      </c>
      <c r="E288" s="10">
        <v>1</v>
      </c>
      <c r="F288" s="10">
        <v>21</v>
      </c>
      <c r="G288" s="10">
        <v>0.75</v>
      </c>
      <c r="H288" s="10">
        <v>130</v>
      </c>
      <c r="I288" s="10">
        <v>565</v>
      </c>
      <c r="J288" s="10">
        <v>10</v>
      </c>
      <c r="K288" s="10"/>
      <c r="L288" s="10">
        <v>0</v>
      </c>
      <c r="M288">
        <v>30000</v>
      </c>
      <c r="N288" s="50">
        <v>22</v>
      </c>
      <c r="O288" s="50">
        <v>32.5</v>
      </c>
      <c r="P288" s="50">
        <v>0.67</v>
      </c>
      <c r="Q288" s="66" t="s">
        <v>590</v>
      </c>
    </row>
    <row r="289" spans="1:17">
      <c r="A289" s="64" t="s">
        <v>589</v>
      </c>
      <c r="B289" s="65">
        <v>0.3</v>
      </c>
      <c r="C289" s="10">
        <v>2.7</v>
      </c>
      <c r="D289" s="10">
        <v>600</v>
      </c>
      <c r="E289" s="10">
        <v>1</v>
      </c>
      <c r="F289" s="10">
        <v>21</v>
      </c>
      <c r="G289" s="10">
        <v>0.75</v>
      </c>
      <c r="H289" s="10">
        <v>130</v>
      </c>
      <c r="I289" s="10">
        <v>565</v>
      </c>
      <c r="J289" s="10">
        <v>10</v>
      </c>
      <c r="K289" s="10"/>
      <c r="L289" s="10">
        <v>0</v>
      </c>
      <c r="M289">
        <v>30000</v>
      </c>
      <c r="N289" s="50">
        <v>39</v>
      </c>
      <c r="O289" s="50">
        <v>51</v>
      </c>
      <c r="P289" s="50">
        <v>0.77</v>
      </c>
      <c r="Q289" s="66" t="s">
        <v>590</v>
      </c>
    </row>
    <row r="290" spans="1:17">
      <c r="A290" s="64" t="s">
        <v>589</v>
      </c>
      <c r="B290" s="65">
        <v>0.3</v>
      </c>
      <c r="C290" s="10">
        <v>2.7</v>
      </c>
      <c r="D290" s="10">
        <v>650</v>
      </c>
      <c r="E290" s="10">
        <v>1</v>
      </c>
      <c r="F290" s="10">
        <v>21</v>
      </c>
      <c r="G290" s="10">
        <v>0.75</v>
      </c>
      <c r="H290" s="10">
        <v>130</v>
      </c>
      <c r="I290" s="10">
        <v>565</v>
      </c>
      <c r="J290" s="10">
        <v>10</v>
      </c>
      <c r="K290" s="10"/>
      <c r="L290" s="10">
        <v>0</v>
      </c>
      <c r="M290">
        <v>30000</v>
      </c>
      <c r="N290" s="50">
        <v>57.5</v>
      </c>
      <c r="O290" s="50">
        <v>64</v>
      </c>
      <c r="P290" s="50">
        <v>0.82</v>
      </c>
      <c r="Q290" s="66" t="s">
        <v>590</v>
      </c>
    </row>
    <row r="291" spans="1:17">
      <c r="A291" s="64" t="s">
        <v>589</v>
      </c>
      <c r="B291" s="65">
        <v>0.3</v>
      </c>
      <c r="C291" s="10">
        <v>2.7</v>
      </c>
      <c r="D291" s="10">
        <v>700</v>
      </c>
      <c r="E291" s="10">
        <v>1</v>
      </c>
      <c r="F291" s="10">
        <v>21</v>
      </c>
      <c r="G291" s="10">
        <v>0.75</v>
      </c>
      <c r="H291" s="10">
        <v>130</v>
      </c>
      <c r="I291" s="10">
        <v>565</v>
      </c>
      <c r="J291" s="10">
        <v>10</v>
      </c>
      <c r="K291" s="10"/>
      <c r="L291" s="10">
        <v>0</v>
      </c>
      <c r="M291">
        <v>30000</v>
      </c>
      <c r="N291" s="50">
        <v>70.5</v>
      </c>
      <c r="O291" s="50">
        <v>75</v>
      </c>
      <c r="P291" s="50">
        <v>0.85</v>
      </c>
      <c r="Q291" s="66" t="s">
        <v>590</v>
      </c>
    </row>
    <row r="292" spans="1:17">
      <c r="A292" s="64" t="s">
        <v>589</v>
      </c>
      <c r="B292" s="65">
        <v>0.3</v>
      </c>
      <c r="C292" s="10">
        <v>2.7</v>
      </c>
      <c r="D292" s="10">
        <v>750</v>
      </c>
      <c r="E292" s="10">
        <v>1</v>
      </c>
      <c r="F292" s="10">
        <v>21</v>
      </c>
      <c r="G292" s="10">
        <v>0.75</v>
      </c>
      <c r="H292" s="10">
        <v>130</v>
      </c>
      <c r="I292" s="10">
        <v>565</v>
      </c>
      <c r="J292" s="10">
        <v>10</v>
      </c>
      <c r="K292" s="10"/>
      <c r="L292" s="10">
        <v>0</v>
      </c>
      <c r="M292">
        <v>30000</v>
      </c>
      <c r="N292" s="50">
        <v>81</v>
      </c>
      <c r="O292" s="50">
        <v>85</v>
      </c>
      <c r="P292" s="50">
        <v>0.87</v>
      </c>
      <c r="Q292" s="66" t="s">
        <v>590</v>
      </c>
    </row>
    <row r="293" spans="1:17">
      <c r="A293" s="64" t="s">
        <v>589</v>
      </c>
      <c r="B293" s="65">
        <v>0.3</v>
      </c>
      <c r="C293" s="10">
        <v>2.7</v>
      </c>
      <c r="D293" s="10">
        <v>750</v>
      </c>
      <c r="E293" s="10">
        <v>50</v>
      </c>
      <c r="F293" s="10">
        <v>21</v>
      </c>
      <c r="G293" s="10">
        <v>0.75</v>
      </c>
      <c r="H293" s="10">
        <v>130</v>
      </c>
      <c r="I293" s="10">
        <v>565</v>
      </c>
      <c r="J293" s="10">
        <v>10</v>
      </c>
      <c r="K293" s="10"/>
      <c r="L293" s="10">
        <v>0</v>
      </c>
      <c r="M293">
        <v>30000</v>
      </c>
      <c r="N293" s="50">
        <v>81</v>
      </c>
      <c r="O293" s="50">
        <v>85</v>
      </c>
      <c r="P293" s="50">
        <v>0.87</v>
      </c>
      <c r="Q293" s="66" t="s">
        <v>590</v>
      </c>
    </row>
    <row r="294" spans="1:17">
      <c r="A294" s="64" t="s">
        <v>591</v>
      </c>
      <c r="B294" s="65">
        <v>0.33300000000000002</v>
      </c>
      <c r="C294" s="10">
        <v>5</v>
      </c>
      <c r="D294" s="10">
        <v>600</v>
      </c>
      <c r="E294" s="10">
        <v>1</v>
      </c>
      <c r="F294" s="10">
        <v>8.5</v>
      </c>
      <c r="G294" s="10">
        <v>1.7</v>
      </c>
      <c r="H294" s="10">
        <v>1062</v>
      </c>
      <c r="I294" s="10">
        <v>554</v>
      </c>
      <c r="J294" s="10">
        <v>18.2</v>
      </c>
      <c r="K294" s="10"/>
      <c r="L294" s="10">
        <v>0</v>
      </c>
      <c r="M294">
        <v>36000</v>
      </c>
      <c r="N294" s="50">
        <v>37</v>
      </c>
      <c r="O294" s="50">
        <v>62</v>
      </c>
      <c r="P294" s="50">
        <v>0.6</v>
      </c>
      <c r="Q294" s="66" t="s">
        <v>592</v>
      </c>
    </row>
    <row r="295" spans="1:17">
      <c r="A295" s="64" t="s">
        <v>593</v>
      </c>
      <c r="B295" s="65">
        <v>0.33300000000000002</v>
      </c>
      <c r="C295" s="10">
        <v>1.5</v>
      </c>
      <c r="D295" s="10">
        <v>600</v>
      </c>
      <c r="E295" s="10">
        <v>1</v>
      </c>
      <c r="F295" s="10">
        <v>4.5999999999999996</v>
      </c>
      <c r="G295" s="10">
        <v>1</v>
      </c>
      <c r="H295" s="10">
        <v>831</v>
      </c>
      <c r="I295" s="10">
        <v>650</v>
      </c>
      <c r="J295" s="10">
        <v>7</v>
      </c>
      <c r="K295" s="10"/>
      <c r="L295" s="10">
        <v>0</v>
      </c>
      <c r="M295">
        <v>36000</v>
      </c>
      <c r="N295" s="50">
        <v>33</v>
      </c>
      <c r="O295" s="50">
        <v>63</v>
      </c>
      <c r="P295" s="50">
        <v>0.55000000000000004</v>
      </c>
      <c r="Q295" s="66" t="s">
        <v>592</v>
      </c>
    </row>
    <row r="296" spans="1:17">
      <c r="A296" s="64" t="s">
        <v>594</v>
      </c>
      <c r="B296" s="65">
        <v>0.33300000000000002</v>
      </c>
      <c r="C296" s="10">
        <v>3.2</v>
      </c>
      <c r="D296" s="10">
        <v>600</v>
      </c>
      <c r="E296" s="10">
        <v>1</v>
      </c>
      <c r="F296" s="10">
        <v>6.2</v>
      </c>
      <c r="G296" s="10">
        <v>1.1000000000000001</v>
      </c>
      <c r="H296" s="10">
        <v>778</v>
      </c>
      <c r="I296" s="10">
        <v>693</v>
      </c>
      <c r="J296" s="10">
        <v>6.7</v>
      </c>
      <c r="K296" s="10"/>
      <c r="L296" s="10">
        <v>0</v>
      </c>
      <c r="M296">
        <v>36000</v>
      </c>
      <c r="N296" s="50">
        <v>29</v>
      </c>
      <c r="O296" s="50">
        <v>59.5</v>
      </c>
      <c r="P296" s="50">
        <v>0.61</v>
      </c>
      <c r="Q296" s="66" t="s">
        <v>592</v>
      </c>
    </row>
    <row r="297" spans="1:17">
      <c r="A297" s="64" t="s">
        <v>591</v>
      </c>
      <c r="B297" s="65">
        <v>0.33300000000000002</v>
      </c>
      <c r="C297" s="10">
        <v>5</v>
      </c>
      <c r="D297" s="10">
        <v>650</v>
      </c>
      <c r="E297" s="10">
        <v>1</v>
      </c>
      <c r="F297" s="10">
        <v>8.5</v>
      </c>
      <c r="G297" s="10">
        <v>1.7</v>
      </c>
      <c r="H297" s="10">
        <v>1062</v>
      </c>
      <c r="I297" s="10">
        <v>554</v>
      </c>
      <c r="J297" s="10">
        <v>18.2</v>
      </c>
      <c r="K297" s="10"/>
      <c r="L297" s="10">
        <v>0</v>
      </c>
      <c r="M297">
        <v>36000</v>
      </c>
      <c r="N297" s="50">
        <v>45</v>
      </c>
      <c r="O297" s="50">
        <v>70.5</v>
      </c>
      <c r="P297" s="50">
        <v>0.62</v>
      </c>
      <c r="Q297" s="66" t="s">
        <v>592</v>
      </c>
    </row>
    <row r="298" spans="1:17">
      <c r="A298" s="64" t="s">
        <v>593</v>
      </c>
      <c r="B298" s="65">
        <v>0.33300000000000002</v>
      </c>
      <c r="C298" s="10">
        <v>1.5</v>
      </c>
      <c r="D298" s="10">
        <v>650</v>
      </c>
      <c r="E298" s="10">
        <v>1</v>
      </c>
      <c r="F298" s="10">
        <v>4.5999999999999996</v>
      </c>
      <c r="G298" s="10">
        <v>1</v>
      </c>
      <c r="H298" s="10">
        <v>831</v>
      </c>
      <c r="I298" s="10">
        <v>650</v>
      </c>
      <c r="J298" s="10">
        <v>7</v>
      </c>
      <c r="K298" s="10"/>
      <c r="L298" s="10">
        <v>0</v>
      </c>
      <c r="M298">
        <v>36000</v>
      </c>
      <c r="N298" s="50">
        <v>36</v>
      </c>
      <c r="O298" s="50">
        <v>74</v>
      </c>
      <c r="P298" s="50">
        <v>0.6</v>
      </c>
      <c r="Q298" s="66" t="s">
        <v>592</v>
      </c>
    </row>
    <row r="299" spans="1:17">
      <c r="A299" s="64" t="s">
        <v>594</v>
      </c>
      <c r="B299" s="65">
        <v>0.33300000000000002</v>
      </c>
      <c r="C299" s="10">
        <v>3.2</v>
      </c>
      <c r="D299" s="10">
        <v>650</v>
      </c>
      <c r="E299" s="10">
        <v>1</v>
      </c>
      <c r="F299" s="10">
        <v>6.2</v>
      </c>
      <c r="G299" s="10">
        <v>1.1000000000000001</v>
      </c>
      <c r="H299" s="10">
        <v>778</v>
      </c>
      <c r="I299" s="10">
        <v>693</v>
      </c>
      <c r="J299" s="10">
        <v>6.7</v>
      </c>
      <c r="K299" s="10"/>
      <c r="L299" s="10">
        <v>0</v>
      </c>
      <c r="M299">
        <v>36000</v>
      </c>
      <c r="N299" s="50">
        <v>35</v>
      </c>
      <c r="O299" s="50">
        <v>65.5</v>
      </c>
      <c r="P299" s="50">
        <v>0.62</v>
      </c>
      <c r="Q299" s="66" t="s">
        <v>592</v>
      </c>
    </row>
    <row r="300" spans="1:17">
      <c r="A300" s="64" t="s">
        <v>591</v>
      </c>
      <c r="B300" s="65">
        <v>0.33300000000000002</v>
      </c>
      <c r="C300" s="10">
        <v>5</v>
      </c>
      <c r="D300" s="10">
        <v>700</v>
      </c>
      <c r="E300" s="10">
        <v>1</v>
      </c>
      <c r="F300" s="10">
        <v>8.5</v>
      </c>
      <c r="G300" s="10">
        <v>1.7</v>
      </c>
      <c r="H300" s="10">
        <v>1062</v>
      </c>
      <c r="I300" s="10">
        <v>554</v>
      </c>
      <c r="J300" s="10">
        <v>18.2</v>
      </c>
      <c r="K300" s="10"/>
      <c r="L300" s="10">
        <v>0</v>
      </c>
      <c r="M300">
        <v>36000</v>
      </c>
      <c r="N300" s="50">
        <v>52</v>
      </c>
      <c r="O300" s="50">
        <v>82.5</v>
      </c>
      <c r="P300" s="50">
        <v>0.8</v>
      </c>
      <c r="Q300" s="66" t="s">
        <v>592</v>
      </c>
    </row>
    <row r="301" spans="1:17">
      <c r="A301" s="64" t="s">
        <v>593</v>
      </c>
      <c r="B301" s="65">
        <v>0.33300000000000002</v>
      </c>
      <c r="C301" s="10">
        <v>1.5</v>
      </c>
      <c r="D301" s="10">
        <v>700</v>
      </c>
      <c r="E301" s="10">
        <v>1</v>
      </c>
      <c r="F301" s="10">
        <v>4.5999999999999996</v>
      </c>
      <c r="G301" s="10">
        <v>1</v>
      </c>
      <c r="H301" s="10">
        <v>831</v>
      </c>
      <c r="I301" s="10">
        <v>650</v>
      </c>
      <c r="J301" s="10">
        <v>7</v>
      </c>
      <c r="K301" s="10"/>
      <c r="L301" s="10">
        <v>0</v>
      </c>
      <c r="M301">
        <v>36000</v>
      </c>
      <c r="N301" s="50">
        <v>43.5</v>
      </c>
      <c r="O301" s="50">
        <v>88</v>
      </c>
      <c r="P301" s="50">
        <v>0.7</v>
      </c>
      <c r="Q301" s="66" t="s">
        <v>592</v>
      </c>
    </row>
    <row r="302" spans="1:17">
      <c r="A302" s="64" t="s">
        <v>594</v>
      </c>
      <c r="B302" s="65">
        <v>0.33300000000000002</v>
      </c>
      <c r="C302" s="10">
        <v>3.2</v>
      </c>
      <c r="D302" s="10">
        <v>700</v>
      </c>
      <c r="E302" s="10">
        <v>1</v>
      </c>
      <c r="F302" s="10">
        <v>6.2</v>
      </c>
      <c r="G302" s="10">
        <v>1.1000000000000001</v>
      </c>
      <c r="H302" s="10">
        <v>778</v>
      </c>
      <c r="I302" s="10">
        <v>693</v>
      </c>
      <c r="J302" s="10">
        <v>6.7</v>
      </c>
      <c r="K302" s="10"/>
      <c r="L302" s="10">
        <v>0</v>
      </c>
      <c r="M302">
        <v>36000</v>
      </c>
      <c r="N302" s="50">
        <v>37</v>
      </c>
      <c r="O302" s="50">
        <v>76</v>
      </c>
      <c r="P302" s="50">
        <v>0.65</v>
      </c>
      <c r="Q302" s="66" t="s">
        <v>592</v>
      </c>
    </row>
    <row r="303" spans="1:17">
      <c r="A303" s="64" t="s">
        <v>591</v>
      </c>
      <c r="B303" s="65">
        <v>0.33300000000000002</v>
      </c>
      <c r="C303" s="10">
        <v>5</v>
      </c>
      <c r="D303" s="10">
        <v>750</v>
      </c>
      <c r="E303" s="10">
        <v>1</v>
      </c>
      <c r="F303" s="10">
        <v>8.5</v>
      </c>
      <c r="G303" s="10">
        <v>1.7</v>
      </c>
      <c r="H303" s="10">
        <v>1062</v>
      </c>
      <c r="I303" s="10">
        <v>554</v>
      </c>
      <c r="J303" s="10">
        <v>18.2</v>
      </c>
      <c r="K303" s="10"/>
      <c r="L303" s="10">
        <v>0</v>
      </c>
      <c r="M303">
        <v>36000</v>
      </c>
      <c r="N303" s="50">
        <v>61</v>
      </c>
      <c r="O303" s="50">
        <v>90.5</v>
      </c>
      <c r="P303" s="50">
        <v>0.81</v>
      </c>
      <c r="Q303" s="66" t="s">
        <v>592</v>
      </c>
    </row>
    <row r="304" spans="1:17">
      <c r="A304" s="64" t="s">
        <v>593</v>
      </c>
      <c r="B304" s="65">
        <v>0.33300000000000002</v>
      </c>
      <c r="C304" s="10">
        <v>1.5</v>
      </c>
      <c r="D304" s="10">
        <v>750</v>
      </c>
      <c r="E304" s="10">
        <v>1</v>
      </c>
      <c r="F304" s="10">
        <v>4.5999999999999996</v>
      </c>
      <c r="G304" s="10">
        <v>1</v>
      </c>
      <c r="H304" s="10">
        <v>831</v>
      </c>
      <c r="I304" s="10">
        <v>650</v>
      </c>
      <c r="J304" s="10">
        <v>7</v>
      </c>
      <c r="K304" s="10"/>
      <c r="L304" s="10">
        <v>0</v>
      </c>
      <c r="M304">
        <v>36000</v>
      </c>
      <c r="N304" s="50">
        <v>55</v>
      </c>
      <c r="O304" s="50">
        <v>92.5</v>
      </c>
      <c r="P304" s="50">
        <v>0.8</v>
      </c>
      <c r="Q304" s="66" t="s">
        <v>592</v>
      </c>
    </row>
    <row r="305" spans="1:17">
      <c r="A305" s="64" t="s">
        <v>594</v>
      </c>
      <c r="B305" s="65">
        <v>0.33300000000000002</v>
      </c>
      <c r="C305" s="10">
        <v>3.2</v>
      </c>
      <c r="D305" s="10">
        <v>750</v>
      </c>
      <c r="E305" s="10">
        <v>1</v>
      </c>
      <c r="F305" s="10">
        <v>6.2</v>
      </c>
      <c r="G305" s="10">
        <v>1.1000000000000001</v>
      </c>
      <c r="H305" s="10">
        <v>778</v>
      </c>
      <c r="I305" s="10">
        <v>693</v>
      </c>
      <c r="J305" s="10">
        <v>6.7</v>
      </c>
      <c r="K305" s="10"/>
      <c r="L305" s="10">
        <v>0</v>
      </c>
      <c r="M305">
        <v>36000</v>
      </c>
      <c r="N305" s="50">
        <v>39</v>
      </c>
      <c r="O305" s="50">
        <v>85</v>
      </c>
      <c r="P305" s="50">
        <v>0.77</v>
      </c>
      <c r="Q305" s="66" t="s">
        <v>592</v>
      </c>
    </row>
    <row r="306" spans="1:17">
      <c r="A306" s="64" t="s">
        <v>591</v>
      </c>
      <c r="B306" s="65">
        <v>0.33300000000000002</v>
      </c>
      <c r="C306" s="10">
        <v>5</v>
      </c>
      <c r="D306" s="10">
        <v>800</v>
      </c>
      <c r="E306" s="10">
        <v>1</v>
      </c>
      <c r="F306" s="10">
        <v>8.5</v>
      </c>
      <c r="G306" s="10">
        <v>1.7</v>
      </c>
      <c r="H306" s="10">
        <v>1062</v>
      </c>
      <c r="I306" s="10">
        <v>554</v>
      </c>
      <c r="J306" s="10">
        <v>18.2</v>
      </c>
      <c r="K306" s="10"/>
      <c r="L306" s="10">
        <v>0</v>
      </c>
      <c r="M306">
        <v>36000</v>
      </c>
      <c r="N306" s="50">
        <v>74</v>
      </c>
      <c r="O306" s="50">
        <v>95</v>
      </c>
      <c r="P306" s="50">
        <v>0.95</v>
      </c>
      <c r="Q306" s="66" t="s">
        <v>592</v>
      </c>
    </row>
    <row r="307" spans="1:17">
      <c r="A307" s="64" t="s">
        <v>593</v>
      </c>
      <c r="B307" s="65">
        <v>0.33300000000000002</v>
      </c>
      <c r="C307" s="10">
        <v>1.5</v>
      </c>
      <c r="D307" s="10">
        <v>800</v>
      </c>
      <c r="E307" s="10">
        <v>1</v>
      </c>
      <c r="F307" s="10">
        <v>4.5999999999999996</v>
      </c>
      <c r="G307" s="10">
        <v>1</v>
      </c>
      <c r="H307" s="10">
        <v>831</v>
      </c>
      <c r="I307" s="10">
        <v>650</v>
      </c>
      <c r="J307" s="10">
        <v>7</v>
      </c>
      <c r="K307" s="10"/>
      <c r="L307" s="10">
        <v>0</v>
      </c>
      <c r="M307">
        <v>36000</v>
      </c>
      <c r="N307" s="50">
        <v>65.5</v>
      </c>
      <c r="O307" s="50">
        <v>95</v>
      </c>
      <c r="P307" s="50">
        <v>0.9</v>
      </c>
      <c r="Q307" s="66" t="s">
        <v>592</v>
      </c>
    </row>
    <row r="308" spans="1:17">
      <c r="A308" s="64" t="s">
        <v>594</v>
      </c>
      <c r="B308" s="65">
        <v>0.33300000000000002</v>
      </c>
      <c r="C308" s="10">
        <v>3.2</v>
      </c>
      <c r="D308" s="10">
        <v>800</v>
      </c>
      <c r="E308" s="10">
        <v>1</v>
      </c>
      <c r="F308" s="10">
        <v>6.2</v>
      </c>
      <c r="G308" s="10">
        <v>1.1000000000000001</v>
      </c>
      <c r="H308" s="10">
        <v>778</v>
      </c>
      <c r="I308" s="10">
        <v>693</v>
      </c>
      <c r="J308" s="10">
        <v>6.7</v>
      </c>
      <c r="K308" s="10"/>
      <c r="L308" s="10">
        <v>0</v>
      </c>
      <c r="M308">
        <v>36000</v>
      </c>
      <c r="N308" s="50">
        <v>46</v>
      </c>
      <c r="O308" s="50">
        <v>90</v>
      </c>
      <c r="P308" s="50">
        <v>0.81</v>
      </c>
      <c r="Q308" s="66" t="s">
        <v>592</v>
      </c>
    </row>
    <row r="309" spans="1:17">
      <c r="A309" s="64" t="s">
        <v>591</v>
      </c>
      <c r="B309" s="65">
        <v>0.33300000000000002</v>
      </c>
      <c r="C309" s="10">
        <v>5</v>
      </c>
      <c r="D309" s="10">
        <v>850</v>
      </c>
      <c r="E309" s="10">
        <v>1</v>
      </c>
      <c r="F309" s="10">
        <v>8.5</v>
      </c>
      <c r="G309" s="10">
        <v>1.7</v>
      </c>
      <c r="H309" s="10">
        <v>1062</v>
      </c>
      <c r="I309" s="10">
        <v>554</v>
      </c>
      <c r="J309" s="10">
        <v>18.2</v>
      </c>
      <c r="K309" s="10"/>
      <c r="L309" s="10">
        <v>0</v>
      </c>
      <c r="M309">
        <v>36000</v>
      </c>
      <c r="N309" s="50">
        <v>90</v>
      </c>
      <c r="O309" s="50">
        <v>96</v>
      </c>
      <c r="P309" s="50">
        <v>1.05</v>
      </c>
      <c r="Q309" s="66" t="s">
        <v>592</v>
      </c>
    </row>
    <row r="310" spans="1:17">
      <c r="A310" s="64" t="s">
        <v>593</v>
      </c>
      <c r="B310" s="65">
        <v>0.33300000000000002</v>
      </c>
      <c r="C310" s="10">
        <v>1.5</v>
      </c>
      <c r="D310" s="10">
        <v>850</v>
      </c>
      <c r="E310" s="10">
        <v>1</v>
      </c>
      <c r="F310" s="10">
        <v>4.5999999999999996</v>
      </c>
      <c r="G310" s="10">
        <v>1</v>
      </c>
      <c r="H310" s="10">
        <v>831</v>
      </c>
      <c r="I310" s="10">
        <v>650</v>
      </c>
      <c r="J310" s="10">
        <v>7</v>
      </c>
      <c r="K310" s="10"/>
      <c r="L310" s="10">
        <v>0</v>
      </c>
      <c r="M310">
        <v>36000</v>
      </c>
      <c r="N310" s="50">
        <v>80.5</v>
      </c>
      <c r="O310" s="50">
        <v>96</v>
      </c>
      <c r="P310" s="50">
        <v>0.94</v>
      </c>
      <c r="Q310" s="66" t="s">
        <v>592</v>
      </c>
    </row>
    <row r="311" spans="1:17">
      <c r="A311" s="64" t="s">
        <v>594</v>
      </c>
      <c r="B311" s="65">
        <v>0.33300000000000002</v>
      </c>
      <c r="C311" s="10">
        <v>3.2</v>
      </c>
      <c r="D311" s="10">
        <v>850</v>
      </c>
      <c r="E311" s="10">
        <v>1</v>
      </c>
      <c r="F311" s="10">
        <v>6.2</v>
      </c>
      <c r="G311" s="10">
        <v>1.1000000000000001</v>
      </c>
      <c r="H311" s="10">
        <v>778</v>
      </c>
      <c r="I311" s="10">
        <v>693</v>
      </c>
      <c r="J311" s="10">
        <v>6.7</v>
      </c>
      <c r="K311" s="10"/>
      <c r="L311" s="10">
        <v>0</v>
      </c>
      <c r="M311">
        <v>36000</v>
      </c>
      <c r="N311" s="50">
        <v>51</v>
      </c>
      <c r="O311" s="50">
        <v>92</v>
      </c>
      <c r="P311" s="50">
        <v>0.88</v>
      </c>
      <c r="Q311" s="66" t="s">
        <v>592</v>
      </c>
    </row>
    <row r="312" spans="1:17">
      <c r="A312" s="37" t="s">
        <v>595</v>
      </c>
      <c r="B312" s="38">
        <v>0.5</v>
      </c>
      <c r="C312" s="38">
        <v>800</v>
      </c>
      <c r="D312" s="38">
        <v>10</v>
      </c>
      <c r="E312" s="38">
        <v>6</v>
      </c>
      <c r="F312" s="38">
        <v>17.350000000000001</v>
      </c>
      <c r="G312" s="38">
        <v>0.15</v>
      </c>
      <c r="H312" s="38">
        <v>35</v>
      </c>
      <c r="I312" s="38">
        <v>758</v>
      </c>
      <c r="J312" s="38">
        <v>13.9</v>
      </c>
      <c r="K312" s="38"/>
      <c r="L312" s="38">
        <v>0</v>
      </c>
      <c r="M312">
        <v>30000</v>
      </c>
      <c r="N312" s="32">
        <v>86</v>
      </c>
      <c r="O312" s="32">
        <v>91.15</v>
      </c>
      <c r="P312" s="32">
        <v>0.8</v>
      </c>
      <c r="Q312" s="40" t="s">
        <v>596</v>
      </c>
    </row>
    <row r="313" spans="1:17">
      <c r="A313" s="37" t="s">
        <v>597</v>
      </c>
      <c r="B313" s="38">
        <v>0.5</v>
      </c>
      <c r="C313" s="38">
        <v>800</v>
      </c>
      <c r="D313" s="38">
        <v>10</v>
      </c>
      <c r="E313" s="38">
        <v>6</v>
      </c>
      <c r="F313" s="38">
        <v>15.87</v>
      </c>
      <c r="G313" s="38">
        <v>0.18</v>
      </c>
      <c r="H313" s="38">
        <v>45</v>
      </c>
      <c r="I313" s="38">
        <v>794</v>
      </c>
      <c r="J313" s="38">
        <v>11.8</v>
      </c>
      <c r="K313" s="38"/>
      <c r="L313" s="38">
        <v>0</v>
      </c>
      <c r="M313">
        <v>30000</v>
      </c>
      <c r="N313" s="32">
        <v>93.73</v>
      </c>
      <c r="O313" s="32">
        <v>87.79</v>
      </c>
      <c r="P313" s="32">
        <v>1.24</v>
      </c>
      <c r="Q313" s="40" t="s">
        <v>596</v>
      </c>
    </row>
    <row r="314" spans="1:17">
      <c r="A314" s="37" t="s">
        <v>598</v>
      </c>
      <c r="B314" s="38">
        <v>0.5</v>
      </c>
      <c r="C314" s="38">
        <v>800</v>
      </c>
      <c r="D314" s="38">
        <v>10</v>
      </c>
      <c r="E314" s="38">
        <v>6</v>
      </c>
      <c r="F314" s="38">
        <v>19.03</v>
      </c>
      <c r="G314" s="38">
        <v>0.25</v>
      </c>
      <c r="H314" s="38">
        <v>52</v>
      </c>
      <c r="I314" s="38">
        <v>800</v>
      </c>
      <c r="J314" s="38">
        <v>9.3000000000000007</v>
      </c>
      <c r="K314" s="38"/>
      <c r="L314" s="38">
        <v>0</v>
      </c>
      <c r="M314">
        <v>30000</v>
      </c>
      <c r="N314" s="32">
        <v>91.5</v>
      </c>
      <c r="O314" s="32">
        <v>80.8</v>
      </c>
      <c r="P314" s="32">
        <v>1.28</v>
      </c>
      <c r="Q314" s="40" t="s">
        <v>596</v>
      </c>
    </row>
    <row r="315" spans="1:17">
      <c r="A315" s="37" t="s">
        <v>599</v>
      </c>
      <c r="B315" s="38">
        <v>0.5</v>
      </c>
      <c r="C315" s="38">
        <v>750</v>
      </c>
      <c r="D315" s="38">
        <v>10</v>
      </c>
      <c r="E315" s="38">
        <v>10</v>
      </c>
      <c r="F315" s="38">
        <v>6.6</v>
      </c>
      <c r="G315" s="38">
        <v>0.9</v>
      </c>
      <c r="H315" s="31">
        <v>538.70000000000005</v>
      </c>
      <c r="I315" s="38">
        <v>662</v>
      </c>
      <c r="J315" s="38">
        <v>14.5</v>
      </c>
      <c r="K315" s="38"/>
      <c r="L315" s="38">
        <v>0</v>
      </c>
      <c r="M315">
        <v>36000</v>
      </c>
      <c r="N315" s="32">
        <v>71.209999999999994</v>
      </c>
      <c r="O315" s="32">
        <v>79.819999999999993</v>
      </c>
      <c r="P315" s="32">
        <v>0.76</v>
      </c>
      <c r="Q315" s="40" t="s">
        <v>600</v>
      </c>
    </row>
    <row r="316" spans="1:17">
      <c r="A316" s="37" t="s">
        <v>601</v>
      </c>
      <c r="B316" s="38">
        <v>0.5</v>
      </c>
      <c r="C316" s="38">
        <v>750</v>
      </c>
      <c r="D316" s="38">
        <v>10</v>
      </c>
      <c r="E316" s="38">
        <v>10</v>
      </c>
      <c r="F316" s="38">
        <v>6.7</v>
      </c>
      <c r="G316" s="38">
        <v>0.7</v>
      </c>
      <c r="H316" s="31">
        <v>411.4</v>
      </c>
      <c r="I316" s="38">
        <v>722</v>
      </c>
      <c r="J316" s="38">
        <v>11.7</v>
      </c>
      <c r="K316" s="38"/>
      <c r="L316" s="38">
        <v>2.04</v>
      </c>
      <c r="M316">
        <v>36000</v>
      </c>
      <c r="N316" s="32">
        <v>86.07</v>
      </c>
      <c r="O316" s="32">
        <v>90.21</v>
      </c>
      <c r="P316" s="32">
        <v>0.9</v>
      </c>
      <c r="Q316" s="40" t="s">
        <v>600</v>
      </c>
    </row>
    <row r="317" spans="1:17">
      <c r="A317" s="37" t="s">
        <v>602</v>
      </c>
      <c r="B317" s="38">
        <v>0.5</v>
      </c>
      <c r="C317" s="38">
        <v>750</v>
      </c>
      <c r="D317" s="38">
        <v>10</v>
      </c>
      <c r="E317" s="38">
        <v>10</v>
      </c>
      <c r="F317" s="38">
        <v>6.8</v>
      </c>
      <c r="G317" s="38">
        <v>0.5</v>
      </c>
      <c r="H317" s="31">
        <v>323.60000000000002</v>
      </c>
      <c r="I317" s="38">
        <v>760</v>
      </c>
      <c r="J317" s="38">
        <v>11.9</v>
      </c>
      <c r="K317" s="38"/>
      <c r="L317" s="38">
        <v>2.04</v>
      </c>
      <c r="M317">
        <v>36000</v>
      </c>
      <c r="N317" s="32">
        <v>86.08</v>
      </c>
      <c r="O317" s="32">
        <v>90.21</v>
      </c>
      <c r="P317" s="32">
        <v>0.92</v>
      </c>
      <c r="Q317" s="40" t="s">
        <v>600</v>
      </c>
    </row>
    <row r="318" spans="1:17">
      <c r="A318" s="37" t="s">
        <v>603</v>
      </c>
      <c r="B318" s="38">
        <v>0.5</v>
      </c>
      <c r="C318" s="38">
        <v>750</v>
      </c>
      <c r="D318" s="38">
        <v>10</v>
      </c>
      <c r="E318" s="38">
        <v>10</v>
      </c>
      <c r="F318" s="38">
        <v>6.6</v>
      </c>
      <c r="G318" s="38">
        <v>0.3</v>
      </c>
      <c r="H318" s="31">
        <v>215.6</v>
      </c>
      <c r="I318" s="38">
        <v>697</v>
      </c>
      <c r="J318" s="38">
        <v>14.2</v>
      </c>
      <c r="K318" s="38"/>
      <c r="L318" s="38">
        <v>2.04</v>
      </c>
      <c r="M318">
        <v>36000</v>
      </c>
      <c r="N318" s="32">
        <v>71.83</v>
      </c>
      <c r="O318" s="32">
        <v>79.8</v>
      </c>
      <c r="P318" s="32">
        <v>0.81</v>
      </c>
      <c r="Q318" s="40" t="s">
        <v>600</v>
      </c>
    </row>
    <row r="319" spans="1:17">
      <c r="A319" s="37" t="s">
        <v>604</v>
      </c>
      <c r="B319" s="38">
        <v>0.5</v>
      </c>
      <c r="C319" s="38">
        <v>750</v>
      </c>
      <c r="D319" s="38">
        <v>10</v>
      </c>
      <c r="E319" s="38">
        <v>10</v>
      </c>
      <c r="F319" s="38">
        <v>4.0999999999999996</v>
      </c>
      <c r="G319" s="38">
        <v>0.3</v>
      </c>
      <c r="H319" s="38">
        <v>4</v>
      </c>
      <c r="I319" s="38">
        <v>700</v>
      </c>
      <c r="J319" s="38">
        <v>14.6</v>
      </c>
      <c r="K319" s="38"/>
      <c r="L319" s="38">
        <v>2.04</v>
      </c>
      <c r="M319">
        <v>36000</v>
      </c>
      <c r="N319" s="32">
        <v>40.25</v>
      </c>
      <c r="O319" s="32">
        <v>48.32</v>
      </c>
      <c r="P319" s="32">
        <v>0.57999999999999996</v>
      </c>
      <c r="Q319" s="40" t="s">
        <v>600</v>
      </c>
    </row>
    <row r="320" spans="1:17">
      <c r="A320" s="37" t="s">
        <v>605</v>
      </c>
      <c r="B320" s="38">
        <v>0.33</v>
      </c>
      <c r="C320" s="38">
        <v>800</v>
      </c>
      <c r="D320" s="31">
        <v>1.85</v>
      </c>
      <c r="E320" s="38">
        <v>25</v>
      </c>
      <c r="F320" s="38">
        <v>4</v>
      </c>
      <c r="G320" s="31">
        <v>0.37</v>
      </c>
      <c r="H320" s="31">
        <v>79</v>
      </c>
      <c r="I320" s="38">
        <v>716</v>
      </c>
      <c r="J320" s="31">
        <v>11</v>
      </c>
      <c r="K320" s="38"/>
      <c r="L320" s="38">
        <v>0</v>
      </c>
      <c r="M320">
        <v>54000</v>
      </c>
      <c r="N320" s="32">
        <v>66.97</v>
      </c>
      <c r="O320" s="32">
        <v>86.93</v>
      </c>
      <c r="P320" s="32">
        <v>0.64</v>
      </c>
      <c r="Q320" s="40" t="s">
        <v>606</v>
      </c>
    </row>
    <row r="321" spans="1:17">
      <c r="A321" s="37" t="s">
        <v>607</v>
      </c>
      <c r="B321" s="38">
        <v>0.33</v>
      </c>
      <c r="C321" s="38">
        <v>800</v>
      </c>
      <c r="D321" s="31">
        <v>2.31</v>
      </c>
      <c r="E321" s="38">
        <v>25</v>
      </c>
      <c r="F321" s="38">
        <v>7</v>
      </c>
      <c r="G321" s="31">
        <v>0.93</v>
      </c>
      <c r="H321" s="31">
        <v>301</v>
      </c>
      <c r="I321" s="38">
        <v>728</v>
      </c>
      <c r="J321" s="31">
        <v>14</v>
      </c>
      <c r="K321" s="38"/>
      <c r="L321" s="38">
        <v>0</v>
      </c>
      <c r="M321">
        <v>54000</v>
      </c>
      <c r="N321" s="32">
        <v>79.45</v>
      </c>
      <c r="O321" s="32">
        <v>93.66</v>
      </c>
      <c r="P321" s="32">
        <v>0.61</v>
      </c>
      <c r="Q321" s="40" t="s">
        <v>606</v>
      </c>
    </row>
    <row r="322" spans="1:17">
      <c r="A322" s="37" t="s">
        <v>605</v>
      </c>
      <c r="B322" s="38">
        <v>0.33</v>
      </c>
      <c r="C322" s="38">
        <v>800</v>
      </c>
      <c r="D322" s="31">
        <v>1.85</v>
      </c>
      <c r="E322" s="38">
        <v>50</v>
      </c>
      <c r="F322" s="38">
        <v>4</v>
      </c>
      <c r="G322" s="31">
        <v>0.37</v>
      </c>
      <c r="H322" s="31">
        <v>79</v>
      </c>
      <c r="I322" s="38">
        <v>716</v>
      </c>
      <c r="J322" s="31">
        <v>11</v>
      </c>
      <c r="K322" s="38"/>
      <c r="L322" s="38">
        <v>0</v>
      </c>
      <c r="M322">
        <v>54000</v>
      </c>
      <c r="N322" s="32">
        <v>67.709999999999994</v>
      </c>
      <c r="O322" s="32">
        <v>86.14</v>
      </c>
      <c r="P322" s="32">
        <v>0.65</v>
      </c>
      <c r="Q322" s="40" t="s">
        <v>606</v>
      </c>
    </row>
    <row r="323" spans="1:17">
      <c r="A323" s="37" t="s">
        <v>607</v>
      </c>
      <c r="B323" s="38">
        <v>0.33</v>
      </c>
      <c r="C323" s="38">
        <v>800</v>
      </c>
      <c r="D323" s="31">
        <v>2.31</v>
      </c>
      <c r="E323" s="38">
        <v>50</v>
      </c>
      <c r="F323" s="38">
        <v>7</v>
      </c>
      <c r="G323" s="31">
        <v>0.93</v>
      </c>
      <c r="H323" s="31">
        <v>301</v>
      </c>
      <c r="I323" s="38">
        <v>728</v>
      </c>
      <c r="J323" s="31">
        <v>14</v>
      </c>
      <c r="K323" s="38"/>
      <c r="L323" s="38">
        <v>0</v>
      </c>
      <c r="M323">
        <v>54000</v>
      </c>
      <c r="N323" s="32">
        <v>81</v>
      </c>
      <c r="O323" s="32">
        <v>94.46</v>
      </c>
      <c r="P323" s="32">
        <v>0.6</v>
      </c>
      <c r="Q323" s="40" t="s">
        <v>606</v>
      </c>
    </row>
    <row r="324" spans="1:17">
      <c r="A324" s="37" t="s">
        <v>608</v>
      </c>
      <c r="B324" s="38">
        <v>0.5</v>
      </c>
      <c r="C324" s="38">
        <v>700</v>
      </c>
      <c r="D324" s="38">
        <v>6</v>
      </c>
      <c r="E324" s="38">
        <v>25</v>
      </c>
      <c r="F324" s="31">
        <v>4.0999999999999996</v>
      </c>
      <c r="G324" s="31">
        <v>0.32</v>
      </c>
      <c r="H324" s="31">
        <v>198.1</v>
      </c>
      <c r="I324" s="38">
        <v>686</v>
      </c>
      <c r="J324" s="31">
        <v>6.2</v>
      </c>
      <c r="K324" s="38"/>
      <c r="L324" s="38">
        <v>0</v>
      </c>
      <c r="M324">
        <v>30000</v>
      </c>
      <c r="N324" s="32">
        <v>74.11</v>
      </c>
      <c r="O324" s="32">
        <v>84.32</v>
      </c>
      <c r="P324" s="32">
        <v>0.76</v>
      </c>
      <c r="Q324" s="40" t="s">
        <v>609</v>
      </c>
    </row>
    <row r="325" spans="1:17">
      <c r="A325" s="37" t="s">
        <v>610</v>
      </c>
      <c r="B325" s="38">
        <v>0.5</v>
      </c>
      <c r="C325" s="38">
        <v>700</v>
      </c>
      <c r="D325" s="38">
        <v>6</v>
      </c>
      <c r="E325" s="38">
        <v>25</v>
      </c>
      <c r="F325" s="31">
        <v>6.2</v>
      </c>
      <c r="G325" s="31">
        <v>0.22</v>
      </c>
      <c r="H325" s="31">
        <v>106.5</v>
      </c>
      <c r="I325" s="38">
        <v>671</v>
      </c>
      <c r="J325" s="31">
        <v>5.5</v>
      </c>
      <c r="K325" s="38"/>
      <c r="L325" s="38">
        <v>0</v>
      </c>
      <c r="M325">
        <v>30000</v>
      </c>
      <c r="N325" s="32">
        <v>75.2</v>
      </c>
      <c r="O325" s="32">
        <v>85.05</v>
      </c>
      <c r="P325" s="32">
        <v>0.77</v>
      </c>
      <c r="Q325" s="40" t="s">
        <v>609</v>
      </c>
    </row>
    <row r="326" spans="1:17">
      <c r="A326" s="37" t="s">
        <v>608</v>
      </c>
      <c r="B326" s="38">
        <v>0.5</v>
      </c>
      <c r="C326" s="38">
        <v>700</v>
      </c>
      <c r="D326" s="38">
        <v>6</v>
      </c>
      <c r="E326" s="38">
        <v>50</v>
      </c>
      <c r="F326" s="31">
        <v>4.0999999999999996</v>
      </c>
      <c r="G326" s="31">
        <v>0.32</v>
      </c>
      <c r="H326" s="31">
        <v>198.1</v>
      </c>
      <c r="I326" s="38">
        <v>686</v>
      </c>
      <c r="J326" s="31">
        <v>6.2</v>
      </c>
      <c r="K326" s="38"/>
      <c r="L326" s="38">
        <v>0</v>
      </c>
      <c r="M326">
        <v>30000</v>
      </c>
      <c r="N326" s="32">
        <v>73.02</v>
      </c>
      <c r="O326" s="32">
        <v>82.5</v>
      </c>
      <c r="P326" s="32">
        <v>0.77</v>
      </c>
      <c r="Q326" s="40" t="s">
        <v>609</v>
      </c>
    </row>
    <row r="327" spans="1:17">
      <c r="A327" s="37" t="s">
        <v>610</v>
      </c>
      <c r="B327" s="38">
        <v>0.5</v>
      </c>
      <c r="C327" s="38">
        <v>700</v>
      </c>
      <c r="D327" s="38">
        <v>6</v>
      </c>
      <c r="E327" s="38">
        <v>50</v>
      </c>
      <c r="F327" s="31">
        <v>6.2</v>
      </c>
      <c r="G327" s="31">
        <v>0.22</v>
      </c>
      <c r="H327" s="31">
        <v>106.5</v>
      </c>
      <c r="I327" s="38">
        <v>671</v>
      </c>
      <c r="J327" s="31">
        <v>5.5</v>
      </c>
      <c r="K327" s="38"/>
      <c r="L327" s="38">
        <v>0</v>
      </c>
      <c r="M327">
        <v>30000</v>
      </c>
      <c r="N327" s="32">
        <v>74.84</v>
      </c>
      <c r="O327" s="32">
        <v>84.32</v>
      </c>
      <c r="P327" s="32">
        <v>0.77</v>
      </c>
      <c r="Q327" s="40" t="s">
        <v>609</v>
      </c>
    </row>
    <row r="328" spans="1:17">
      <c r="A328" s="37" t="s">
        <v>608</v>
      </c>
      <c r="B328" s="38">
        <v>0.5</v>
      </c>
      <c r="C328" s="38">
        <v>700</v>
      </c>
      <c r="D328" s="38">
        <v>6</v>
      </c>
      <c r="E328" s="38">
        <v>75</v>
      </c>
      <c r="F328" s="31">
        <v>4.0999999999999996</v>
      </c>
      <c r="G328" s="31">
        <v>0.32</v>
      </c>
      <c r="H328" s="31">
        <v>198.1</v>
      </c>
      <c r="I328" s="38">
        <v>686</v>
      </c>
      <c r="J328" s="31">
        <v>6.2</v>
      </c>
      <c r="K328" s="38"/>
      <c r="L328" s="38">
        <v>0</v>
      </c>
      <c r="M328">
        <v>30000</v>
      </c>
      <c r="N328" s="32">
        <v>72.290000000000006</v>
      </c>
      <c r="O328" s="32">
        <v>83.23</v>
      </c>
      <c r="P328" s="32">
        <v>0.76</v>
      </c>
      <c r="Q328" s="40" t="s">
        <v>609</v>
      </c>
    </row>
    <row r="329" spans="1:17">
      <c r="A329" s="37" t="s">
        <v>610</v>
      </c>
      <c r="B329" s="38">
        <v>0.5</v>
      </c>
      <c r="C329" s="38">
        <v>700</v>
      </c>
      <c r="D329" s="38">
        <v>6</v>
      </c>
      <c r="E329" s="38">
        <v>75</v>
      </c>
      <c r="F329" s="31">
        <v>6.2</v>
      </c>
      <c r="G329" s="31">
        <v>0.22</v>
      </c>
      <c r="H329" s="31">
        <v>106.5</v>
      </c>
      <c r="I329" s="38">
        <v>671</v>
      </c>
      <c r="J329" s="31">
        <v>5.5</v>
      </c>
      <c r="K329" s="38"/>
      <c r="L329" s="38">
        <v>0</v>
      </c>
      <c r="M329">
        <v>30000</v>
      </c>
      <c r="N329" s="32">
        <v>73.39</v>
      </c>
      <c r="O329" s="32">
        <v>83.59</v>
      </c>
      <c r="P329" s="32">
        <v>0.76</v>
      </c>
      <c r="Q329" s="40" t="s">
        <v>609</v>
      </c>
    </row>
    <row r="330" spans="1:17">
      <c r="A330" s="37" t="s">
        <v>608</v>
      </c>
      <c r="B330" s="38">
        <v>0.5</v>
      </c>
      <c r="C330" s="38">
        <v>700</v>
      </c>
      <c r="D330" s="38">
        <v>6</v>
      </c>
      <c r="E330" s="38">
        <v>100</v>
      </c>
      <c r="F330" s="31">
        <v>4.0999999999999996</v>
      </c>
      <c r="G330" s="31">
        <v>0.32</v>
      </c>
      <c r="H330" s="31">
        <v>198.1</v>
      </c>
      <c r="I330" s="38">
        <v>686</v>
      </c>
      <c r="J330" s="31">
        <v>6.2</v>
      </c>
      <c r="K330" s="38"/>
      <c r="L330" s="38">
        <v>0</v>
      </c>
      <c r="M330">
        <v>30000</v>
      </c>
      <c r="N330" s="32">
        <v>70.099999999999994</v>
      </c>
      <c r="O330" s="32">
        <v>82.14</v>
      </c>
      <c r="P330" s="32">
        <v>0.77</v>
      </c>
      <c r="Q330" s="40" t="s">
        <v>609</v>
      </c>
    </row>
    <row r="331" spans="1:17">
      <c r="A331" s="41" t="s">
        <v>610</v>
      </c>
      <c r="B331" s="38">
        <v>0.5</v>
      </c>
      <c r="C331" s="38">
        <v>700</v>
      </c>
      <c r="D331" s="38">
        <v>6</v>
      </c>
      <c r="E331" s="38">
        <v>100</v>
      </c>
      <c r="F331" s="31">
        <v>6.2</v>
      </c>
      <c r="G331" s="31">
        <v>0.22</v>
      </c>
      <c r="H331" s="31">
        <v>106.5</v>
      </c>
      <c r="I331" s="38">
        <v>671</v>
      </c>
      <c r="J331" s="31">
        <v>5.5</v>
      </c>
      <c r="K331" s="38"/>
      <c r="L331" s="38">
        <v>0</v>
      </c>
      <c r="M331">
        <v>30000</v>
      </c>
      <c r="N331" s="32">
        <v>73.02</v>
      </c>
      <c r="O331" s="32">
        <v>83.59</v>
      </c>
      <c r="P331" s="32">
        <v>0.77</v>
      </c>
      <c r="Q331" s="40" t="s">
        <v>609</v>
      </c>
    </row>
  </sheetData>
  <phoneticPr fontId="19" type="noConversion"/>
  <hyperlinks>
    <hyperlink ref="A2" r:id="rId1" display="mailto:Ni@SiO2-500" xr:uid="{D55B0FFD-19C4-481F-A8C8-8CAE313D1D2F}"/>
    <hyperlink ref="A3" r:id="rId2" display="mailto:Ni@SiO2-600" xr:uid="{85876B4D-CC2D-4D97-83D8-134296D9D10F}"/>
    <hyperlink ref="A4" r:id="rId3" display="mailto:Ni@SiO2-700" xr:uid="{6A2C025F-2475-4A84-9095-7925D94CAE43}"/>
    <hyperlink ref="A5" r:id="rId4" display="mailto:Ni@SiO2-500" xr:uid="{62E2E1B9-8DA5-4E68-9500-379FB22C2E28}"/>
    <hyperlink ref="A6" r:id="rId5" display="mailto:Ni@SiO2-600" xr:uid="{534B16D4-B2B4-42F9-AB5C-68166F44209C}"/>
    <hyperlink ref="A7" r:id="rId6" display="mailto:Ni@SiO2-700" xr:uid="{63596855-A85F-41B9-905E-FB0DB2F8B7A5}"/>
    <hyperlink ref="A8" r:id="rId7" display="mailto:Ni@SiO2-500" xr:uid="{C9CB7157-2333-4D5F-8BD3-D318B06DA3A8}"/>
    <hyperlink ref="A9" r:id="rId8" display="mailto:Ni@SiO2-600" xr:uid="{F363AB70-1043-4D5F-8412-7AEB51798BCF}"/>
    <hyperlink ref="A10" r:id="rId9" display="mailto:Ni@SiO2-700" xr:uid="{792A52FD-48B5-41AC-91F8-0BDCDBFE6D15}"/>
    <hyperlink ref="A11" r:id="rId10" display="mailto:Ni@SiO2-500" xr:uid="{48BD830A-9023-4F0B-ACE6-2CC32B9D9FCD}"/>
    <hyperlink ref="A12" r:id="rId11" display="mailto:Ni@SiO2-600" xr:uid="{10F9C406-C426-4625-B0E3-DDD7F2A29559}"/>
    <hyperlink ref="A13" r:id="rId12" display="mailto:Ni@SiO2-700" xr:uid="{CD1C594D-B510-46A1-A0D3-85FF52F97C84}"/>
    <hyperlink ref="A14" r:id="rId13" display="mailto:Ni@SiO2-500" xr:uid="{3BAFEC73-CF5C-4531-A997-BAB82C25AD00}"/>
    <hyperlink ref="A15" r:id="rId14" display="mailto:Ni@SiO2-600" xr:uid="{7FEA92C1-3331-4D8C-BB37-6D23492DE4DD}"/>
    <hyperlink ref="A16" r:id="rId15" display="mailto:Ni@SiO2-700" xr:uid="{24EE8E14-2E15-4064-9FCE-72804059F950}"/>
    <hyperlink ref="A17" r:id="rId16" display="mailto:Ni@SiO2-500" xr:uid="{9CB228E4-BE7C-48B7-AF5B-18353651B490}"/>
    <hyperlink ref="A18" r:id="rId17" display="mailto:Ni@SiO2-600" xr:uid="{81714C1B-63A4-486A-AD73-7A4C4E2E2C8E}"/>
    <hyperlink ref="A19" r:id="rId18" display="mailto:Ni@SiO2-700" xr:uid="{5520E51B-11BD-4003-AA25-55B3E0123F14}"/>
  </hyperlinks>
  <pageMargins left="0.7" right="0.7" top="0.75" bottom="0.75" header="0.3" footer="0.3"/>
  <tableParts count="1">
    <tablePart r:id="rId1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1B950-6563-47B0-AA5F-B8EACC9EB487}">
  <dimension ref="A1:T258"/>
  <sheetViews>
    <sheetView topLeftCell="A141" workbookViewId="0">
      <selection activeCell="G159" sqref="A2:Q258"/>
    </sheetView>
  </sheetViews>
  <sheetFormatPr defaultRowHeight="14.5"/>
  <cols>
    <col min="1" max="17" width="8.54296875" style="10" customWidth="1"/>
  </cols>
  <sheetData>
    <row r="1" spans="1:20">
      <c r="A1" s="46" t="s">
        <v>0</v>
      </c>
      <c r="B1" s="45" t="s">
        <v>1</v>
      </c>
      <c r="C1" s="45" t="s">
        <v>956</v>
      </c>
      <c r="D1" s="45" t="s">
        <v>957</v>
      </c>
      <c r="E1" s="45" t="s">
        <v>958</v>
      </c>
      <c r="F1" s="45" t="s">
        <v>959</v>
      </c>
      <c r="G1" s="45" t="s">
        <v>960</v>
      </c>
      <c r="H1" s="45" t="s">
        <v>961</v>
      </c>
      <c r="I1" s="45" t="s">
        <v>8</v>
      </c>
      <c r="J1" s="45" t="s">
        <v>962</v>
      </c>
      <c r="K1" s="45" t="s">
        <v>963</v>
      </c>
      <c r="L1" s="45" t="s">
        <v>964</v>
      </c>
      <c r="M1" s="45" t="s">
        <v>965</v>
      </c>
      <c r="N1" s="29" t="s">
        <v>966</v>
      </c>
      <c r="O1" s="29" t="s">
        <v>967</v>
      </c>
      <c r="P1" s="29" t="s">
        <v>968</v>
      </c>
      <c r="Q1" s="47" t="s">
        <v>16</v>
      </c>
    </row>
    <row r="2" spans="1:20">
      <c r="A2" s="91" t="s">
        <v>611</v>
      </c>
      <c r="B2" s="92">
        <v>0.39</v>
      </c>
      <c r="C2" s="92">
        <v>800</v>
      </c>
      <c r="D2" s="92">
        <v>12.1</v>
      </c>
      <c r="E2" s="92">
        <v>6</v>
      </c>
      <c r="F2" s="92">
        <v>4.05</v>
      </c>
      <c r="G2" s="92">
        <v>0.1</v>
      </c>
      <c r="H2" s="92">
        <v>76</v>
      </c>
      <c r="I2" s="92">
        <v>830</v>
      </c>
      <c r="J2" s="92">
        <v>14.7</v>
      </c>
      <c r="K2" s="92"/>
      <c r="L2" s="92">
        <v>0</v>
      </c>
      <c r="M2" s="93">
        <v>27000</v>
      </c>
      <c r="N2" s="94">
        <v>79.819999999999993</v>
      </c>
      <c r="O2" s="94">
        <v>89.69</v>
      </c>
      <c r="P2" s="94">
        <v>0.88</v>
      </c>
      <c r="Q2" s="95" t="s">
        <v>612</v>
      </c>
      <c r="T2" t="str" cm="1">
        <f t="array" ref="T2:T26">_xlfn.UNIQUE(Table6[Paper no.])</f>
        <v>2018-3</v>
      </c>
    </row>
    <row r="3" spans="1:20">
      <c r="A3" s="91" t="s">
        <v>613</v>
      </c>
      <c r="B3" s="92">
        <v>0.39</v>
      </c>
      <c r="C3" s="92">
        <v>800</v>
      </c>
      <c r="D3" s="92">
        <v>11.9</v>
      </c>
      <c r="E3" s="92">
        <v>6</v>
      </c>
      <c r="F3" s="92">
        <v>4.3899999999999997</v>
      </c>
      <c r="G3" s="92">
        <v>0.09</v>
      </c>
      <c r="H3" s="92">
        <v>65</v>
      </c>
      <c r="I3" s="92">
        <v>723</v>
      </c>
      <c r="J3" s="92">
        <v>13.3</v>
      </c>
      <c r="K3" s="92"/>
      <c r="L3" s="92">
        <v>1.2</v>
      </c>
      <c r="M3" s="93">
        <v>27000</v>
      </c>
      <c r="N3" s="94">
        <v>82</v>
      </c>
      <c r="O3" s="94">
        <v>94.11</v>
      </c>
      <c r="P3" s="94">
        <v>0.86</v>
      </c>
      <c r="Q3" s="95" t="s">
        <v>612</v>
      </c>
      <c r="T3" t="str">
        <v>2018-6</v>
      </c>
    </row>
    <row r="4" spans="1:20">
      <c r="A4" s="91" t="s">
        <v>614</v>
      </c>
      <c r="B4" s="92">
        <v>0.39</v>
      </c>
      <c r="C4" s="92">
        <v>800</v>
      </c>
      <c r="D4" s="92">
        <v>11.9</v>
      </c>
      <c r="E4" s="92">
        <v>6</v>
      </c>
      <c r="F4" s="92">
        <v>4.53</v>
      </c>
      <c r="G4" s="92">
        <v>0.09</v>
      </c>
      <c r="H4" s="92">
        <v>60</v>
      </c>
      <c r="I4" s="92">
        <v>748</v>
      </c>
      <c r="J4" s="92">
        <v>11.8</v>
      </c>
      <c r="K4" s="92"/>
      <c r="L4" s="92">
        <v>1.2</v>
      </c>
      <c r="M4" s="93">
        <v>27000</v>
      </c>
      <c r="N4" s="94">
        <v>82.91</v>
      </c>
      <c r="O4" s="94">
        <v>94.11</v>
      </c>
      <c r="P4" s="94">
        <v>0.88</v>
      </c>
      <c r="Q4" s="95" t="s">
        <v>612</v>
      </c>
      <c r="T4" t="str">
        <v>2018-7</v>
      </c>
    </row>
    <row r="5" spans="1:20">
      <c r="A5" s="91" t="s">
        <v>615</v>
      </c>
      <c r="B5" s="92">
        <v>0.39</v>
      </c>
      <c r="C5" s="92">
        <v>800</v>
      </c>
      <c r="D5" s="92">
        <v>12</v>
      </c>
      <c r="E5" s="92">
        <v>6</v>
      </c>
      <c r="F5" s="92">
        <v>4.41</v>
      </c>
      <c r="G5" s="92">
        <v>0.09</v>
      </c>
      <c r="H5" s="92">
        <v>66</v>
      </c>
      <c r="I5" s="92">
        <v>715</v>
      </c>
      <c r="J5" s="92">
        <v>11.7</v>
      </c>
      <c r="K5" s="92"/>
      <c r="L5" s="92">
        <v>1.2</v>
      </c>
      <c r="M5" s="93">
        <v>27000</v>
      </c>
      <c r="N5" s="94">
        <v>84.55</v>
      </c>
      <c r="O5" s="94">
        <v>93.37</v>
      </c>
      <c r="P5" s="94">
        <v>0.9</v>
      </c>
      <c r="Q5" s="95" t="s">
        <v>612</v>
      </c>
      <c r="T5" t="str">
        <v>2018-13</v>
      </c>
    </row>
    <row r="6" spans="1:20">
      <c r="A6" s="91" t="s">
        <v>616</v>
      </c>
      <c r="B6" s="92">
        <v>0.39</v>
      </c>
      <c r="C6" s="92">
        <v>800</v>
      </c>
      <c r="D6" s="92">
        <v>11.7</v>
      </c>
      <c r="E6" s="92">
        <v>6</v>
      </c>
      <c r="F6" s="92">
        <v>3.95</v>
      </c>
      <c r="G6" s="92">
        <v>0.1</v>
      </c>
      <c r="H6" s="92">
        <v>64</v>
      </c>
      <c r="I6" s="92">
        <v>793</v>
      </c>
      <c r="J6" s="92">
        <v>13.5</v>
      </c>
      <c r="K6" s="92"/>
      <c r="L6" s="92">
        <v>1.2</v>
      </c>
      <c r="M6" s="93">
        <v>27000</v>
      </c>
      <c r="N6" s="94">
        <v>80.73</v>
      </c>
      <c r="O6" s="94">
        <v>93.37</v>
      </c>
      <c r="P6" s="94">
        <v>0.86</v>
      </c>
      <c r="Q6" s="95" t="s">
        <v>612</v>
      </c>
      <c r="T6" t="str">
        <v>2018-22</v>
      </c>
    </row>
    <row r="7" spans="1:20">
      <c r="A7" s="91" t="s">
        <v>617</v>
      </c>
      <c r="B7" s="92">
        <v>0.39</v>
      </c>
      <c r="C7" s="92">
        <v>800</v>
      </c>
      <c r="D7" s="92">
        <v>12.3</v>
      </c>
      <c r="E7" s="92">
        <v>6</v>
      </c>
      <c r="F7" s="92">
        <v>4.01</v>
      </c>
      <c r="G7" s="92">
        <v>0.08</v>
      </c>
      <c r="H7" s="92">
        <v>63</v>
      </c>
      <c r="I7" s="92">
        <v>849</v>
      </c>
      <c r="J7" s="92">
        <v>14.7</v>
      </c>
      <c r="K7" s="92"/>
      <c r="L7" s="92">
        <v>1.2</v>
      </c>
      <c r="M7" s="93">
        <v>27000</v>
      </c>
      <c r="N7" s="94">
        <v>82</v>
      </c>
      <c r="O7" s="94">
        <v>91.66</v>
      </c>
      <c r="P7" s="94">
        <v>0.87</v>
      </c>
      <c r="Q7" s="95" t="s">
        <v>612</v>
      </c>
      <c r="T7" t="str">
        <v>2018-27</v>
      </c>
    </row>
    <row r="8" spans="1:20">
      <c r="A8" s="91" t="s">
        <v>615</v>
      </c>
      <c r="B8" s="92">
        <v>0.39</v>
      </c>
      <c r="C8" s="92">
        <v>800</v>
      </c>
      <c r="D8" s="92">
        <v>12</v>
      </c>
      <c r="E8" s="92">
        <v>14</v>
      </c>
      <c r="F8" s="92">
        <v>4.41</v>
      </c>
      <c r="G8" s="92">
        <v>0.09</v>
      </c>
      <c r="H8" s="92">
        <v>66</v>
      </c>
      <c r="I8" s="92">
        <v>715</v>
      </c>
      <c r="J8" s="92">
        <v>11.7</v>
      </c>
      <c r="K8" s="92"/>
      <c r="L8" s="92">
        <v>1.2</v>
      </c>
      <c r="M8" s="93">
        <v>27000</v>
      </c>
      <c r="N8" s="94">
        <v>84</v>
      </c>
      <c r="O8" s="94">
        <v>92.67</v>
      </c>
      <c r="P8" s="94">
        <v>0.92</v>
      </c>
      <c r="Q8" s="95" t="s">
        <v>612</v>
      </c>
      <c r="T8" t="str">
        <v>2018-31</v>
      </c>
    </row>
    <row r="9" spans="1:20">
      <c r="A9" s="91" t="s">
        <v>618</v>
      </c>
      <c r="B9" s="92">
        <v>0.1</v>
      </c>
      <c r="C9" s="92">
        <v>550</v>
      </c>
      <c r="D9" s="92">
        <v>5.5</v>
      </c>
      <c r="E9" s="92">
        <v>0.5</v>
      </c>
      <c r="F9" s="92">
        <v>13.1</v>
      </c>
      <c r="G9" s="92">
        <v>0.1</v>
      </c>
      <c r="H9" s="92">
        <v>62</v>
      </c>
      <c r="I9" s="92">
        <v>510</v>
      </c>
      <c r="J9" s="92">
        <v>7.5</v>
      </c>
      <c r="K9" s="92"/>
      <c r="L9" s="92">
        <v>0</v>
      </c>
      <c r="M9" s="93">
        <v>20000</v>
      </c>
      <c r="N9" s="94">
        <v>5.8</v>
      </c>
      <c r="O9" s="94">
        <v>7.7</v>
      </c>
      <c r="P9" s="94">
        <v>0.37</v>
      </c>
      <c r="Q9" s="95" t="s">
        <v>619</v>
      </c>
      <c r="T9" t="str">
        <v>2018-38</v>
      </c>
    </row>
    <row r="10" spans="1:20">
      <c r="A10" s="91" t="s">
        <v>620</v>
      </c>
      <c r="B10" s="92">
        <v>0.1</v>
      </c>
      <c r="C10" s="92">
        <v>550</v>
      </c>
      <c r="D10" s="92">
        <v>5.5</v>
      </c>
      <c r="E10" s="92">
        <v>0.5</v>
      </c>
      <c r="F10" s="92">
        <v>12.5</v>
      </c>
      <c r="G10" s="92">
        <v>0.1</v>
      </c>
      <c r="H10" s="92">
        <v>55</v>
      </c>
      <c r="I10" s="92">
        <v>380</v>
      </c>
      <c r="J10" s="92">
        <v>15</v>
      </c>
      <c r="K10" s="92"/>
      <c r="L10" s="92">
        <v>1.6</v>
      </c>
      <c r="M10" s="93">
        <v>20000</v>
      </c>
      <c r="N10" s="94">
        <v>26.4</v>
      </c>
      <c r="O10" s="94">
        <v>27.5</v>
      </c>
      <c r="P10" s="94">
        <v>0.78</v>
      </c>
      <c r="Q10" s="95" t="s">
        <v>619</v>
      </c>
      <c r="T10" t="str">
        <v>2018-47</v>
      </c>
    </row>
    <row r="11" spans="1:20">
      <c r="A11" s="91" t="s">
        <v>618</v>
      </c>
      <c r="B11" s="92">
        <v>0.1</v>
      </c>
      <c r="C11" s="92">
        <v>600</v>
      </c>
      <c r="D11" s="92">
        <v>5.5</v>
      </c>
      <c r="E11" s="92">
        <v>0.5</v>
      </c>
      <c r="F11" s="92">
        <v>13.1</v>
      </c>
      <c r="G11" s="92">
        <v>0.1</v>
      </c>
      <c r="H11" s="92">
        <v>62</v>
      </c>
      <c r="I11" s="92">
        <v>510</v>
      </c>
      <c r="J11" s="92">
        <v>7.5</v>
      </c>
      <c r="K11" s="92"/>
      <c r="L11" s="92">
        <v>0</v>
      </c>
      <c r="M11" s="93">
        <v>20000</v>
      </c>
      <c r="N11" s="94">
        <v>11.2</v>
      </c>
      <c r="O11" s="94">
        <v>16.8</v>
      </c>
      <c r="P11" s="94">
        <v>0.48</v>
      </c>
      <c r="Q11" s="95" t="s">
        <v>619</v>
      </c>
      <c r="T11" t="str">
        <v>2018-49</v>
      </c>
    </row>
    <row r="12" spans="1:20">
      <c r="A12" s="91" t="s">
        <v>620</v>
      </c>
      <c r="B12" s="92">
        <v>0.1</v>
      </c>
      <c r="C12" s="92">
        <v>600</v>
      </c>
      <c r="D12" s="92">
        <v>5.5</v>
      </c>
      <c r="E12" s="92">
        <v>0.5</v>
      </c>
      <c r="F12" s="92">
        <v>12.5</v>
      </c>
      <c r="G12" s="92">
        <v>0.1</v>
      </c>
      <c r="H12" s="92">
        <v>55</v>
      </c>
      <c r="I12" s="92">
        <v>380</v>
      </c>
      <c r="J12" s="92">
        <v>15</v>
      </c>
      <c r="K12" s="92"/>
      <c r="L12" s="92">
        <v>1.6</v>
      </c>
      <c r="M12" s="93">
        <v>20000</v>
      </c>
      <c r="N12" s="94">
        <v>38.700000000000003</v>
      </c>
      <c r="O12" s="94">
        <v>40.4</v>
      </c>
      <c r="P12" s="94">
        <v>0.83</v>
      </c>
      <c r="Q12" s="95" t="s">
        <v>619</v>
      </c>
      <c r="T12" t="str">
        <v>2018-53</v>
      </c>
    </row>
    <row r="13" spans="1:20">
      <c r="A13" s="91" t="s">
        <v>618</v>
      </c>
      <c r="B13" s="92">
        <v>0.1</v>
      </c>
      <c r="C13" s="92">
        <v>650</v>
      </c>
      <c r="D13" s="92">
        <v>5.5</v>
      </c>
      <c r="E13" s="92">
        <v>0.5</v>
      </c>
      <c r="F13" s="92">
        <v>13.1</v>
      </c>
      <c r="G13" s="92">
        <v>0.1</v>
      </c>
      <c r="H13" s="92">
        <v>62</v>
      </c>
      <c r="I13" s="92">
        <v>510</v>
      </c>
      <c r="J13" s="92">
        <v>7.5</v>
      </c>
      <c r="K13" s="92"/>
      <c r="L13" s="92">
        <v>0</v>
      </c>
      <c r="M13" s="93">
        <v>20000</v>
      </c>
      <c r="N13" s="94">
        <v>20.6</v>
      </c>
      <c r="O13" s="94">
        <v>28.5</v>
      </c>
      <c r="P13" s="94">
        <v>0.57999999999999996</v>
      </c>
      <c r="Q13" s="95" t="s">
        <v>619</v>
      </c>
      <c r="T13" t="str">
        <v>2018-69</v>
      </c>
    </row>
    <row r="14" spans="1:20">
      <c r="A14" s="91" t="s">
        <v>620</v>
      </c>
      <c r="B14" s="92">
        <v>0.1</v>
      </c>
      <c r="C14" s="92">
        <v>650</v>
      </c>
      <c r="D14" s="92">
        <v>5.5</v>
      </c>
      <c r="E14" s="92">
        <v>0.5</v>
      </c>
      <c r="F14" s="92">
        <v>12.5</v>
      </c>
      <c r="G14" s="92">
        <v>0.1</v>
      </c>
      <c r="H14" s="92">
        <v>55</v>
      </c>
      <c r="I14" s="92">
        <v>380</v>
      </c>
      <c r="J14" s="92">
        <v>15</v>
      </c>
      <c r="K14" s="92"/>
      <c r="L14" s="92">
        <v>1.6</v>
      </c>
      <c r="M14" s="93">
        <v>20000</v>
      </c>
      <c r="N14" s="94">
        <v>50.6</v>
      </c>
      <c r="O14" s="94">
        <v>53.4</v>
      </c>
      <c r="P14" s="94">
        <v>0.86</v>
      </c>
      <c r="Q14" s="95" t="s">
        <v>619</v>
      </c>
      <c r="T14" t="str">
        <v>2018-77</v>
      </c>
    </row>
    <row r="15" spans="1:20">
      <c r="A15" s="91" t="s">
        <v>618</v>
      </c>
      <c r="B15" s="92">
        <v>0.1</v>
      </c>
      <c r="C15" s="92">
        <v>700</v>
      </c>
      <c r="D15" s="92">
        <v>5.5</v>
      </c>
      <c r="E15" s="92">
        <v>0.5</v>
      </c>
      <c r="F15" s="92">
        <v>13.1</v>
      </c>
      <c r="G15" s="92">
        <v>0.1</v>
      </c>
      <c r="H15" s="92">
        <v>62</v>
      </c>
      <c r="I15" s="92">
        <v>510</v>
      </c>
      <c r="J15" s="92">
        <v>7.5</v>
      </c>
      <c r="K15" s="92"/>
      <c r="L15" s="92">
        <v>0</v>
      </c>
      <c r="M15" s="93">
        <v>20000</v>
      </c>
      <c r="N15" s="94">
        <v>35.9</v>
      </c>
      <c r="O15" s="94">
        <v>45.5</v>
      </c>
      <c r="P15" s="94">
        <v>0.69</v>
      </c>
      <c r="Q15" s="95" t="s">
        <v>619</v>
      </c>
      <c r="T15" t="str">
        <v>2018-90</v>
      </c>
    </row>
    <row r="16" spans="1:20">
      <c r="A16" s="91" t="s">
        <v>620</v>
      </c>
      <c r="B16" s="92">
        <v>0.1</v>
      </c>
      <c r="C16" s="92">
        <v>700</v>
      </c>
      <c r="D16" s="92">
        <v>5.5</v>
      </c>
      <c r="E16" s="92">
        <v>0.5</v>
      </c>
      <c r="F16" s="92">
        <v>12.5</v>
      </c>
      <c r="G16" s="92">
        <v>0.1</v>
      </c>
      <c r="H16" s="92">
        <v>55</v>
      </c>
      <c r="I16" s="92">
        <v>380</v>
      </c>
      <c r="J16" s="92">
        <v>15</v>
      </c>
      <c r="K16" s="92"/>
      <c r="L16" s="92">
        <v>1.6</v>
      </c>
      <c r="M16" s="93">
        <v>20000</v>
      </c>
      <c r="N16" s="94">
        <v>62.3</v>
      </c>
      <c r="O16" s="94">
        <v>65.8</v>
      </c>
      <c r="P16" s="94">
        <v>0.87</v>
      </c>
      <c r="Q16" s="95" t="s">
        <v>619</v>
      </c>
      <c r="T16" t="str">
        <v>2018-110</v>
      </c>
    </row>
    <row r="17" spans="1:20">
      <c r="A17" s="91" t="s">
        <v>618</v>
      </c>
      <c r="B17" s="92">
        <v>0.1</v>
      </c>
      <c r="C17" s="92">
        <v>750</v>
      </c>
      <c r="D17" s="92">
        <v>5.5</v>
      </c>
      <c r="E17" s="92">
        <v>0.5</v>
      </c>
      <c r="F17" s="92">
        <v>13.1</v>
      </c>
      <c r="G17" s="92">
        <v>0.1</v>
      </c>
      <c r="H17" s="92">
        <v>62</v>
      </c>
      <c r="I17" s="92">
        <v>510</v>
      </c>
      <c r="J17" s="92">
        <v>7.5</v>
      </c>
      <c r="K17" s="92"/>
      <c r="L17" s="92">
        <v>0</v>
      </c>
      <c r="M17" s="93">
        <v>20000</v>
      </c>
      <c r="N17" s="94">
        <v>54.7</v>
      </c>
      <c r="O17" s="94">
        <v>64.2</v>
      </c>
      <c r="P17" s="94">
        <v>0.78</v>
      </c>
      <c r="Q17" s="95" t="s">
        <v>619</v>
      </c>
      <c r="T17" t="str">
        <v>2018-112</v>
      </c>
    </row>
    <row r="18" spans="1:20">
      <c r="A18" s="91" t="s">
        <v>620</v>
      </c>
      <c r="B18" s="92">
        <v>0.1</v>
      </c>
      <c r="C18" s="92">
        <v>750</v>
      </c>
      <c r="D18" s="92">
        <v>5.5</v>
      </c>
      <c r="E18" s="92">
        <v>0.5</v>
      </c>
      <c r="F18" s="92">
        <v>12.5</v>
      </c>
      <c r="G18" s="92">
        <v>0.1</v>
      </c>
      <c r="H18" s="92">
        <v>55</v>
      </c>
      <c r="I18" s="92">
        <v>380</v>
      </c>
      <c r="J18" s="92">
        <v>15</v>
      </c>
      <c r="K18" s="92"/>
      <c r="L18" s="92">
        <v>1.6</v>
      </c>
      <c r="M18" s="93">
        <v>20000</v>
      </c>
      <c r="N18" s="94">
        <v>68</v>
      </c>
      <c r="O18" s="94">
        <v>72.099999999999994</v>
      </c>
      <c r="P18" s="94">
        <v>0.88</v>
      </c>
      <c r="Q18" s="95" t="s">
        <v>619</v>
      </c>
      <c r="T18" t="str">
        <v>2018-118</v>
      </c>
    </row>
    <row r="19" spans="1:20">
      <c r="A19" s="91" t="s">
        <v>618</v>
      </c>
      <c r="B19" s="92">
        <v>0.1</v>
      </c>
      <c r="C19" s="92">
        <v>800</v>
      </c>
      <c r="D19" s="92">
        <v>5.5</v>
      </c>
      <c r="E19" s="92">
        <v>0.5</v>
      </c>
      <c r="F19" s="92">
        <v>13.1</v>
      </c>
      <c r="G19" s="92">
        <v>0.1</v>
      </c>
      <c r="H19" s="92">
        <v>62</v>
      </c>
      <c r="I19" s="92">
        <v>510</v>
      </c>
      <c r="J19" s="92">
        <v>7.5</v>
      </c>
      <c r="K19" s="92"/>
      <c r="L19" s="92">
        <v>0</v>
      </c>
      <c r="M19" s="93">
        <v>20000</v>
      </c>
      <c r="N19" s="94">
        <v>71.5</v>
      </c>
      <c r="O19" s="94">
        <v>79.3</v>
      </c>
      <c r="P19" s="94">
        <v>0.85</v>
      </c>
      <c r="Q19" s="95" t="s">
        <v>619</v>
      </c>
      <c r="T19" t="str">
        <v>2018-119</v>
      </c>
    </row>
    <row r="20" spans="1:20">
      <c r="A20" s="91" t="s">
        <v>620</v>
      </c>
      <c r="B20" s="92">
        <v>0.1</v>
      </c>
      <c r="C20" s="92">
        <v>800</v>
      </c>
      <c r="D20" s="92">
        <v>5.5</v>
      </c>
      <c r="E20" s="92">
        <v>0.5</v>
      </c>
      <c r="F20" s="92">
        <v>12.5</v>
      </c>
      <c r="G20" s="92">
        <v>0.1</v>
      </c>
      <c r="H20" s="92">
        <v>55</v>
      </c>
      <c r="I20" s="92">
        <v>380</v>
      </c>
      <c r="J20" s="92">
        <v>15</v>
      </c>
      <c r="K20" s="92"/>
      <c r="L20" s="92">
        <v>1.6</v>
      </c>
      <c r="M20" s="93">
        <v>20000</v>
      </c>
      <c r="N20" s="94">
        <v>75.099999999999994</v>
      </c>
      <c r="O20" s="94">
        <v>79.8</v>
      </c>
      <c r="P20" s="94">
        <v>0.89</v>
      </c>
      <c r="Q20" s="95" t="s">
        <v>619</v>
      </c>
      <c r="T20" t="str">
        <v>2018-120</v>
      </c>
    </row>
    <row r="21" spans="1:20">
      <c r="A21" s="91" t="s">
        <v>618</v>
      </c>
      <c r="B21" s="92">
        <v>0.1</v>
      </c>
      <c r="C21" s="92">
        <v>850</v>
      </c>
      <c r="D21" s="92">
        <v>5.5</v>
      </c>
      <c r="E21" s="92">
        <v>0.5</v>
      </c>
      <c r="F21" s="92">
        <v>13.1</v>
      </c>
      <c r="G21" s="92">
        <v>0.1</v>
      </c>
      <c r="H21" s="92">
        <v>62</v>
      </c>
      <c r="I21" s="92">
        <v>510</v>
      </c>
      <c r="J21" s="92">
        <v>7.5</v>
      </c>
      <c r="K21" s="92"/>
      <c r="L21" s="92">
        <v>0</v>
      </c>
      <c r="M21" s="93">
        <v>20000</v>
      </c>
      <c r="N21" s="94">
        <v>83.4</v>
      </c>
      <c r="O21" s="94">
        <v>89.6</v>
      </c>
      <c r="P21" s="94">
        <v>0.89</v>
      </c>
      <c r="Q21" s="95" t="s">
        <v>619</v>
      </c>
      <c r="T21" t="str">
        <v>2018-121</v>
      </c>
    </row>
    <row r="22" spans="1:20">
      <c r="A22" s="91" t="s">
        <v>620</v>
      </c>
      <c r="B22" s="92">
        <v>0.1</v>
      </c>
      <c r="C22" s="92">
        <v>850</v>
      </c>
      <c r="D22" s="92">
        <v>5.5</v>
      </c>
      <c r="E22" s="92">
        <v>0.5</v>
      </c>
      <c r="F22" s="92">
        <v>12.5</v>
      </c>
      <c r="G22" s="92">
        <v>0.1</v>
      </c>
      <c r="H22" s="92">
        <v>55</v>
      </c>
      <c r="I22" s="92">
        <v>380</v>
      </c>
      <c r="J22" s="92">
        <v>15</v>
      </c>
      <c r="K22" s="92"/>
      <c r="L22" s="92">
        <v>1.6</v>
      </c>
      <c r="M22" s="93">
        <v>20000</v>
      </c>
      <c r="N22" s="94">
        <v>79.2</v>
      </c>
      <c r="O22" s="94">
        <v>85.6</v>
      </c>
      <c r="P22" s="94">
        <v>0.89</v>
      </c>
      <c r="Q22" s="95" t="s">
        <v>619</v>
      </c>
      <c r="T22" t="str">
        <v>2018-122</v>
      </c>
    </row>
    <row r="23" spans="1:20">
      <c r="A23" s="91" t="s">
        <v>621</v>
      </c>
      <c r="B23" s="92">
        <v>0.5</v>
      </c>
      <c r="C23" s="92">
        <v>550</v>
      </c>
      <c r="D23" s="92">
        <v>10</v>
      </c>
      <c r="E23" s="92">
        <v>0.5</v>
      </c>
      <c r="F23" s="92">
        <v>10.6</v>
      </c>
      <c r="G23" s="92">
        <v>0.47</v>
      </c>
      <c r="H23" s="92">
        <v>172</v>
      </c>
      <c r="I23" s="92">
        <v>645</v>
      </c>
      <c r="J23" s="92">
        <v>5.0999999999999996</v>
      </c>
      <c r="K23" s="92"/>
      <c r="L23" s="92">
        <v>0</v>
      </c>
      <c r="M23" s="93">
        <v>12000</v>
      </c>
      <c r="N23" s="94">
        <v>9.74</v>
      </c>
      <c r="O23" s="94">
        <v>40.130000000000003</v>
      </c>
      <c r="P23" s="94">
        <v>0.65</v>
      </c>
      <c r="Q23" s="95" t="s">
        <v>622</v>
      </c>
      <c r="T23" t="str">
        <v>2018-131</v>
      </c>
    </row>
    <row r="24" spans="1:20">
      <c r="A24" s="91" t="s">
        <v>621</v>
      </c>
      <c r="B24" s="92">
        <v>0.5</v>
      </c>
      <c r="C24" s="92">
        <v>600</v>
      </c>
      <c r="D24" s="92">
        <v>10</v>
      </c>
      <c r="E24" s="92">
        <v>0.5</v>
      </c>
      <c r="F24" s="92">
        <v>10.6</v>
      </c>
      <c r="G24" s="92">
        <v>0.47</v>
      </c>
      <c r="H24" s="92">
        <v>172</v>
      </c>
      <c r="I24" s="92">
        <v>645</v>
      </c>
      <c r="J24" s="92">
        <v>5.0999999999999996</v>
      </c>
      <c r="K24" s="92"/>
      <c r="L24" s="92">
        <v>0</v>
      </c>
      <c r="M24" s="93">
        <v>12000</v>
      </c>
      <c r="N24" s="94">
        <v>24.55</v>
      </c>
      <c r="O24" s="94">
        <v>47.41</v>
      </c>
      <c r="P24" s="94">
        <v>0.67</v>
      </c>
      <c r="Q24" s="95" t="s">
        <v>622</v>
      </c>
      <c r="T24" t="str">
        <v>2018-132</v>
      </c>
    </row>
    <row r="25" spans="1:20">
      <c r="A25" s="91" t="s">
        <v>621</v>
      </c>
      <c r="B25" s="92">
        <v>0.5</v>
      </c>
      <c r="C25" s="92">
        <v>650</v>
      </c>
      <c r="D25" s="92">
        <v>10</v>
      </c>
      <c r="E25" s="92">
        <v>0.5</v>
      </c>
      <c r="F25" s="92">
        <v>10.6</v>
      </c>
      <c r="G25" s="92">
        <v>0.47</v>
      </c>
      <c r="H25" s="92">
        <v>172</v>
      </c>
      <c r="I25" s="92">
        <v>645</v>
      </c>
      <c r="J25" s="92">
        <v>5.0999999999999996</v>
      </c>
      <c r="K25" s="92"/>
      <c r="L25" s="92">
        <v>0</v>
      </c>
      <c r="M25" s="93">
        <v>12000</v>
      </c>
      <c r="N25" s="94">
        <v>41.06</v>
      </c>
      <c r="O25" s="94">
        <v>65.599999999999994</v>
      </c>
      <c r="P25" s="94">
        <v>0.71</v>
      </c>
      <c r="Q25" s="95" t="s">
        <v>622</v>
      </c>
      <c r="T25" t="str">
        <v>2018-147</v>
      </c>
    </row>
    <row r="26" spans="1:20">
      <c r="A26" s="91" t="s">
        <v>621</v>
      </c>
      <c r="B26" s="92">
        <v>0.5</v>
      </c>
      <c r="C26" s="92">
        <v>700</v>
      </c>
      <c r="D26" s="92">
        <v>10</v>
      </c>
      <c r="E26" s="92">
        <v>0.5</v>
      </c>
      <c r="F26" s="92">
        <v>10.6</v>
      </c>
      <c r="G26" s="92">
        <v>0.47</v>
      </c>
      <c r="H26" s="92">
        <v>172</v>
      </c>
      <c r="I26" s="92">
        <v>645</v>
      </c>
      <c r="J26" s="92">
        <v>5.0999999999999996</v>
      </c>
      <c r="K26" s="92"/>
      <c r="L26" s="92">
        <v>0</v>
      </c>
      <c r="M26" s="93">
        <v>12000</v>
      </c>
      <c r="N26" s="94">
        <v>60.11</v>
      </c>
      <c r="O26" s="94">
        <v>78.099999999999994</v>
      </c>
      <c r="P26" s="94">
        <v>0.76</v>
      </c>
      <c r="Q26" s="95" t="s">
        <v>622</v>
      </c>
      <c r="T26" t="str">
        <v>2018-150</v>
      </c>
    </row>
    <row r="27" spans="1:20">
      <c r="A27" s="91" t="s">
        <v>546</v>
      </c>
      <c r="B27" s="92">
        <v>0.5</v>
      </c>
      <c r="C27" s="92">
        <v>600</v>
      </c>
      <c r="D27" s="92">
        <v>20</v>
      </c>
      <c r="E27" s="92">
        <v>0.5</v>
      </c>
      <c r="F27" s="92">
        <v>19</v>
      </c>
      <c r="G27" s="92">
        <v>0.6</v>
      </c>
      <c r="H27" s="92">
        <v>120</v>
      </c>
      <c r="I27" s="92">
        <v>828</v>
      </c>
      <c r="J27" s="92">
        <v>8</v>
      </c>
      <c r="K27" s="92">
        <v>8.9</v>
      </c>
      <c r="L27" s="92">
        <v>0</v>
      </c>
      <c r="M27" s="93">
        <v>20000</v>
      </c>
      <c r="N27" s="94">
        <v>30.59</v>
      </c>
      <c r="O27" s="94">
        <v>39.880000000000003</v>
      </c>
      <c r="P27" s="94">
        <v>0.75</v>
      </c>
      <c r="Q27" s="95" t="s">
        <v>623</v>
      </c>
    </row>
    <row r="28" spans="1:20">
      <c r="A28" s="91" t="s">
        <v>624</v>
      </c>
      <c r="B28" s="92">
        <v>0.5</v>
      </c>
      <c r="C28" s="92">
        <v>600</v>
      </c>
      <c r="D28" s="92">
        <v>16</v>
      </c>
      <c r="E28" s="92">
        <v>0.5</v>
      </c>
      <c r="F28" s="92">
        <v>18</v>
      </c>
      <c r="G28" s="92">
        <v>0.6</v>
      </c>
      <c r="H28" s="92">
        <v>105</v>
      </c>
      <c r="I28" s="92">
        <v>847</v>
      </c>
      <c r="J28" s="92">
        <v>10</v>
      </c>
      <c r="K28" s="92">
        <v>7.8</v>
      </c>
      <c r="L28" s="92">
        <v>0</v>
      </c>
      <c r="M28" s="93">
        <v>20000</v>
      </c>
      <c r="N28" s="94">
        <v>30.59</v>
      </c>
      <c r="O28" s="94">
        <v>39.869999999999997</v>
      </c>
      <c r="P28" s="94">
        <v>0.6</v>
      </c>
      <c r="Q28" s="95" t="s">
        <v>623</v>
      </c>
    </row>
    <row r="29" spans="1:20">
      <c r="A29" s="91" t="s">
        <v>625</v>
      </c>
      <c r="B29" s="92">
        <v>0.5</v>
      </c>
      <c r="C29" s="92">
        <v>600</v>
      </c>
      <c r="D29" s="92">
        <v>18</v>
      </c>
      <c r="E29" s="92">
        <v>0.5</v>
      </c>
      <c r="F29" s="92">
        <v>18</v>
      </c>
      <c r="G29" s="92">
        <v>0.6</v>
      </c>
      <c r="H29" s="92">
        <v>107</v>
      </c>
      <c r="I29" s="92">
        <v>847</v>
      </c>
      <c r="J29" s="92">
        <v>10</v>
      </c>
      <c r="K29" s="92">
        <v>9.8000000000000007</v>
      </c>
      <c r="L29" s="92">
        <v>0</v>
      </c>
      <c r="M29" s="93">
        <v>20000</v>
      </c>
      <c r="N29" s="94">
        <v>21.46</v>
      </c>
      <c r="O29" s="94">
        <v>30.72</v>
      </c>
      <c r="P29" s="94">
        <v>0.56999999999999995</v>
      </c>
      <c r="Q29" s="95" t="s">
        <v>623</v>
      </c>
    </row>
    <row r="30" spans="1:20">
      <c r="A30" s="91" t="s">
        <v>626</v>
      </c>
      <c r="B30" s="92">
        <v>0.5</v>
      </c>
      <c r="C30" s="92">
        <v>600</v>
      </c>
      <c r="D30" s="92">
        <v>15</v>
      </c>
      <c r="E30" s="92">
        <v>0.5</v>
      </c>
      <c r="F30" s="92">
        <v>19</v>
      </c>
      <c r="G30" s="92">
        <v>0.5</v>
      </c>
      <c r="H30" s="92">
        <v>107</v>
      </c>
      <c r="I30" s="92">
        <v>860</v>
      </c>
      <c r="J30" s="92">
        <v>11</v>
      </c>
      <c r="K30" s="92">
        <v>10</v>
      </c>
      <c r="L30" s="92">
        <v>0</v>
      </c>
      <c r="M30" s="93">
        <v>20000</v>
      </c>
      <c r="N30" s="94">
        <v>30.59</v>
      </c>
      <c r="O30" s="94">
        <v>39.880000000000003</v>
      </c>
      <c r="P30" s="94">
        <v>0.63</v>
      </c>
      <c r="Q30" s="95" t="s">
        <v>623</v>
      </c>
    </row>
    <row r="31" spans="1:20">
      <c r="A31" s="91" t="s">
        <v>627</v>
      </c>
      <c r="B31" s="92">
        <v>0.5</v>
      </c>
      <c r="C31" s="92">
        <v>600</v>
      </c>
      <c r="D31" s="92">
        <v>15</v>
      </c>
      <c r="E31" s="92">
        <v>0.5</v>
      </c>
      <c r="F31" s="92">
        <v>18</v>
      </c>
      <c r="G31" s="92">
        <v>0.5</v>
      </c>
      <c r="H31" s="92">
        <v>107</v>
      </c>
      <c r="I31" s="92">
        <v>847</v>
      </c>
      <c r="J31" s="92">
        <v>10</v>
      </c>
      <c r="K31" s="92">
        <v>11.1</v>
      </c>
      <c r="L31" s="92">
        <v>0</v>
      </c>
      <c r="M31" s="93">
        <v>20000</v>
      </c>
      <c r="N31" s="94">
        <v>34.25</v>
      </c>
      <c r="O31" s="94">
        <v>41.81</v>
      </c>
      <c r="P31" s="94">
        <v>0.64</v>
      </c>
      <c r="Q31" s="95" t="s">
        <v>623</v>
      </c>
    </row>
    <row r="32" spans="1:20">
      <c r="A32" s="91" t="s">
        <v>546</v>
      </c>
      <c r="B32" s="92">
        <v>0.5</v>
      </c>
      <c r="C32" s="92">
        <v>650</v>
      </c>
      <c r="D32" s="92">
        <v>20</v>
      </c>
      <c r="E32" s="92">
        <v>0.5</v>
      </c>
      <c r="F32" s="92">
        <v>19</v>
      </c>
      <c r="G32" s="92">
        <v>0.6</v>
      </c>
      <c r="H32" s="92">
        <v>120</v>
      </c>
      <c r="I32" s="92">
        <v>828</v>
      </c>
      <c r="J32" s="92">
        <v>8</v>
      </c>
      <c r="K32" s="92">
        <v>8.9</v>
      </c>
      <c r="L32" s="92">
        <v>0</v>
      </c>
      <c r="M32" s="93">
        <v>20000</v>
      </c>
      <c r="N32" s="94">
        <v>47.49</v>
      </c>
      <c r="O32" s="94">
        <v>57.23</v>
      </c>
      <c r="P32" s="94">
        <v>0.8</v>
      </c>
      <c r="Q32" s="95" t="s">
        <v>623</v>
      </c>
    </row>
    <row r="33" spans="1:17">
      <c r="A33" s="91" t="s">
        <v>624</v>
      </c>
      <c r="B33" s="92">
        <v>0.5</v>
      </c>
      <c r="C33" s="92">
        <v>650</v>
      </c>
      <c r="D33" s="92">
        <v>16</v>
      </c>
      <c r="E33" s="92">
        <v>0.5</v>
      </c>
      <c r="F33" s="92">
        <v>18</v>
      </c>
      <c r="G33" s="92">
        <v>0.6</v>
      </c>
      <c r="H33" s="92">
        <v>105</v>
      </c>
      <c r="I33" s="92">
        <v>847</v>
      </c>
      <c r="J33" s="92">
        <v>10</v>
      </c>
      <c r="K33" s="92">
        <v>7.8</v>
      </c>
      <c r="L33" s="92">
        <v>0</v>
      </c>
      <c r="M33" s="93">
        <v>20000</v>
      </c>
      <c r="N33" s="94">
        <v>47</v>
      </c>
      <c r="O33" s="94">
        <v>57.23</v>
      </c>
      <c r="P33" s="94">
        <v>0.73</v>
      </c>
      <c r="Q33" s="95" t="s">
        <v>623</v>
      </c>
    </row>
    <row r="34" spans="1:17">
      <c r="A34" s="91" t="s">
        <v>625</v>
      </c>
      <c r="B34" s="92">
        <v>0.5</v>
      </c>
      <c r="C34" s="92">
        <v>650</v>
      </c>
      <c r="D34" s="92">
        <v>18</v>
      </c>
      <c r="E34" s="92">
        <v>0.5</v>
      </c>
      <c r="F34" s="92">
        <v>18</v>
      </c>
      <c r="G34" s="92">
        <v>0.6</v>
      </c>
      <c r="H34" s="92">
        <v>107</v>
      </c>
      <c r="I34" s="92">
        <v>847</v>
      </c>
      <c r="J34" s="92">
        <v>10</v>
      </c>
      <c r="K34" s="92">
        <v>9.8000000000000007</v>
      </c>
      <c r="L34" s="92">
        <v>0</v>
      </c>
      <c r="M34" s="93">
        <v>20000</v>
      </c>
      <c r="N34" s="94">
        <v>36.07</v>
      </c>
      <c r="O34" s="94">
        <v>48.55</v>
      </c>
      <c r="P34" s="94">
        <v>0.68</v>
      </c>
      <c r="Q34" s="95" t="s">
        <v>623</v>
      </c>
    </row>
    <row r="35" spans="1:17">
      <c r="A35" s="91" t="s">
        <v>626</v>
      </c>
      <c r="B35" s="92">
        <v>0.5</v>
      </c>
      <c r="C35" s="92">
        <v>650</v>
      </c>
      <c r="D35" s="92">
        <v>15</v>
      </c>
      <c r="E35" s="92">
        <v>0.5</v>
      </c>
      <c r="F35" s="92">
        <v>19</v>
      </c>
      <c r="G35" s="92">
        <v>0.5</v>
      </c>
      <c r="H35" s="92">
        <v>107</v>
      </c>
      <c r="I35" s="92">
        <v>860</v>
      </c>
      <c r="J35" s="92">
        <v>11</v>
      </c>
      <c r="K35" s="92">
        <v>10</v>
      </c>
      <c r="L35" s="92">
        <v>0</v>
      </c>
      <c r="M35" s="93">
        <v>20000</v>
      </c>
      <c r="N35" s="94">
        <v>49.32</v>
      </c>
      <c r="O35" s="94">
        <v>57.23</v>
      </c>
      <c r="P35" s="94">
        <v>0.76</v>
      </c>
      <c r="Q35" s="95" t="s">
        <v>623</v>
      </c>
    </row>
    <row r="36" spans="1:17">
      <c r="A36" s="91" t="s">
        <v>627</v>
      </c>
      <c r="B36" s="92">
        <v>0.5</v>
      </c>
      <c r="C36" s="92">
        <v>650</v>
      </c>
      <c r="D36" s="92">
        <v>15</v>
      </c>
      <c r="E36" s="92">
        <v>0.5</v>
      </c>
      <c r="F36" s="92">
        <v>18</v>
      </c>
      <c r="G36" s="92">
        <v>0.5</v>
      </c>
      <c r="H36" s="92">
        <v>107</v>
      </c>
      <c r="I36" s="92">
        <v>847</v>
      </c>
      <c r="J36" s="92">
        <v>10</v>
      </c>
      <c r="K36" s="92">
        <v>11.1</v>
      </c>
      <c r="L36" s="92">
        <v>0</v>
      </c>
      <c r="M36" s="93">
        <v>20000</v>
      </c>
      <c r="N36" s="94">
        <v>50.69</v>
      </c>
      <c r="O36" s="94">
        <v>60.12</v>
      </c>
      <c r="P36" s="94">
        <v>0.77</v>
      </c>
      <c r="Q36" s="95" t="s">
        <v>623</v>
      </c>
    </row>
    <row r="37" spans="1:17">
      <c r="A37" s="91" t="s">
        <v>546</v>
      </c>
      <c r="B37" s="92">
        <v>0.5</v>
      </c>
      <c r="C37" s="92">
        <v>700</v>
      </c>
      <c r="D37" s="92">
        <v>20</v>
      </c>
      <c r="E37" s="92">
        <v>0.5</v>
      </c>
      <c r="F37" s="92">
        <v>19</v>
      </c>
      <c r="G37" s="92">
        <v>0.6</v>
      </c>
      <c r="H37" s="92">
        <v>120</v>
      </c>
      <c r="I37" s="92">
        <v>828</v>
      </c>
      <c r="J37" s="92">
        <v>8</v>
      </c>
      <c r="K37" s="92">
        <v>8.9</v>
      </c>
      <c r="L37" s="92">
        <v>0</v>
      </c>
      <c r="M37" s="93">
        <v>20000</v>
      </c>
      <c r="N37" s="94">
        <v>69.86</v>
      </c>
      <c r="O37" s="94">
        <v>76.510000000000005</v>
      </c>
      <c r="P37" s="94">
        <v>0.87</v>
      </c>
      <c r="Q37" s="95" t="s">
        <v>623</v>
      </c>
    </row>
    <row r="38" spans="1:17">
      <c r="A38" s="91" t="s">
        <v>624</v>
      </c>
      <c r="B38" s="92">
        <v>0.5</v>
      </c>
      <c r="C38" s="92">
        <v>700</v>
      </c>
      <c r="D38" s="92">
        <v>16</v>
      </c>
      <c r="E38" s="92">
        <v>0.5</v>
      </c>
      <c r="F38" s="92">
        <v>18</v>
      </c>
      <c r="G38" s="92">
        <v>0.6</v>
      </c>
      <c r="H38" s="92">
        <v>105</v>
      </c>
      <c r="I38" s="92">
        <v>847</v>
      </c>
      <c r="J38" s="92">
        <v>10</v>
      </c>
      <c r="K38" s="92">
        <v>7.8</v>
      </c>
      <c r="L38" s="92">
        <v>0</v>
      </c>
      <c r="M38" s="93">
        <v>20000</v>
      </c>
      <c r="N38" s="94">
        <v>69.86</v>
      </c>
      <c r="O38" s="94">
        <v>76.510000000000005</v>
      </c>
      <c r="P38" s="94">
        <v>0.85</v>
      </c>
      <c r="Q38" s="95" t="s">
        <v>623</v>
      </c>
    </row>
    <row r="39" spans="1:17">
      <c r="A39" s="91" t="s">
        <v>625</v>
      </c>
      <c r="B39" s="92">
        <v>0.5</v>
      </c>
      <c r="C39" s="92">
        <v>700</v>
      </c>
      <c r="D39" s="92">
        <v>18</v>
      </c>
      <c r="E39" s="92">
        <v>0.5</v>
      </c>
      <c r="F39" s="92">
        <v>18</v>
      </c>
      <c r="G39" s="92">
        <v>0.6</v>
      </c>
      <c r="H39" s="92">
        <v>107</v>
      </c>
      <c r="I39" s="92">
        <v>847</v>
      </c>
      <c r="J39" s="92">
        <v>10</v>
      </c>
      <c r="K39" s="92">
        <v>9.8000000000000007</v>
      </c>
      <c r="L39" s="92">
        <v>0</v>
      </c>
      <c r="M39" s="93">
        <v>20000</v>
      </c>
      <c r="N39" s="94">
        <v>52.51</v>
      </c>
      <c r="O39" s="94">
        <v>65.42</v>
      </c>
      <c r="P39" s="94">
        <v>0.77</v>
      </c>
      <c r="Q39" s="95" t="s">
        <v>623</v>
      </c>
    </row>
    <row r="40" spans="1:17">
      <c r="A40" s="91" t="s">
        <v>626</v>
      </c>
      <c r="B40" s="92">
        <v>0.5</v>
      </c>
      <c r="C40" s="92">
        <v>700</v>
      </c>
      <c r="D40" s="92">
        <v>15</v>
      </c>
      <c r="E40" s="92">
        <v>0.5</v>
      </c>
      <c r="F40" s="92">
        <v>19</v>
      </c>
      <c r="G40" s="92">
        <v>0.5</v>
      </c>
      <c r="H40" s="92">
        <v>107</v>
      </c>
      <c r="I40" s="92">
        <v>860</v>
      </c>
      <c r="J40" s="92">
        <v>11</v>
      </c>
      <c r="K40" s="92">
        <v>10</v>
      </c>
      <c r="L40" s="92">
        <v>0</v>
      </c>
      <c r="M40" s="93">
        <v>20000</v>
      </c>
      <c r="N40" s="94">
        <v>69.86</v>
      </c>
      <c r="O40" s="94">
        <v>76.510000000000005</v>
      </c>
      <c r="P40" s="94">
        <v>0.85</v>
      </c>
      <c r="Q40" s="95" t="s">
        <v>623</v>
      </c>
    </row>
    <row r="41" spans="1:17">
      <c r="A41" s="91" t="s">
        <v>627</v>
      </c>
      <c r="B41" s="92">
        <v>0.5</v>
      </c>
      <c r="C41" s="92">
        <v>700</v>
      </c>
      <c r="D41" s="92">
        <v>15</v>
      </c>
      <c r="E41" s="92">
        <v>0.5</v>
      </c>
      <c r="F41" s="92">
        <v>18</v>
      </c>
      <c r="G41" s="92">
        <v>0.5</v>
      </c>
      <c r="H41" s="92">
        <v>107</v>
      </c>
      <c r="I41" s="92">
        <v>847</v>
      </c>
      <c r="J41" s="92">
        <v>10</v>
      </c>
      <c r="K41" s="92">
        <v>11.1</v>
      </c>
      <c r="L41" s="92">
        <v>0</v>
      </c>
      <c r="M41" s="93">
        <v>20000</v>
      </c>
      <c r="N41" s="94">
        <v>68.489999999999995</v>
      </c>
      <c r="O41" s="94">
        <v>76.989999999999995</v>
      </c>
      <c r="P41" s="94">
        <v>0.77</v>
      </c>
      <c r="Q41" s="95" t="s">
        <v>623</v>
      </c>
    </row>
    <row r="42" spans="1:17">
      <c r="A42" s="91" t="s">
        <v>546</v>
      </c>
      <c r="B42" s="92">
        <v>0.5</v>
      </c>
      <c r="C42" s="92">
        <v>750</v>
      </c>
      <c r="D42" s="92">
        <v>20</v>
      </c>
      <c r="E42" s="92">
        <v>0.5</v>
      </c>
      <c r="F42" s="92">
        <v>19</v>
      </c>
      <c r="G42" s="92">
        <v>0.6</v>
      </c>
      <c r="H42" s="92">
        <v>120</v>
      </c>
      <c r="I42" s="92">
        <v>828</v>
      </c>
      <c r="J42" s="92">
        <v>8</v>
      </c>
      <c r="K42" s="92">
        <v>8.9</v>
      </c>
      <c r="L42" s="92">
        <v>0</v>
      </c>
      <c r="M42" s="93">
        <v>20000</v>
      </c>
      <c r="N42" s="94">
        <v>85.39</v>
      </c>
      <c r="O42" s="94">
        <v>87.1</v>
      </c>
      <c r="P42" s="94">
        <v>0.93</v>
      </c>
      <c r="Q42" s="95" t="s">
        <v>623</v>
      </c>
    </row>
    <row r="43" spans="1:17">
      <c r="A43" s="91" t="s">
        <v>624</v>
      </c>
      <c r="B43" s="92">
        <v>0.5</v>
      </c>
      <c r="C43" s="92">
        <v>750</v>
      </c>
      <c r="D43" s="92">
        <v>16</v>
      </c>
      <c r="E43" s="92">
        <v>0.5</v>
      </c>
      <c r="F43" s="92">
        <v>18</v>
      </c>
      <c r="G43" s="92">
        <v>0.6</v>
      </c>
      <c r="H43" s="92">
        <v>105</v>
      </c>
      <c r="I43" s="92">
        <v>847</v>
      </c>
      <c r="J43" s="92">
        <v>10</v>
      </c>
      <c r="K43" s="92">
        <v>7.8</v>
      </c>
      <c r="L43" s="92">
        <v>0</v>
      </c>
      <c r="M43" s="93">
        <v>20000</v>
      </c>
      <c r="N43" s="94">
        <v>85.39</v>
      </c>
      <c r="O43" s="94">
        <v>87.11</v>
      </c>
      <c r="P43" s="94">
        <v>0.91</v>
      </c>
      <c r="Q43" s="95" t="s">
        <v>623</v>
      </c>
    </row>
    <row r="44" spans="1:17">
      <c r="A44" s="91" t="s">
        <v>625</v>
      </c>
      <c r="B44" s="92">
        <v>0.5</v>
      </c>
      <c r="C44" s="92">
        <v>750</v>
      </c>
      <c r="D44" s="92">
        <v>18</v>
      </c>
      <c r="E44" s="92">
        <v>0.5</v>
      </c>
      <c r="F44" s="92">
        <v>18</v>
      </c>
      <c r="G44" s="92">
        <v>0.6</v>
      </c>
      <c r="H44" s="92">
        <v>107</v>
      </c>
      <c r="I44" s="92">
        <v>847</v>
      </c>
      <c r="J44" s="92">
        <v>10</v>
      </c>
      <c r="K44" s="92">
        <v>9.8000000000000007</v>
      </c>
      <c r="L44" s="92">
        <v>0</v>
      </c>
      <c r="M44" s="93">
        <v>20000</v>
      </c>
      <c r="N44" s="94">
        <v>68.95</v>
      </c>
      <c r="O44" s="94">
        <v>87.81</v>
      </c>
      <c r="P44" s="94">
        <v>0.86</v>
      </c>
      <c r="Q44" s="95" t="s">
        <v>623</v>
      </c>
    </row>
    <row r="45" spans="1:17">
      <c r="A45" s="91" t="s">
        <v>626</v>
      </c>
      <c r="B45" s="92">
        <v>0.5</v>
      </c>
      <c r="C45" s="92">
        <v>750</v>
      </c>
      <c r="D45" s="92">
        <v>15</v>
      </c>
      <c r="E45" s="92">
        <v>0.5</v>
      </c>
      <c r="F45" s="92">
        <v>19</v>
      </c>
      <c r="G45" s="92">
        <v>0.5</v>
      </c>
      <c r="H45" s="92">
        <v>107</v>
      </c>
      <c r="I45" s="92">
        <v>860</v>
      </c>
      <c r="J45" s="92">
        <v>11</v>
      </c>
      <c r="K45" s="92">
        <v>10</v>
      </c>
      <c r="L45" s="92">
        <v>0</v>
      </c>
      <c r="M45" s="93">
        <v>20000</v>
      </c>
      <c r="N45" s="94">
        <v>85.39</v>
      </c>
      <c r="O45" s="94">
        <v>87.11</v>
      </c>
      <c r="P45" s="94">
        <v>0.91</v>
      </c>
      <c r="Q45" s="95" t="s">
        <v>623</v>
      </c>
    </row>
    <row r="46" spans="1:17">
      <c r="A46" s="91" t="s">
        <v>627</v>
      </c>
      <c r="B46" s="92">
        <v>0.5</v>
      </c>
      <c r="C46" s="92">
        <v>750</v>
      </c>
      <c r="D46" s="92">
        <v>15</v>
      </c>
      <c r="E46" s="92">
        <v>0.5</v>
      </c>
      <c r="F46" s="92">
        <v>18</v>
      </c>
      <c r="G46" s="92">
        <v>0.5</v>
      </c>
      <c r="H46" s="92">
        <v>107</v>
      </c>
      <c r="I46" s="92">
        <v>847</v>
      </c>
      <c r="J46" s="92">
        <v>10</v>
      </c>
      <c r="K46" s="92">
        <v>11.1</v>
      </c>
      <c r="L46" s="92">
        <v>0</v>
      </c>
      <c r="M46" s="93">
        <v>20000</v>
      </c>
      <c r="N46" s="94">
        <v>81.739999999999995</v>
      </c>
      <c r="O46" s="94">
        <v>84.7</v>
      </c>
      <c r="P46" s="94">
        <v>0.89</v>
      </c>
      <c r="Q46" s="95" t="s">
        <v>623</v>
      </c>
    </row>
    <row r="47" spans="1:17">
      <c r="A47" s="91" t="s">
        <v>546</v>
      </c>
      <c r="B47" s="92">
        <v>0.5</v>
      </c>
      <c r="C47" s="92">
        <v>800</v>
      </c>
      <c r="D47" s="92">
        <v>20</v>
      </c>
      <c r="E47" s="92">
        <v>0.5</v>
      </c>
      <c r="F47" s="92">
        <v>19</v>
      </c>
      <c r="G47" s="92">
        <v>0.6</v>
      </c>
      <c r="H47" s="92">
        <v>120</v>
      </c>
      <c r="I47" s="92">
        <v>828</v>
      </c>
      <c r="J47" s="92">
        <v>8</v>
      </c>
      <c r="K47" s="92">
        <v>8.9</v>
      </c>
      <c r="L47" s="92">
        <v>0</v>
      </c>
      <c r="M47" s="93">
        <v>20000</v>
      </c>
      <c r="N47" s="94">
        <v>94.5</v>
      </c>
      <c r="O47" s="94">
        <v>95.78</v>
      </c>
      <c r="P47" s="94">
        <v>0.98</v>
      </c>
      <c r="Q47" s="95" t="s">
        <v>623</v>
      </c>
    </row>
    <row r="48" spans="1:17">
      <c r="A48" s="91" t="s">
        <v>624</v>
      </c>
      <c r="B48" s="92">
        <v>0.5</v>
      </c>
      <c r="C48" s="92">
        <v>800</v>
      </c>
      <c r="D48" s="92">
        <v>16</v>
      </c>
      <c r="E48" s="92">
        <v>0.5</v>
      </c>
      <c r="F48" s="92">
        <v>18</v>
      </c>
      <c r="G48" s="92">
        <v>0.6</v>
      </c>
      <c r="H48" s="92">
        <v>105</v>
      </c>
      <c r="I48" s="92">
        <v>847</v>
      </c>
      <c r="J48" s="92">
        <v>10</v>
      </c>
      <c r="K48" s="92">
        <v>7.8</v>
      </c>
      <c r="L48" s="92">
        <v>0</v>
      </c>
      <c r="M48" s="93">
        <v>20000</v>
      </c>
      <c r="N48" s="94">
        <v>94.5</v>
      </c>
      <c r="O48" s="94">
        <v>95.78</v>
      </c>
      <c r="P48" s="94">
        <v>0.95</v>
      </c>
      <c r="Q48" s="95" t="s">
        <v>623</v>
      </c>
    </row>
    <row r="49" spans="1:17">
      <c r="A49" s="91" t="s">
        <v>625</v>
      </c>
      <c r="B49" s="92">
        <v>0.5</v>
      </c>
      <c r="C49" s="92">
        <v>800</v>
      </c>
      <c r="D49" s="92">
        <v>18</v>
      </c>
      <c r="E49" s="92">
        <v>0.5</v>
      </c>
      <c r="F49" s="92">
        <v>18</v>
      </c>
      <c r="G49" s="92">
        <v>0.6</v>
      </c>
      <c r="H49" s="92">
        <v>107</v>
      </c>
      <c r="I49" s="92">
        <v>847</v>
      </c>
      <c r="J49" s="92">
        <v>10</v>
      </c>
      <c r="K49" s="92">
        <v>9.8000000000000007</v>
      </c>
      <c r="L49" s="92">
        <v>0</v>
      </c>
      <c r="M49" s="93">
        <v>20000</v>
      </c>
      <c r="N49" s="94">
        <v>81.739999999999995</v>
      </c>
      <c r="O49" s="94">
        <v>91.45</v>
      </c>
      <c r="P49" s="94">
        <v>0.9</v>
      </c>
      <c r="Q49" s="95" t="s">
        <v>623</v>
      </c>
    </row>
    <row r="50" spans="1:17">
      <c r="A50" s="91" t="s">
        <v>626</v>
      </c>
      <c r="B50" s="92">
        <v>0.5</v>
      </c>
      <c r="C50" s="92">
        <v>800</v>
      </c>
      <c r="D50" s="92">
        <v>15</v>
      </c>
      <c r="E50" s="92">
        <v>0.5</v>
      </c>
      <c r="F50" s="92">
        <v>19</v>
      </c>
      <c r="G50" s="92">
        <v>0.5</v>
      </c>
      <c r="H50" s="92">
        <v>107</v>
      </c>
      <c r="I50" s="92">
        <v>860</v>
      </c>
      <c r="J50" s="92">
        <v>11</v>
      </c>
      <c r="K50" s="92">
        <v>10</v>
      </c>
      <c r="L50" s="92">
        <v>0</v>
      </c>
      <c r="M50" s="93">
        <v>20000</v>
      </c>
      <c r="N50" s="94">
        <v>94.52</v>
      </c>
      <c r="O50" s="94">
        <v>95.78</v>
      </c>
      <c r="P50" s="94">
        <v>0.94</v>
      </c>
      <c r="Q50" s="95" t="s">
        <v>623</v>
      </c>
    </row>
    <row r="51" spans="1:17">
      <c r="A51" s="91" t="s">
        <v>627</v>
      </c>
      <c r="B51" s="92">
        <v>0.5</v>
      </c>
      <c r="C51" s="92">
        <v>800</v>
      </c>
      <c r="D51" s="92">
        <v>15</v>
      </c>
      <c r="E51" s="92">
        <v>0.5</v>
      </c>
      <c r="F51" s="92">
        <v>18</v>
      </c>
      <c r="G51" s="92">
        <v>0.5</v>
      </c>
      <c r="H51" s="92">
        <v>107</v>
      </c>
      <c r="I51" s="92">
        <v>847</v>
      </c>
      <c r="J51" s="92">
        <v>10</v>
      </c>
      <c r="K51" s="92">
        <v>11.1</v>
      </c>
      <c r="L51" s="92">
        <v>0</v>
      </c>
      <c r="M51" s="93">
        <v>20000</v>
      </c>
      <c r="N51" s="94">
        <v>92.69</v>
      </c>
      <c r="O51" s="94">
        <v>94.82</v>
      </c>
      <c r="P51" s="94">
        <v>0.94</v>
      </c>
      <c r="Q51" s="95" t="s">
        <v>623</v>
      </c>
    </row>
    <row r="52" spans="1:17">
      <c r="A52" s="91" t="s">
        <v>546</v>
      </c>
      <c r="B52" s="92">
        <v>0.5</v>
      </c>
      <c r="C52" s="92">
        <v>850</v>
      </c>
      <c r="D52" s="92">
        <v>20</v>
      </c>
      <c r="E52" s="92">
        <v>0.5</v>
      </c>
      <c r="F52" s="92">
        <v>19</v>
      </c>
      <c r="G52" s="92">
        <v>0.6</v>
      </c>
      <c r="H52" s="92">
        <v>120</v>
      </c>
      <c r="I52" s="92">
        <v>828</v>
      </c>
      <c r="J52" s="92">
        <v>8</v>
      </c>
      <c r="K52" s="92">
        <v>8.9</v>
      </c>
      <c r="L52" s="92">
        <v>0</v>
      </c>
      <c r="M52" s="93">
        <v>20000</v>
      </c>
      <c r="N52" s="94">
        <v>98</v>
      </c>
      <c r="O52" s="94">
        <v>97.7</v>
      </c>
      <c r="P52" s="94">
        <v>1</v>
      </c>
      <c r="Q52" s="95" t="s">
        <v>623</v>
      </c>
    </row>
    <row r="53" spans="1:17">
      <c r="A53" s="91" t="s">
        <v>624</v>
      </c>
      <c r="B53" s="92">
        <v>0.5</v>
      </c>
      <c r="C53" s="92">
        <v>850</v>
      </c>
      <c r="D53" s="92">
        <v>16</v>
      </c>
      <c r="E53" s="92">
        <v>0.5</v>
      </c>
      <c r="F53" s="92">
        <v>18</v>
      </c>
      <c r="G53" s="92">
        <v>0.6</v>
      </c>
      <c r="H53" s="92">
        <v>105</v>
      </c>
      <c r="I53" s="92">
        <v>847</v>
      </c>
      <c r="J53" s="92">
        <v>10</v>
      </c>
      <c r="K53" s="92">
        <v>7.8</v>
      </c>
      <c r="L53" s="92">
        <v>0</v>
      </c>
      <c r="M53" s="93">
        <v>20000</v>
      </c>
      <c r="N53" s="94">
        <v>98</v>
      </c>
      <c r="O53" s="94">
        <v>97.7</v>
      </c>
      <c r="P53" s="94">
        <v>0.98</v>
      </c>
      <c r="Q53" s="95" t="s">
        <v>623</v>
      </c>
    </row>
    <row r="54" spans="1:17">
      <c r="A54" s="91" t="s">
        <v>625</v>
      </c>
      <c r="B54" s="92">
        <v>0.5</v>
      </c>
      <c r="C54" s="92">
        <v>850</v>
      </c>
      <c r="D54" s="92">
        <v>18</v>
      </c>
      <c r="E54" s="92">
        <v>0.5</v>
      </c>
      <c r="F54" s="92">
        <v>18</v>
      </c>
      <c r="G54" s="92">
        <v>0.6</v>
      </c>
      <c r="H54" s="92">
        <v>107</v>
      </c>
      <c r="I54" s="92">
        <v>847</v>
      </c>
      <c r="J54" s="92">
        <v>10</v>
      </c>
      <c r="K54" s="92">
        <v>9.8000000000000007</v>
      </c>
      <c r="L54" s="92">
        <v>0</v>
      </c>
      <c r="M54" s="93">
        <v>20000</v>
      </c>
      <c r="N54" s="94">
        <v>90.87</v>
      </c>
      <c r="O54" s="94">
        <v>92.89</v>
      </c>
      <c r="P54" s="94">
        <v>0.97</v>
      </c>
      <c r="Q54" s="95" t="s">
        <v>623</v>
      </c>
    </row>
    <row r="55" spans="1:17">
      <c r="A55" s="91" t="s">
        <v>626</v>
      </c>
      <c r="B55" s="92">
        <v>0.5</v>
      </c>
      <c r="C55" s="92">
        <v>850</v>
      </c>
      <c r="D55" s="92">
        <v>15</v>
      </c>
      <c r="E55" s="92">
        <v>0.5</v>
      </c>
      <c r="F55" s="92">
        <v>19</v>
      </c>
      <c r="G55" s="92">
        <v>0.5</v>
      </c>
      <c r="H55" s="92">
        <v>107</v>
      </c>
      <c r="I55" s="92">
        <v>860</v>
      </c>
      <c r="J55" s="92">
        <v>11</v>
      </c>
      <c r="K55" s="92">
        <v>10</v>
      </c>
      <c r="L55" s="92">
        <v>0</v>
      </c>
      <c r="M55" s="93">
        <v>20000</v>
      </c>
      <c r="N55" s="94">
        <v>98</v>
      </c>
      <c r="O55" s="94">
        <v>97.7</v>
      </c>
      <c r="P55" s="94">
        <v>0.98</v>
      </c>
      <c r="Q55" s="95" t="s">
        <v>623</v>
      </c>
    </row>
    <row r="56" spans="1:17">
      <c r="A56" s="91" t="s">
        <v>627</v>
      </c>
      <c r="B56" s="92">
        <v>0.5</v>
      </c>
      <c r="C56" s="92">
        <v>850</v>
      </c>
      <c r="D56" s="92">
        <v>15</v>
      </c>
      <c r="E56" s="92">
        <v>0.5</v>
      </c>
      <c r="F56" s="92">
        <v>18</v>
      </c>
      <c r="G56" s="92">
        <v>0.5</v>
      </c>
      <c r="H56" s="92">
        <v>107</v>
      </c>
      <c r="I56" s="92">
        <v>847</v>
      </c>
      <c r="J56" s="92">
        <v>10</v>
      </c>
      <c r="K56" s="92">
        <v>11.1</v>
      </c>
      <c r="L56" s="92">
        <v>0</v>
      </c>
      <c r="M56" s="93">
        <v>20000</v>
      </c>
      <c r="N56" s="94">
        <v>98.17</v>
      </c>
      <c r="O56" s="94">
        <v>94.82</v>
      </c>
      <c r="P56" s="94">
        <v>0.98</v>
      </c>
      <c r="Q56" s="95" t="s">
        <v>623</v>
      </c>
    </row>
    <row r="57" spans="1:17">
      <c r="A57" s="91" t="s">
        <v>546</v>
      </c>
      <c r="B57" s="92">
        <v>0.5</v>
      </c>
      <c r="C57" s="92">
        <v>700</v>
      </c>
      <c r="D57" s="92">
        <v>20</v>
      </c>
      <c r="E57" s="92">
        <v>5</v>
      </c>
      <c r="F57" s="92">
        <v>19</v>
      </c>
      <c r="G57" s="92">
        <v>0.6</v>
      </c>
      <c r="H57" s="92">
        <v>120</v>
      </c>
      <c r="I57" s="92">
        <v>828</v>
      </c>
      <c r="J57" s="92">
        <v>8</v>
      </c>
      <c r="K57" s="92">
        <v>8.9</v>
      </c>
      <c r="L57" s="92">
        <v>0</v>
      </c>
      <c r="M57" s="93">
        <v>20000</v>
      </c>
      <c r="N57" s="94">
        <v>72.64</v>
      </c>
      <c r="O57" s="94">
        <v>74.12</v>
      </c>
      <c r="P57" s="94">
        <v>0.9</v>
      </c>
      <c r="Q57" s="95" t="s">
        <v>623</v>
      </c>
    </row>
    <row r="58" spans="1:17">
      <c r="A58" s="91" t="s">
        <v>624</v>
      </c>
      <c r="B58" s="92">
        <v>0.5</v>
      </c>
      <c r="C58" s="92">
        <v>700</v>
      </c>
      <c r="D58" s="92">
        <v>16</v>
      </c>
      <c r="E58" s="92">
        <v>5</v>
      </c>
      <c r="F58" s="92">
        <v>18</v>
      </c>
      <c r="G58" s="92">
        <v>0.6</v>
      </c>
      <c r="H58" s="92">
        <v>105</v>
      </c>
      <c r="I58" s="92">
        <v>847</v>
      </c>
      <c r="J58" s="92">
        <v>10</v>
      </c>
      <c r="K58" s="92">
        <v>7.8</v>
      </c>
      <c r="L58" s="92">
        <v>0</v>
      </c>
      <c r="M58" s="93">
        <v>20000</v>
      </c>
      <c r="N58" s="94">
        <v>79.239999999999995</v>
      </c>
      <c r="O58" s="94">
        <v>80.5</v>
      </c>
      <c r="P58" s="94">
        <v>0.9</v>
      </c>
      <c r="Q58" s="95" t="s">
        <v>623</v>
      </c>
    </row>
    <row r="59" spans="1:17">
      <c r="A59" s="91" t="s">
        <v>626</v>
      </c>
      <c r="B59" s="92">
        <v>0.5</v>
      </c>
      <c r="C59" s="92">
        <v>700</v>
      </c>
      <c r="D59" s="92">
        <v>15</v>
      </c>
      <c r="E59" s="92">
        <v>5</v>
      </c>
      <c r="F59" s="92">
        <v>19</v>
      </c>
      <c r="G59" s="92">
        <v>0.5</v>
      </c>
      <c r="H59" s="92">
        <v>107</v>
      </c>
      <c r="I59" s="92">
        <v>860</v>
      </c>
      <c r="J59" s="92">
        <v>11</v>
      </c>
      <c r="K59" s="92">
        <v>10</v>
      </c>
      <c r="L59" s="92">
        <v>0</v>
      </c>
      <c r="M59" s="93">
        <v>20000</v>
      </c>
      <c r="N59" s="94">
        <v>82.17</v>
      </c>
      <c r="O59" s="94">
        <v>82.43</v>
      </c>
      <c r="P59" s="94">
        <v>0.9</v>
      </c>
      <c r="Q59" s="95" t="s">
        <v>623</v>
      </c>
    </row>
    <row r="60" spans="1:17">
      <c r="A60" s="91" t="s">
        <v>628</v>
      </c>
      <c r="B60" s="92">
        <v>0.5</v>
      </c>
      <c r="C60" s="92">
        <v>750</v>
      </c>
      <c r="D60" s="92">
        <v>3.6</v>
      </c>
      <c r="E60" s="92">
        <v>25</v>
      </c>
      <c r="F60" s="92">
        <v>16.399999999999999</v>
      </c>
      <c r="G60" s="92">
        <v>1.04</v>
      </c>
      <c r="H60" s="92">
        <v>222</v>
      </c>
      <c r="I60" s="92">
        <v>467</v>
      </c>
      <c r="J60" s="92">
        <v>3.4</v>
      </c>
      <c r="K60" s="92"/>
      <c r="L60" s="92">
        <v>0</v>
      </c>
      <c r="M60" s="93">
        <v>18000</v>
      </c>
      <c r="N60" s="94"/>
      <c r="O60" s="94"/>
      <c r="P60" s="94">
        <v>1.05</v>
      </c>
      <c r="Q60" s="95" t="s">
        <v>629</v>
      </c>
    </row>
    <row r="61" spans="1:17">
      <c r="A61" s="91" t="s">
        <v>630</v>
      </c>
      <c r="B61" s="92">
        <v>0.5</v>
      </c>
      <c r="C61" s="92">
        <v>750</v>
      </c>
      <c r="D61" s="92">
        <v>2.7</v>
      </c>
      <c r="E61" s="92">
        <v>25</v>
      </c>
      <c r="F61" s="92">
        <v>18.899999999999999</v>
      </c>
      <c r="G61" s="92">
        <v>0.82</v>
      </c>
      <c r="H61" s="92">
        <v>153</v>
      </c>
      <c r="I61" s="92">
        <v>467</v>
      </c>
      <c r="J61" s="92">
        <v>4.3</v>
      </c>
      <c r="K61" s="92"/>
      <c r="L61" s="92">
        <v>0</v>
      </c>
      <c r="M61" s="93">
        <v>18000</v>
      </c>
      <c r="N61" s="94"/>
      <c r="O61" s="94"/>
      <c r="P61" s="94">
        <v>1.01</v>
      </c>
      <c r="Q61" s="95" t="s">
        <v>629</v>
      </c>
    </row>
    <row r="62" spans="1:17">
      <c r="A62" s="91" t="s">
        <v>631</v>
      </c>
      <c r="B62" s="92">
        <v>0.5</v>
      </c>
      <c r="C62" s="92">
        <v>750</v>
      </c>
      <c r="D62" s="92">
        <v>2.7</v>
      </c>
      <c r="E62" s="92">
        <v>25</v>
      </c>
      <c r="F62" s="92">
        <v>15.4</v>
      </c>
      <c r="G62" s="92">
        <v>0.65</v>
      </c>
      <c r="H62" s="92">
        <v>147</v>
      </c>
      <c r="I62" s="92">
        <v>467</v>
      </c>
      <c r="J62" s="92">
        <v>4.0999999999999996</v>
      </c>
      <c r="K62" s="92"/>
      <c r="L62" s="92">
        <v>0</v>
      </c>
      <c r="M62" s="93">
        <v>18000</v>
      </c>
      <c r="N62" s="94"/>
      <c r="O62" s="94"/>
      <c r="P62" s="94">
        <v>1.03</v>
      </c>
      <c r="Q62" s="95" t="s">
        <v>629</v>
      </c>
    </row>
    <row r="63" spans="1:17">
      <c r="A63" s="91" t="s">
        <v>632</v>
      </c>
      <c r="B63" s="92">
        <v>0.5</v>
      </c>
      <c r="C63" s="92">
        <v>750</v>
      </c>
      <c r="D63" s="92">
        <v>2.6</v>
      </c>
      <c r="E63" s="92">
        <v>25</v>
      </c>
      <c r="F63" s="92">
        <v>17.7</v>
      </c>
      <c r="G63" s="92">
        <v>0.74</v>
      </c>
      <c r="H63" s="92">
        <v>143</v>
      </c>
      <c r="I63" s="92">
        <v>597</v>
      </c>
      <c r="J63" s="92">
        <v>4.7</v>
      </c>
      <c r="K63" s="92"/>
      <c r="L63" s="92">
        <v>0</v>
      </c>
      <c r="M63" s="93">
        <v>18000</v>
      </c>
      <c r="N63" s="94"/>
      <c r="O63" s="94"/>
      <c r="P63" s="94">
        <v>0.99</v>
      </c>
      <c r="Q63" s="95" t="s">
        <v>629</v>
      </c>
    </row>
    <row r="64" spans="1:17">
      <c r="A64" s="91" t="s">
        <v>628</v>
      </c>
      <c r="B64" s="92">
        <v>0.5</v>
      </c>
      <c r="C64" s="92">
        <v>750</v>
      </c>
      <c r="D64" s="92">
        <v>3.6</v>
      </c>
      <c r="E64" s="92">
        <v>50</v>
      </c>
      <c r="F64" s="92">
        <v>16.399999999999999</v>
      </c>
      <c r="G64" s="92">
        <v>1.04</v>
      </c>
      <c r="H64" s="92">
        <v>222</v>
      </c>
      <c r="I64" s="92">
        <v>467</v>
      </c>
      <c r="J64" s="92">
        <v>3.4</v>
      </c>
      <c r="K64" s="92"/>
      <c r="L64" s="92">
        <v>0</v>
      </c>
      <c r="M64" s="93">
        <v>18000</v>
      </c>
      <c r="N64" s="94"/>
      <c r="O64" s="94"/>
      <c r="P64" s="94">
        <v>1.05</v>
      </c>
      <c r="Q64" s="95" t="s">
        <v>629</v>
      </c>
    </row>
    <row r="65" spans="1:17">
      <c r="A65" s="91" t="s">
        <v>630</v>
      </c>
      <c r="B65" s="92">
        <v>0.5</v>
      </c>
      <c r="C65" s="92">
        <v>750</v>
      </c>
      <c r="D65" s="92">
        <v>2.7</v>
      </c>
      <c r="E65" s="92">
        <v>50</v>
      </c>
      <c r="F65" s="92">
        <v>18.899999999999999</v>
      </c>
      <c r="G65" s="92">
        <v>0.82</v>
      </c>
      <c r="H65" s="92">
        <v>153</v>
      </c>
      <c r="I65" s="92">
        <v>467</v>
      </c>
      <c r="J65" s="92">
        <v>4.3</v>
      </c>
      <c r="K65" s="92"/>
      <c r="L65" s="92">
        <v>0</v>
      </c>
      <c r="M65" s="93">
        <v>18000</v>
      </c>
      <c r="N65" s="94"/>
      <c r="O65" s="94"/>
      <c r="P65" s="94">
        <v>1.01</v>
      </c>
      <c r="Q65" s="95" t="s">
        <v>629</v>
      </c>
    </row>
    <row r="66" spans="1:17">
      <c r="A66" s="91" t="s">
        <v>631</v>
      </c>
      <c r="B66" s="92">
        <v>0.5</v>
      </c>
      <c r="C66" s="92">
        <v>750</v>
      </c>
      <c r="D66" s="92">
        <v>2.7</v>
      </c>
      <c r="E66" s="92">
        <v>50</v>
      </c>
      <c r="F66" s="92">
        <v>15.4</v>
      </c>
      <c r="G66" s="92">
        <v>0.65</v>
      </c>
      <c r="H66" s="92">
        <v>147</v>
      </c>
      <c r="I66" s="92">
        <v>467</v>
      </c>
      <c r="J66" s="92">
        <v>4.0999999999999996</v>
      </c>
      <c r="K66" s="92"/>
      <c r="L66" s="92">
        <v>0</v>
      </c>
      <c r="M66" s="93">
        <v>18000</v>
      </c>
      <c r="N66" s="94"/>
      <c r="O66" s="94"/>
      <c r="P66" s="94">
        <v>1.02</v>
      </c>
      <c r="Q66" s="95" t="s">
        <v>629</v>
      </c>
    </row>
    <row r="67" spans="1:17">
      <c r="A67" s="91" t="s">
        <v>632</v>
      </c>
      <c r="B67" s="92">
        <v>0.5</v>
      </c>
      <c r="C67" s="92">
        <v>750</v>
      </c>
      <c r="D67" s="92">
        <v>2.6</v>
      </c>
      <c r="E67" s="92">
        <v>50</v>
      </c>
      <c r="F67" s="92">
        <v>17.7</v>
      </c>
      <c r="G67" s="92">
        <v>0.74</v>
      </c>
      <c r="H67" s="92">
        <v>143</v>
      </c>
      <c r="I67" s="92">
        <v>597</v>
      </c>
      <c r="J67" s="92">
        <v>4.7</v>
      </c>
      <c r="K67" s="92"/>
      <c r="L67" s="92">
        <v>0</v>
      </c>
      <c r="M67" s="93">
        <v>18000</v>
      </c>
      <c r="N67" s="94"/>
      <c r="O67" s="94"/>
      <c r="P67" s="94">
        <v>0.99</v>
      </c>
      <c r="Q67" s="95" t="s">
        <v>629</v>
      </c>
    </row>
    <row r="68" spans="1:17">
      <c r="A68" s="91" t="s">
        <v>633</v>
      </c>
      <c r="B68" s="92">
        <v>0.5</v>
      </c>
      <c r="C68" s="92">
        <v>750</v>
      </c>
      <c r="D68" s="92">
        <v>7.3</v>
      </c>
      <c r="E68" s="92">
        <v>12</v>
      </c>
      <c r="F68" s="92">
        <v>5.2</v>
      </c>
      <c r="G68" s="92">
        <v>0.4</v>
      </c>
      <c r="H68" s="92">
        <v>217</v>
      </c>
      <c r="I68" s="92">
        <v>612</v>
      </c>
      <c r="J68" s="92">
        <v>2.9</v>
      </c>
      <c r="K68" s="92">
        <v>25.2</v>
      </c>
      <c r="L68" s="92">
        <v>0</v>
      </c>
      <c r="M68" s="93">
        <v>48000</v>
      </c>
      <c r="N68" s="94">
        <v>69.790000000000006</v>
      </c>
      <c r="O68" s="94">
        <v>79.16</v>
      </c>
      <c r="P68" s="94">
        <v>0.88</v>
      </c>
      <c r="Q68" s="95" t="s">
        <v>634</v>
      </c>
    </row>
    <row r="69" spans="1:17">
      <c r="A69" s="91" t="s">
        <v>635</v>
      </c>
      <c r="B69" s="92">
        <v>0.5</v>
      </c>
      <c r="C69" s="92">
        <v>750</v>
      </c>
      <c r="D69" s="92">
        <v>8.1</v>
      </c>
      <c r="E69" s="92">
        <v>12</v>
      </c>
      <c r="F69" s="92">
        <v>5.6</v>
      </c>
      <c r="G69" s="92">
        <v>0.2</v>
      </c>
      <c r="H69" s="92">
        <v>167</v>
      </c>
      <c r="I69" s="92">
        <v>656</v>
      </c>
      <c r="J69" s="92">
        <v>3.2</v>
      </c>
      <c r="K69" s="92">
        <v>21.7</v>
      </c>
      <c r="L69" s="92">
        <v>0</v>
      </c>
      <c r="M69" s="93">
        <v>48000</v>
      </c>
      <c r="N69" s="94">
        <v>69.209999999999994</v>
      </c>
      <c r="O69" s="94">
        <v>79.16</v>
      </c>
      <c r="P69" s="94">
        <v>0.88</v>
      </c>
      <c r="Q69" s="95" t="s">
        <v>634</v>
      </c>
    </row>
    <row r="70" spans="1:17">
      <c r="A70" s="91" t="s">
        <v>633</v>
      </c>
      <c r="B70" s="92">
        <v>0.5</v>
      </c>
      <c r="C70" s="92">
        <v>750</v>
      </c>
      <c r="D70" s="92">
        <v>7.3</v>
      </c>
      <c r="E70" s="92">
        <v>25</v>
      </c>
      <c r="F70" s="92">
        <v>5.2</v>
      </c>
      <c r="G70" s="92">
        <v>0.4</v>
      </c>
      <c r="H70" s="92">
        <v>217</v>
      </c>
      <c r="I70" s="92">
        <v>612</v>
      </c>
      <c r="J70" s="92">
        <v>2.9</v>
      </c>
      <c r="K70" s="92">
        <v>25.2</v>
      </c>
      <c r="L70" s="92">
        <v>0</v>
      </c>
      <c r="M70" s="93">
        <v>48000</v>
      </c>
      <c r="N70" s="94">
        <v>68.03</v>
      </c>
      <c r="O70" s="94">
        <v>77.11</v>
      </c>
      <c r="P70" s="94">
        <v>0.87</v>
      </c>
      <c r="Q70" s="95" t="s">
        <v>634</v>
      </c>
    </row>
    <row r="71" spans="1:17">
      <c r="A71" s="91" t="s">
        <v>635</v>
      </c>
      <c r="B71" s="92">
        <v>0.5</v>
      </c>
      <c r="C71" s="92">
        <v>750</v>
      </c>
      <c r="D71" s="92">
        <v>8.1</v>
      </c>
      <c r="E71" s="92">
        <v>25</v>
      </c>
      <c r="F71" s="92">
        <v>5.6</v>
      </c>
      <c r="G71" s="92">
        <v>0.2</v>
      </c>
      <c r="H71" s="92">
        <v>167</v>
      </c>
      <c r="I71" s="92">
        <v>656</v>
      </c>
      <c r="J71" s="92">
        <v>3.2</v>
      </c>
      <c r="K71" s="92">
        <v>21.7</v>
      </c>
      <c r="L71" s="92">
        <v>0</v>
      </c>
      <c r="M71" s="93">
        <v>48000</v>
      </c>
      <c r="N71" s="94">
        <v>66.28</v>
      </c>
      <c r="O71" s="94">
        <v>75.89</v>
      </c>
      <c r="P71" s="94">
        <v>0.86</v>
      </c>
      <c r="Q71" s="95" t="s">
        <v>634</v>
      </c>
    </row>
    <row r="72" spans="1:17">
      <c r="A72" s="91" t="s">
        <v>636</v>
      </c>
      <c r="B72" s="92">
        <v>0.5</v>
      </c>
      <c r="C72" s="92">
        <v>750</v>
      </c>
      <c r="D72" s="92">
        <v>8</v>
      </c>
      <c r="E72" s="92">
        <v>25</v>
      </c>
      <c r="F72" s="92">
        <v>10</v>
      </c>
      <c r="G72" s="92">
        <v>0.2</v>
      </c>
      <c r="H72" s="92">
        <v>75</v>
      </c>
      <c r="I72" s="92">
        <v>635</v>
      </c>
      <c r="J72" s="92">
        <v>12.8</v>
      </c>
      <c r="K72" s="92">
        <v>7.1</v>
      </c>
      <c r="L72" s="92">
        <v>0</v>
      </c>
      <c r="M72" s="93">
        <v>48000</v>
      </c>
      <c r="N72" s="94">
        <v>28.49</v>
      </c>
      <c r="O72" s="94">
        <v>34.06</v>
      </c>
      <c r="P72" s="94">
        <v>0.82</v>
      </c>
      <c r="Q72" s="95" t="s">
        <v>634</v>
      </c>
    </row>
    <row r="73" spans="1:17">
      <c r="A73" s="91" t="s">
        <v>637</v>
      </c>
      <c r="B73" s="92">
        <v>0.5</v>
      </c>
      <c r="C73" s="92">
        <v>600</v>
      </c>
      <c r="D73" s="92">
        <v>20</v>
      </c>
      <c r="E73" s="92">
        <v>8</v>
      </c>
      <c r="F73" s="92">
        <v>8.73</v>
      </c>
      <c r="G73" s="92">
        <v>0.56999999999999995</v>
      </c>
      <c r="H73" s="92">
        <v>248</v>
      </c>
      <c r="I73" s="92">
        <v>728</v>
      </c>
      <c r="J73" s="92">
        <v>20.6</v>
      </c>
      <c r="K73" s="92">
        <v>4.91</v>
      </c>
      <c r="L73" s="92">
        <v>0</v>
      </c>
      <c r="M73" s="93">
        <v>240000</v>
      </c>
      <c r="N73" s="94">
        <v>23.4</v>
      </c>
      <c r="O73" s="94">
        <v>35.299999999999997</v>
      </c>
      <c r="P73" s="94">
        <v>0.61</v>
      </c>
      <c r="Q73" s="95" t="s">
        <v>638</v>
      </c>
    </row>
    <row r="74" spans="1:17">
      <c r="A74" s="91" t="s">
        <v>639</v>
      </c>
      <c r="B74" s="92">
        <v>0.5</v>
      </c>
      <c r="C74" s="92">
        <v>600</v>
      </c>
      <c r="D74" s="92">
        <v>20</v>
      </c>
      <c r="E74" s="92">
        <v>8</v>
      </c>
      <c r="F74" s="92">
        <v>7.67</v>
      </c>
      <c r="G74" s="92">
        <v>0.55000000000000004</v>
      </c>
      <c r="H74" s="92">
        <v>229</v>
      </c>
      <c r="I74" s="92">
        <v>763</v>
      </c>
      <c r="J74" s="92">
        <v>22.1</v>
      </c>
      <c r="K74" s="92">
        <v>4.59</v>
      </c>
      <c r="L74" s="92">
        <v>1.1000000000000001</v>
      </c>
      <c r="M74" s="93">
        <v>240000</v>
      </c>
      <c r="N74" s="94">
        <v>23.4</v>
      </c>
      <c r="O74" s="94">
        <v>39.4</v>
      </c>
      <c r="P74" s="94">
        <v>0.62</v>
      </c>
      <c r="Q74" s="95" t="s">
        <v>638</v>
      </c>
    </row>
    <row r="75" spans="1:17">
      <c r="A75" s="91" t="s">
        <v>640</v>
      </c>
      <c r="B75" s="92">
        <v>0.5</v>
      </c>
      <c r="C75" s="92">
        <v>600</v>
      </c>
      <c r="D75" s="92">
        <v>20</v>
      </c>
      <c r="E75" s="92">
        <v>8</v>
      </c>
      <c r="F75" s="92">
        <v>7.58</v>
      </c>
      <c r="G75" s="92">
        <v>0.49</v>
      </c>
      <c r="H75" s="92">
        <v>202</v>
      </c>
      <c r="I75" s="92">
        <v>751</v>
      </c>
      <c r="J75" s="92">
        <v>23.3</v>
      </c>
      <c r="K75" s="92">
        <v>4.33</v>
      </c>
      <c r="L75" s="92">
        <v>1.1000000000000001</v>
      </c>
      <c r="M75" s="93">
        <v>240000</v>
      </c>
      <c r="N75" s="94">
        <v>29.72</v>
      </c>
      <c r="O75" s="94">
        <v>33.26</v>
      </c>
      <c r="P75" s="94">
        <v>0.56999999999999995</v>
      </c>
      <c r="Q75" s="95" t="s">
        <v>638</v>
      </c>
    </row>
    <row r="76" spans="1:17">
      <c r="A76" s="91" t="s">
        <v>637</v>
      </c>
      <c r="B76" s="92">
        <v>0.5</v>
      </c>
      <c r="C76" s="92">
        <v>600</v>
      </c>
      <c r="D76" s="92">
        <v>20</v>
      </c>
      <c r="E76" s="92">
        <v>8</v>
      </c>
      <c r="F76" s="92">
        <v>8.73</v>
      </c>
      <c r="G76" s="92">
        <v>0.56999999999999995</v>
      </c>
      <c r="H76" s="92">
        <v>248</v>
      </c>
      <c r="I76" s="92">
        <v>728</v>
      </c>
      <c r="J76" s="92">
        <v>20.6</v>
      </c>
      <c r="K76" s="92">
        <v>4.91</v>
      </c>
      <c r="L76" s="92">
        <v>0</v>
      </c>
      <c r="M76" s="93">
        <v>240000</v>
      </c>
      <c r="N76" s="94">
        <v>15.21</v>
      </c>
      <c r="O76" s="94">
        <v>28.23</v>
      </c>
      <c r="P76" s="94">
        <v>0.51</v>
      </c>
      <c r="Q76" s="95" t="s">
        <v>638</v>
      </c>
    </row>
    <row r="77" spans="1:17">
      <c r="A77" s="91" t="s">
        <v>639</v>
      </c>
      <c r="B77" s="92">
        <v>0.5</v>
      </c>
      <c r="C77" s="92">
        <v>600</v>
      </c>
      <c r="D77" s="92">
        <v>20</v>
      </c>
      <c r="E77" s="92">
        <v>8</v>
      </c>
      <c r="F77" s="92">
        <v>7.67</v>
      </c>
      <c r="G77" s="92">
        <v>0.55000000000000004</v>
      </c>
      <c r="H77" s="92">
        <v>229</v>
      </c>
      <c r="I77" s="92">
        <v>763</v>
      </c>
      <c r="J77" s="92">
        <v>22.1</v>
      </c>
      <c r="K77" s="92">
        <v>4.59</v>
      </c>
      <c r="L77" s="92">
        <v>1.1000000000000001</v>
      </c>
      <c r="M77" s="93">
        <v>240000</v>
      </c>
      <c r="N77" s="94">
        <v>28.05</v>
      </c>
      <c r="O77" s="94">
        <v>37.54</v>
      </c>
      <c r="P77" s="94">
        <v>0.57999999999999996</v>
      </c>
      <c r="Q77" s="95" t="s">
        <v>638</v>
      </c>
    </row>
    <row r="78" spans="1:17">
      <c r="A78" s="91" t="s">
        <v>640</v>
      </c>
      <c r="B78" s="92">
        <v>0.5</v>
      </c>
      <c r="C78" s="92">
        <v>600</v>
      </c>
      <c r="D78" s="92">
        <v>20</v>
      </c>
      <c r="E78" s="92">
        <v>8</v>
      </c>
      <c r="F78" s="92">
        <v>7.58</v>
      </c>
      <c r="G78" s="92">
        <v>0.49</v>
      </c>
      <c r="H78" s="92">
        <v>202</v>
      </c>
      <c r="I78" s="92">
        <v>751</v>
      </c>
      <c r="J78" s="92">
        <v>23.3</v>
      </c>
      <c r="K78" s="92">
        <v>4.33</v>
      </c>
      <c r="L78" s="92">
        <v>1.1000000000000001</v>
      </c>
      <c r="M78" s="93">
        <v>240000</v>
      </c>
      <c r="N78" s="94">
        <v>21.72</v>
      </c>
      <c r="O78" s="94">
        <v>31.77</v>
      </c>
      <c r="P78" s="94">
        <v>0.53</v>
      </c>
      <c r="Q78" s="95" t="s">
        <v>638</v>
      </c>
    </row>
    <row r="79" spans="1:17">
      <c r="A79" s="91" t="s">
        <v>637</v>
      </c>
      <c r="B79" s="92">
        <v>0.5</v>
      </c>
      <c r="C79" s="92">
        <v>750</v>
      </c>
      <c r="D79" s="92">
        <v>20</v>
      </c>
      <c r="E79" s="92">
        <v>8</v>
      </c>
      <c r="F79" s="92">
        <v>8.73</v>
      </c>
      <c r="G79" s="92">
        <v>0.56999999999999995</v>
      </c>
      <c r="H79" s="92">
        <v>248</v>
      </c>
      <c r="I79" s="92">
        <v>728</v>
      </c>
      <c r="J79" s="92">
        <v>20.6</v>
      </c>
      <c r="K79" s="92">
        <v>4.91</v>
      </c>
      <c r="L79" s="92">
        <v>0</v>
      </c>
      <c r="M79" s="93">
        <v>240000</v>
      </c>
      <c r="N79" s="94">
        <v>59.43</v>
      </c>
      <c r="O79" s="94">
        <v>71.22</v>
      </c>
      <c r="P79" s="94">
        <v>0.79</v>
      </c>
      <c r="Q79" s="95" t="s">
        <v>638</v>
      </c>
    </row>
    <row r="80" spans="1:17">
      <c r="A80" s="91" t="s">
        <v>639</v>
      </c>
      <c r="B80" s="92">
        <v>0.5</v>
      </c>
      <c r="C80" s="92">
        <v>750</v>
      </c>
      <c r="D80" s="92">
        <v>20</v>
      </c>
      <c r="E80" s="92">
        <v>8</v>
      </c>
      <c r="F80" s="92">
        <v>7.67</v>
      </c>
      <c r="G80" s="92">
        <v>0.55000000000000004</v>
      </c>
      <c r="H80" s="92">
        <v>229</v>
      </c>
      <c r="I80" s="92">
        <v>763</v>
      </c>
      <c r="J80" s="92">
        <v>22.1</v>
      </c>
      <c r="K80" s="92">
        <v>4.59</v>
      </c>
      <c r="L80" s="92">
        <v>1.1000000000000001</v>
      </c>
      <c r="M80" s="93">
        <v>240000</v>
      </c>
      <c r="N80" s="94">
        <v>75.36</v>
      </c>
      <c r="O80" s="94">
        <v>83.93</v>
      </c>
      <c r="P80" s="94">
        <v>0.87</v>
      </c>
      <c r="Q80" s="95" t="s">
        <v>638</v>
      </c>
    </row>
    <row r="81" spans="1:17">
      <c r="A81" s="91" t="s">
        <v>640</v>
      </c>
      <c r="B81" s="92">
        <v>0.5</v>
      </c>
      <c r="C81" s="92">
        <v>750</v>
      </c>
      <c r="D81" s="92">
        <v>20</v>
      </c>
      <c r="E81" s="92">
        <v>8</v>
      </c>
      <c r="F81" s="92">
        <v>7.58</v>
      </c>
      <c r="G81" s="92">
        <v>0.49</v>
      </c>
      <c r="H81" s="92">
        <v>202</v>
      </c>
      <c r="I81" s="92">
        <v>751</v>
      </c>
      <c r="J81" s="92">
        <v>23.3</v>
      </c>
      <c r="K81" s="92">
        <v>4.33</v>
      </c>
      <c r="L81" s="92">
        <v>1.1000000000000001</v>
      </c>
      <c r="M81" s="93">
        <v>240000</v>
      </c>
      <c r="N81" s="94">
        <v>62.46</v>
      </c>
      <c r="O81" s="94">
        <v>74.209999999999994</v>
      </c>
      <c r="P81" s="94">
        <v>0.81</v>
      </c>
      <c r="Q81" s="95" t="s">
        <v>638</v>
      </c>
    </row>
    <row r="82" spans="1:17">
      <c r="A82" s="91" t="s">
        <v>637</v>
      </c>
      <c r="B82" s="92">
        <v>0.5</v>
      </c>
      <c r="C82" s="92">
        <v>750</v>
      </c>
      <c r="D82" s="92">
        <v>20</v>
      </c>
      <c r="E82" s="92">
        <v>8</v>
      </c>
      <c r="F82" s="92">
        <v>8.73</v>
      </c>
      <c r="G82" s="92">
        <v>0.56999999999999995</v>
      </c>
      <c r="H82" s="92">
        <v>248</v>
      </c>
      <c r="I82" s="92">
        <v>728</v>
      </c>
      <c r="J82" s="92">
        <v>20.6</v>
      </c>
      <c r="K82" s="92">
        <v>4.91</v>
      </c>
      <c r="L82" s="92">
        <v>0</v>
      </c>
      <c r="M82" s="93">
        <v>240000</v>
      </c>
      <c r="N82" s="94">
        <v>53.37</v>
      </c>
      <c r="O82" s="94">
        <v>66.36</v>
      </c>
      <c r="P82" s="94">
        <v>0.77</v>
      </c>
      <c r="Q82" s="95" t="s">
        <v>638</v>
      </c>
    </row>
    <row r="83" spans="1:17">
      <c r="A83" s="91" t="s">
        <v>639</v>
      </c>
      <c r="B83" s="92">
        <v>0.5</v>
      </c>
      <c r="C83" s="92">
        <v>750</v>
      </c>
      <c r="D83" s="92">
        <v>20</v>
      </c>
      <c r="E83" s="92">
        <v>8</v>
      </c>
      <c r="F83" s="92">
        <v>7.67</v>
      </c>
      <c r="G83" s="92">
        <v>0.55000000000000004</v>
      </c>
      <c r="H83" s="92">
        <v>229</v>
      </c>
      <c r="I83" s="92">
        <v>763</v>
      </c>
      <c r="J83" s="92">
        <v>22.1</v>
      </c>
      <c r="K83" s="92">
        <v>4.59</v>
      </c>
      <c r="L83" s="92">
        <v>1.1000000000000001</v>
      </c>
      <c r="M83" s="93">
        <v>240000</v>
      </c>
      <c r="N83" s="94">
        <v>70.430000000000007</v>
      </c>
      <c r="O83" s="94">
        <v>80.94</v>
      </c>
      <c r="P83" s="94">
        <v>0.85</v>
      </c>
      <c r="Q83" s="95" t="s">
        <v>638</v>
      </c>
    </row>
    <row r="84" spans="1:17">
      <c r="A84" s="91" t="s">
        <v>640</v>
      </c>
      <c r="B84" s="92">
        <v>0.5</v>
      </c>
      <c r="C84" s="92">
        <v>750</v>
      </c>
      <c r="D84" s="92">
        <v>20</v>
      </c>
      <c r="E84" s="92">
        <v>8</v>
      </c>
      <c r="F84" s="92">
        <v>7.58</v>
      </c>
      <c r="G84" s="92">
        <v>0.49</v>
      </c>
      <c r="H84" s="92">
        <v>202</v>
      </c>
      <c r="I84" s="92">
        <v>751</v>
      </c>
      <c r="J84" s="92">
        <v>23.3</v>
      </c>
      <c r="K84" s="92">
        <v>4.33</v>
      </c>
      <c r="L84" s="92">
        <v>1.1000000000000001</v>
      </c>
      <c r="M84" s="93">
        <v>240000</v>
      </c>
      <c r="N84" s="94">
        <v>54</v>
      </c>
      <c r="O84" s="94">
        <v>67.099999999999994</v>
      </c>
      <c r="P84" s="94">
        <v>0.77</v>
      </c>
      <c r="Q84" s="95" t="s">
        <v>638</v>
      </c>
    </row>
    <row r="85" spans="1:17">
      <c r="A85" s="91" t="s">
        <v>641</v>
      </c>
      <c r="B85" s="92">
        <v>0.5</v>
      </c>
      <c r="C85" s="92">
        <v>800</v>
      </c>
      <c r="D85" s="92">
        <v>6.3</v>
      </c>
      <c r="E85" s="92">
        <v>10</v>
      </c>
      <c r="F85" s="92">
        <v>35</v>
      </c>
      <c r="G85" s="92">
        <v>0.57999999999999996</v>
      </c>
      <c r="H85" s="92">
        <v>89</v>
      </c>
      <c r="I85" s="92">
        <v>690</v>
      </c>
      <c r="J85" s="92">
        <v>3.4</v>
      </c>
      <c r="K85" s="92">
        <v>18.2</v>
      </c>
      <c r="L85" s="92">
        <v>1.33</v>
      </c>
      <c r="M85" s="93">
        <v>18000</v>
      </c>
      <c r="N85" s="94">
        <v>92.32</v>
      </c>
      <c r="O85" s="94">
        <v>94.52</v>
      </c>
      <c r="P85" s="94">
        <v>0.99</v>
      </c>
      <c r="Q85" s="95" t="s">
        <v>642</v>
      </c>
    </row>
    <row r="86" spans="1:17">
      <c r="A86" s="91" t="s">
        <v>65</v>
      </c>
      <c r="B86" s="92">
        <v>0.5</v>
      </c>
      <c r="C86" s="92">
        <v>800</v>
      </c>
      <c r="D86" s="92">
        <v>6.4</v>
      </c>
      <c r="E86" s="92">
        <v>10</v>
      </c>
      <c r="F86" s="92">
        <v>37</v>
      </c>
      <c r="G86" s="92">
        <v>0.73</v>
      </c>
      <c r="H86" s="92">
        <v>96</v>
      </c>
      <c r="I86" s="92">
        <v>750</v>
      </c>
      <c r="J86" s="92">
        <v>4.2</v>
      </c>
      <c r="K86" s="92">
        <v>12.9</v>
      </c>
      <c r="L86" s="92">
        <v>0</v>
      </c>
      <c r="M86" s="93">
        <v>18000</v>
      </c>
      <c r="N86" s="94">
        <v>89.76</v>
      </c>
      <c r="O86" s="94">
        <v>89.32</v>
      </c>
      <c r="P86" s="94">
        <v>0.99</v>
      </c>
      <c r="Q86" s="95" t="s">
        <v>642</v>
      </c>
    </row>
    <row r="87" spans="1:17">
      <c r="A87" s="91" t="s">
        <v>643</v>
      </c>
      <c r="B87" s="92">
        <v>0.5</v>
      </c>
      <c r="C87" s="92">
        <v>800</v>
      </c>
      <c r="D87" s="92">
        <v>6.7</v>
      </c>
      <c r="E87" s="92">
        <v>10</v>
      </c>
      <c r="F87" s="92">
        <v>37</v>
      </c>
      <c r="G87" s="92">
        <v>0.47</v>
      </c>
      <c r="H87" s="92">
        <v>43</v>
      </c>
      <c r="I87" s="92">
        <v>750</v>
      </c>
      <c r="J87" s="92">
        <v>5.6</v>
      </c>
      <c r="K87" s="92">
        <v>8.1</v>
      </c>
      <c r="L87" s="92">
        <v>1.33</v>
      </c>
      <c r="M87" s="93">
        <v>18000</v>
      </c>
      <c r="N87" s="94">
        <v>86.64</v>
      </c>
      <c r="O87" s="94">
        <v>89.59</v>
      </c>
      <c r="P87" s="94">
        <v>0.92</v>
      </c>
      <c r="Q87" s="95" t="s">
        <v>642</v>
      </c>
    </row>
    <row r="88" spans="1:17">
      <c r="A88" s="91" t="s">
        <v>641</v>
      </c>
      <c r="B88" s="92">
        <v>0.5</v>
      </c>
      <c r="C88" s="92">
        <v>800</v>
      </c>
      <c r="D88" s="92">
        <v>6.3</v>
      </c>
      <c r="E88" s="92">
        <v>20</v>
      </c>
      <c r="F88" s="92">
        <v>35</v>
      </c>
      <c r="G88" s="92">
        <v>0.57999999999999996</v>
      </c>
      <c r="H88" s="92">
        <v>89</v>
      </c>
      <c r="I88" s="92">
        <v>690</v>
      </c>
      <c r="J88" s="92">
        <v>3.4</v>
      </c>
      <c r="K88" s="92">
        <v>18.2</v>
      </c>
      <c r="L88" s="92">
        <v>1.33</v>
      </c>
      <c r="M88" s="93">
        <v>18000</v>
      </c>
      <c r="N88" s="94">
        <v>91.19</v>
      </c>
      <c r="O88" s="94">
        <v>94.8</v>
      </c>
      <c r="P88" s="94">
        <v>0.98</v>
      </c>
      <c r="Q88" s="95" t="s">
        <v>642</v>
      </c>
    </row>
    <row r="89" spans="1:17">
      <c r="A89" s="91" t="s">
        <v>65</v>
      </c>
      <c r="B89" s="92">
        <v>0.5</v>
      </c>
      <c r="C89" s="92">
        <v>800</v>
      </c>
      <c r="D89" s="92">
        <v>6.4</v>
      </c>
      <c r="E89" s="92">
        <v>20</v>
      </c>
      <c r="F89" s="92">
        <v>37</v>
      </c>
      <c r="G89" s="92">
        <v>0.73</v>
      </c>
      <c r="H89" s="92">
        <v>96</v>
      </c>
      <c r="I89" s="92">
        <v>750</v>
      </c>
      <c r="J89" s="92">
        <v>4.2</v>
      </c>
      <c r="K89" s="92">
        <v>12.9</v>
      </c>
      <c r="L89" s="92">
        <v>0</v>
      </c>
      <c r="M89" s="93">
        <v>18000</v>
      </c>
      <c r="N89" s="94">
        <v>79.81</v>
      </c>
      <c r="O89" s="94">
        <v>84.56</v>
      </c>
      <c r="P89" s="94">
        <v>0.94</v>
      </c>
      <c r="Q89" s="95" t="s">
        <v>642</v>
      </c>
    </row>
    <row r="90" spans="1:17">
      <c r="A90" s="91" t="s">
        <v>643</v>
      </c>
      <c r="B90" s="92">
        <v>0.5</v>
      </c>
      <c r="C90" s="92">
        <v>800</v>
      </c>
      <c r="D90" s="92">
        <v>6.7</v>
      </c>
      <c r="E90" s="92">
        <v>20</v>
      </c>
      <c r="F90" s="92">
        <v>37</v>
      </c>
      <c r="G90" s="92">
        <v>0.47</v>
      </c>
      <c r="H90" s="92">
        <v>43</v>
      </c>
      <c r="I90" s="92">
        <v>750</v>
      </c>
      <c r="J90" s="92">
        <v>5.6</v>
      </c>
      <c r="K90" s="92">
        <v>8.1</v>
      </c>
      <c r="L90" s="92">
        <v>1.33</v>
      </c>
      <c r="M90" s="93">
        <v>18000</v>
      </c>
      <c r="N90" s="94">
        <v>82.94</v>
      </c>
      <c r="O90" s="94">
        <v>86.3</v>
      </c>
      <c r="P90" s="94">
        <v>0.85</v>
      </c>
      <c r="Q90" s="95" t="s">
        <v>642</v>
      </c>
    </row>
    <row r="91" spans="1:17">
      <c r="A91" s="91" t="s">
        <v>644</v>
      </c>
      <c r="B91" s="92">
        <v>0.45</v>
      </c>
      <c r="C91" s="92">
        <v>650</v>
      </c>
      <c r="D91" s="92">
        <v>4.8</v>
      </c>
      <c r="E91" s="92">
        <v>4</v>
      </c>
      <c r="F91" s="92">
        <v>4.8</v>
      </c>
      <c r="G91" s="92">
        <v>1</v>
      </c>
      <c r="H91" s="92">
        <v>580</v>
      </c>
      <c r="I91" s="92">
        <v>545</v>
      </c>
      <c r="J91" s="92">
        <v>5.5</v>
      </c>
      <c r="K91" s="92"/>
      <c r="L91" s="92">
        <v>0</v>
      </c>
      <c r="M91" s="93">
        <v>36000</v>
      </c>
      <c r="N91" s="94">
        <v>65.56</v>
      </c>
      <c r="O91" s="94">
        <v>63.51</v>
      </c>
      <c r="P91" s="94">
        <v>0.87</v>
      </c>
      <c r="Q91" s="95" t="s">
        <v>645</v>
      </c>
    </row>
    <row r="92" spans="1:17">
      <c r="A92" s="91" t="s">
        <v>646</v>
      </c>
      <c r="B92" s="92">
        <v>0.45</v>
      </c>
      <c r="C92" s="92">
        <v>650</v>
      </c>
      <c r="D92" s="92">
        <v>4.5</v>
      </c>
      <c r="E92" s="92">
        <v>4</v>
      </c>
      <c r="F92" s="92">
        <v>4.8</v>
      </c>
      <c r="G92" s="92">
        <v>1</v>
      </c>
      <c r="H92" s="92">
        <v>566</v>
      </c>
      <c r="I92" s="92">
        <v>599</v>
      </c>
      <c r="J92" s="92">
        <v>6</v>
      </c>
      <c r="K92" s="92"/>
      <c r="L92" s="92">
        <v>0</v>
      </c>
      <c r="M92" s="93">
        <v>36000</v>
      </c>
      <c r="N92" s="94">
        <v>70.86</v>
      </c>
      <c r="O92" s="94">
        <v>72.3</v>
      </c>
      <c r="P92" s="94">
        <v>0.82</v>
      </c>
      <c r="Q92" s="95" t="s">
        <v>645</v>
      </c>
    </row>
    <row r="93" spans="1:17">
      <c r="A93" s="91" t="s">
        <v>647</v>
      </c>
      <c r="B93" s="92">
        <v>0.45</v>
      </c>
      <c r="C93" s="92">
        <v>650</v>
      </c>
      <c r="D93" s="92">
        <v>2.1</v>
      </c>
      <c r="E93" s="92">
        <v>4</v>
      </c>
      <c r="F93" s="92">
        <v>28</v>
      </c>
      <c r="G93" s="92">
        <v>1</v>
      </c>
      <c r="H93" s="92">
        <v>107</v>
      </c>
      <c r="I93" s="92">
        <v>603</v>
      </c>
      <c r="J93" s="92">
        <v>5</v>
      </c>
      <c r="K93" s="92"/>
      <c r="L93" s="92">
        <v>0</v>
      </c>
      <c r="M93" s="93">
        <v>36000</v>
      </c>
      <c r="N93" s="94">
        <v>56.95</v>
      </c>
      <c r="O93" s="94">
        <v>58.78</v>
      </c>
      <c r="P93" s="94">
        <v>0.89</v>
      </c>
      <c r="Q93" s="95" t="s">
        <v>645</v>
      </c>
    </row>
    <row r="94" spans="1:17">
      <c r="A94" s="91" t="s">
        <v>648</v>
      </c>
      <c r="B94" s="92">
        <v>0.15</v>
      </c>
      <c r="C94" s="92">
        <v>700</v>
      </c>
      <c r="D94" s="92">
        <v>14.8</v>
      </c>
      <c r="E94" s="92">
        <v>0</v>
      </c>
      <c r="F94" s="92">
        <v>2.7</v>
      </c>
      <c r="G94" s="92">
        <v>0.02</v>
      </c>
      <c r="H94" s="92">
        <v>7</v>
      </c>
      <c r="I94" s="92">
        <v>375</v>
      </c>
      <c r="J94" s="92">
        <v>18</v>
      </c>
      <c r="K94" s="92"/>
      <c r="L94" s="92">
        <v>0</v>
      </c>
      <c r="M94" s="93">
        <v>60000</v>
      </c>
      <c r="N94" s="94">
        <v>69</v>
      </c>
      <c r="O94" s="94">
        <v>77.2</v>
      </c>
      <c r="P94" s="94">
        <v>0.85</v>
      </c>
      <c r="Q94" s="95" t="s">
        <v>649</v>
      </c>
    </row>
    <row r="95" spans="1:17">
      <c r="A95" s="91" t="s">
        <v>650</v>
      </c>
      <c r="B95" s="92">
        <v>0.15</v>
      </c>
      <c r="C95" s="92">
        <v>700</v>
      </c>
      <c r="D95" s="92">
        <v>14.8</v>
      </c>
      <c r="E95" s="92">
        <v>0</v>
      </c>
      <c r="F95" s="92">
        <v>2.9</v>
      </c>
      <c r="G95" s="92">
        <v>0.03</v>
      </c>
      <c r="H95" s="92">
        <v>7</v>
      </c>
      <c r="I95" s="92">
        <v>369</v>
      </c>
      <c r="J95" s="92">
        <v>15</v>
      </c>
      <c r="K95" s="92"/>
      <c r="L95" s="92">
        <v>1.33</v>
      </c>
      <c r="M95" s="93">
        <v>60000</v>
      </c>
      <c r="N95" s="94">
        <v>81</v>
      </c>
      <c r="O95" s="94">
        <v>82</v>
      </c>
      <c r="P95" s="94">
        <v>0.88</v>
      </c>
      <c r="Q95" s="95" t="s">
        <v>649</v>
      </c>
    </row>
    <row r="96" spans="1:17">
      <c r="A96" s="91" t="s">
        <v>651</v>
      </c>
      <c r="B96" s="92">
        <v>0.15</v>
      </c>
      <c r="C96" s="92">
        <v>700</v>
      </c>
      <c r="D96" s="92">
        <v>14.8</v>
      </c>
      <c r="E96" s="92">
        <v>0</v>
      </c>
      <c r="F96" s="92">
        <v>3.1</v>
      </c>
      <c r="G96" s="92">
        <v>0.03</v>
      </c>
      <c r="H96" s="92">
        <v>10</v>
      </c>
      <c r="I96" s="92">
        <v>353</v>
      </c>
      <c r="J96" s="92">
        <v>12</v>
      </c>
      <c r="K96" s="92"/>
      <c r="L96" s="92">
        <v>1.33</v>
      </c>
      <c r="M96" s="93">
        <v>60000</v>
      </c>
      <c r="N96" s="94">
        <v>81</v>
      </c>
      <c r="O96" s="94">
        <v>82</v>
      </c>
      <c r="P96" s="94">
        <v>0.91</v>
      </c>
      <c r="Q96" s="95" t="s">
        <v>649</v>
      </c>
    </row>
    <row r="97" spans="1:17">
      <c r="A97" s="91" t="s">
        <v>652</v>
      </c>
      <c r="B97" s="92">
        <v>0.15</v>
      </c>
      <c r="C97" s="92">
        <v>700</v>
      </c>
      <c r="D97" s="92">
        <v>14.7</v>
      </c>
      <c r="E97" s="92">
        <v>0</v>
      </c>
      <c r="F97" s="92">
        <v>3.5</v>
      </c>
      <c r="G97" s="92">
        <v>0.04</v>
      </c>
      <c r="H97" s="92">
        <v>14</v>
      </c>
      <c r="I97" s="92">
        <v>343</v>
      </c>
      <c r="J97" s="92">
        <v>12</v>
      </c>
      <c r="K97" s="92"/>
      <c r="L97" s="92">
        <v>1.1200000000000001</v>
      </c>
      <c r="M97" s="93">
        <v>60000</v>
      </c>
      <c r="N97" s="94">
        <v>80.2</v>
      </c>
      <c r="O97" s="94">
        <v>82.4</v>
      </c>
      <c r="P97" s="94">
        <v>0.94</v>
      </c>
      <c r="Q97" s="95" t="s">
        <v>649</v>
      </c>
    </row>
    <row r="98" spans="1:17">
      <c r="A98" s="91" t="s">
        <v>653</v>
      </c>
      <c r="B98" s="92">
        <v>0.15</v>
      </c>
      <c r="C98" s="92">
        <v>700</v>
      </c>
      <c r="D98" s="92">
        <v>14.8</v>
      </c>
      <c r="E98" s="92">
        <v>0</v>
      </c>
      <c r="F98" s="92">
        <v>3.6</v>
      </c>
      <c r="G98" s="92">
        <v>0.04</v>
      </c>
      <c r="H98" s="92">
        <v>18</v>
      </c>
      <c r="I98" s="92">
        <v>338</v>
      </c>
      <c r="J98" s="92">
        <v>6</v>
      </c>
      <c r="K98" s="92"/>
      <c r="L98" s="92">
        <v>1.1200000000000001</v>
      </c>
      <c r="M98" s="93">
        <v>60000</v>
      </c>
      <c r="N98" s="94">
        <v>86.1</v>
      </c>
      <c r="O98" s="94">
        <v>87.3</v>
      </c>
      <c r="P98" s="94">
        <v>0.97</v>
      </c>
      <c r="Q98" s="95" t="s">
        <v>649</v>
      </c>
    </row>
    <row r="99" spans="1:17">
      <c r="A99" s="91" t="s">
        <v>648</v>
      </c>
      <c r="B99" s="92">
        <v>0.15</v>
      </c>
      <c r="C99" s="92">
        <v>700</v>
      </c>
      <c r="D99" s="92">
        <v>14.8</v>
      </c>
      <c r="E99" s="92">
        <v>12</v>
      </c>
      <c r="F99" s="92">
        <v>2.7</v>
      </c>
      <c r="G99" s="92">
        <v>0.02</v>
      </c>
      <c r="H99" s="92">
        <v>7</v>
      </c>
      <c r="I99" s="92">
        <v>375</v>
      </c>
      <c r="J99" s="92">
        <v>18</v>
      </c>
      <c r="K99" s="92"/>
      <c r="L99" s="92">
        <v>0</v>
      </c>
      <c r="M99" s="93">
        <v>60000</v>
      </c>
      <c r="N99" s="94">
        <v>46.3</v>
      </c>
      <c r="O99" s="94">
        <v>58</v>
      </c>
      <c r="P99" s="94">
        <v>0.66</v>
      </c>
      <c r="Q99" s="95" t="s">
        <v>649</v>
      </c>
    </row>
    <row r="100" spans="1:17">
      <c r="A100" s="91" t="s">
        <v>650</v>
      </c>
      <c r="B100" s="92">
        <v>0.15</v>
      </c>
      <c r="C100" s="92">
        <v>700</v>
      </c>
      <c r="D100" s="92">
        <v>14.8</v>
      </c>
      <c r="E100" s="92">
        <v>12</v>
      </c>
      <c r="F100" s="92">
        <v>2.9</v>
      </c>
      <c r="G100" s="92">
        <v>0.03</v>
      </c>
      <c r="H100" s="92">
        <v>7</v>
      </c>
      <c r="I100" s="92">
        <v>369</v>
      </c>
      <c r="J100" s="92">
        <v>15</v>
      </c>
      <c r="K100" s="92"/>
      <c r="L100" s="92">
        <v>1.33</v>
      </c>
      <c r="M100" s="93">
        <v>60000</v>
      </c>
      <c r="N100" s="94">
        <v>77.8</v>
      </c>
      <c r="O100" s="94">
        <v>77.3</v>
      </c>
      <c r="P100" s="94">
        <v>0.87</v>
      </c>
      <c r="Q100" s="95" t="s">
        <v>649</v>
      </c>
    </row>
    <row r="101" spans="1:17">
      <c r="A101" s="91" t="s">
        <v>651</v>
      </c>
      <c r="B101" s="92">
        <v>0.15</v>
      </c>
      <c r="C101" s="92">
        <v>700</v>
      </c>
      <c r="D101" s="92">
        <v>14.8</v>
      </c>
      <c r="E101" s="92">
        <v>12</v>
      </c>
      <c r="F101" s="92">
        <v>3.1</v>
      </c>
      <c r="G101" s="92">
        <v>0.03</v>
      </c>
      <c r="H101" s="92">
        <v>10</v>
      </c>
      <c r="I101" s="92">
        <v>353</v>
      </c>
      <c r="J101" s="92">
        <v>12</v>
      </c>
      <c r="K101" s="92"/>
      <c r="L101" s="92">
        <v>1.33</v>
      </c>
      <c r="M101" s="93">
        <v>60000</v>
      </c>
      <c r="N101" s="94">
        <v>79.599999999999994</v>
      </c>
      <c r="O101" s="94">
        <v>81.8</v>
      </c>
      <c r="P101" s="94">
        <v>0.9</v>
      </c>
      <c r="Q101" s="95" t="s">
        <v>649</v>
      </c>
    </row>
    <row r="102" spans="1:17">
      <c r="A102" s="91" t="s">
        <v>652</v>
      </c>
      <c r="B102" s="92">
        <v>0.15</v>
      </c>
      <c r="C102" s="92">
        <v>700</v>
      </c>
      <c r="D102" s="92">
        <v>14.7</v>
      </c>
      <c r="E102" s="92">
        <v>12</v>
      </c>
      <c r="F102" s="92">
        <v>3.5</v>
      </c>
      <c r="G102" s="92">
        <v>0.04</v>
      </c>
      <c r="H102" s="92">
        <v>14</v>
      </c>
      <c r="I102" s="92">
        <v>343</v>
      </c>
      <c r="J102" s="92">
        <v>12</v>
      </c>
      <c r="K102" s="92"/>
      <c r="L102" s="92">
        <v>1.1200000000000001</v>
      </c>
      <c r="M102" s="93">
        <v>60000</v>
      </c>
      <c r="N102" s="94">
        <v>81.599999999999994</v>
      </c>
      <c r="O102" s="94">
        <v>82.7</v>
      </c>
      <c r="P102" s="94">
        <v>0.94</v>
      </c>
      <c r="Q102" s="95" t="s">
        <v>649</v>
      </c>
    </row>
    <row r="103" spans="1:17">
      <c r="A103" s="91" t="s">
        <v>653</v>
      </c>
      <c r="B103" s="92">
        <v>0.15</v>
      </c>
      <c r="C103" s="92">
        <v>700</v>
      </c>
      <c r="D103" s="92">
        <v>14.8</v>
      </c>
      <c r="E103" s="92">
        <v>12</v>
      </c>
      <c r="F103" s="92">
        <v>3.6</v>
      </c>
      <c r="G103" s="92">
        <v>0.04</v>
      </c>
      <c r="H103" s="92">
        <v>18</v>
      </c>
      <c r="I103" s="92">
        <v>338</v>
      </c>
      <c r="J103" s="92">
        <v>6</v>
      </c>
      <c r="K103" s="92"/>
      <c r="L103" s="92">
        <v>1.1200000000000001</v>
      </c>
      <c r="M103" s="93">
        <v>60000</v>
      </c>
      <c r="N103" s="94">
        <v>85.3</v>
      </c>
      <c r="O103" s="94">
        <v>86.5</v>
      </c>
      <c r="P103" s="94">
        <v>0.97</v>
      </c>
      <c r="Q103" s="95" t="s">
        <v>649</v>
      </c>
    </row>
    <row r="104" spans="1:17">
      <c r="A104" s="91" t="s">
        <v>648</v>
      </c>
      <c r="B104" s="92">
        <v>0.15</v>
      </c>
      <c r="C104" s="92">
        <v>500</v>
      </c>
      <c r="D104" s="92">
        <v>14.8</v>
      </c>
      <c r="E104" s="92">
        <v>0</v>
      </c>
      <c r="F104" s="92">
        <v>2.7</v>
      </c>
      <c r="G104" s="92">
        <v>0.02</v>
      </c>
      <c r="H104" s="92">
        <v>7</v>
      </c>
      <c r="I104" s="92">
        <v>375</v>
      </c>
      <c r="J104" s="92">
        <v>18</v>
      </c>
      <c r="K104" s="92"/>
      <c r="L104" s="92">
        <v>0</v>
      </c>
      <c r="M104" s="93">
        <v>60000</v>
      </c>
      <c r="N104" s="94">
        <v>15</v>
      </c>
      <c r="O104" s="94">
        <v>23</v>
      </c>
      <c r="P104" s="94">
        <v>0.42</v>
      </c>
      <c r="Q104" s="95" t="s">
        <v>649</v>
      </c>
    </row>
    <row r="105" spans="1:17">
      <c r="A105" s="91" t="s">
        <v>648</v>
      </c>
      <c r="B105" s="92">
        <v>0.15</v>
      </c>
      <c r="C105" s="92">
        <v>550</v>
      </c>
      <c r="D105" s="92">
        <v>14.8</v>
      </c>
      <c r="E105" s="92">
        <v>0</v>
      </c>
      <c r="F105" s="92">
        <v>2.7</v>
      </c>
      <c r="G105" s="92">
        <v>0.02</v>
      </c>
      <c r="H105" s="92">
        <v>7</v>
      </c>
      <c r="I105" s="92">
        <v>375</v>
      </c>
      <c r="J105" s="92">
        <v>18</v>
      </c>
      <c r="K105" s="92"/>
      <c r="L105" s="92">
        <v>0</v>
      </c>
      <c r="M105" s="93">
        <v>60000</v>
      </c>
      <c r="N105" s="94">
        <v>29</v>
      </c>
      <c r="O105" s="94">
        <v>39.5</v>
      </c>
      <c r="P105" s="94">
        <v>0.55000000000000004</v>
      </c>
      <c r="Q105" s="95" t="s">
        <v>649</v>
      </c>
    </row>
    <row r="106" spans="1:17">
      <c r="A106" s="91" t="s">
        <v>648</v>
      </c>
      <c r="B106" s="92">
        <v>0.15</v>
      </c>
      <c r="C106" s="92">
        <v>600</v>
      </c>
      <c r="D106" s="92">
        <v>14.8</v>
      </c>
      <c r="E106" s="92">
        <v>0</v>
      </c>
      <c r="F106" s="92">
        <v>2.7</v>
      </c>
      <c r="G106" s="92">
        <v>0.02</v>
      </c>
      <c r="H106" s="92">
        <v>7</v>
      </c>
      <c r="I106" s="92">
        <v>375</v>
      </c>
      <c r="J106" s="92">
        <v>18</v>
      </c>
      <c r="K106" s="92"/>
      <c r="L106" s="92">
        <v>0</v>
      </c>
      <c r="M106" s="93">
        <v>60000</v>
      </c>
      <c r="N106" s="94">
        <v>41.1</v>
      </c>
      <c r="O106" s="94">
        <v>52.5</v>
      </c>
      <c r="P106" s="94">
        <v>0.66</v>
      </c>
      <c r="Q106" s="95" t="s">
        <v>649</v>
      </c>
    </row>
    <row r="107" spans="1:17">
      <c r="A107" s="91" t="s">
        <v>648</v>
      </c>
      <c r="B107" s="92">
        <v>0.15</v>
      </c>
      <c r="C107" s="92">
        <v>650</v>
      </c>
      <c r="D107" s="92">
        <v>14.8</v>
      </c>
      <c r="E107" s="92">
        <v>0</v>
      </c>
      <c r="F107" s="92">
        <v>2.7</v>
      </c>
      <c r="G107" s="92">
        <v>0.02</v>
      </c>
      <c r="H107" s="92">
        <v>7</v>
      </c>
      <c r="I107" s="92">
        <v>375</v>
      </c>
      <c r="J107" s="92">
        <v>18</v>
      </c>
      <c r="K107" s="92"/>
      <c r="L107" s="92">
        <v>0</v>
      </c>
      <c r="M107" s="93">
        <v>60000</v>
      </c>
      <c r="N107" s="94">
        <v>53</v>
      </c>
      <c r="O107" s="94">
        <v>65.099999999999994</v>
      </c>
      <c r="P107" s="94">
        <v>0.73</v>
      </c>
      <c r="Q107" s="95" t="s">
        <v>649</v>
      </c>
    </row>
    <row r="108" spans="1:17">
      <c r="A108" s="91" t="s">
        <v>648</v>
      </c>
      <c r="B108" s="92">
        <v>0.15</v>
      </c>
      <c r="C108" s="92">
        <v>700</v>
      </c>
      <c r="D108" s="92">
        <v>14.8</v>
      </c>
      <c r="E108" s="92">
        <v>0</v>
      </c>
      <c r="F108" s="92">
        <v>2.7</v>
      </c>
      <c r="G108" s="92">
        <v>0.02</v>
      </c>
      <c r="H108" s="92">
        <v>7</v>
      </c>
      <c r="I108" s="92">
        <v>375</v>
      </c>
      <c r="J108" s="92">
        <v>18</v>
      </c>
      <c r="K108" s="92"/>
      <c r="L108" s="92">
        <v>0</v>
      </c>
      <c r="M108" s="93">
        <v>60000</v>
      </c>
      <c r="N108" s="94">
        <v>69</v>
      </c>
      <c r="O108" s="94">
        <v>77.2</v>
      </c>
      <c r="P108" s="94">
        <v>0.85</v>
      </c>
      <c r="Q108" s="95" t="s">
        <v>649</v>
      </c>
    </row>
    <row r="109" spans="1:17">
      <c r="A109" s="91" t="s">
        <v>648</v>
      </c>
      <c r="B109" s="92">
        <v>0.15</v>
      </c>
      <c r="C109" s="92">
        <v>750</v>
      </c>
      <c r="D109" s="92">
        <v>14.8</v>
      </c>
      <c r="E109" s="92">
        <v>0</v>
      </c>
      <c r="F109" s="92">
        <v>2.7</v>
      </c>
      <c r="G109" s="92">
        <v>0.02</v>
      </c>
      <c r="H109" s="92">
        <v>7</v>
      </c>
      <c r="I109" s="92">
        <v>375</v>
      </c>
      <c r="J109" s="92">
        <v>18</v>
      </c>
      <c r="K109" s="92"/>
      <c r="L109" s="92">
        <v>0</v>
      </c>
      <c r="M109" s="93">
        <v>60000</v>
      </c>
      <c r="N109" s="94">
        <v>83.5</v>
      </c>
      <c r="O109" s="94">
        <v>90.5</v>
      </c>
      <c r="P109" s="94">
        <v>0.92</v>
      </c>
      <c r="Q109" s="95" t="s">
        <v>649</v>
      </c>
    </row>
    <row r="110" spans="1:17">
      <c r="A110" s="91" t="s">
        <v>648</v>
      </c>
      <c r="B110" s="92">
        <v>0.15</v>
      </c>
      <c r="C110" s="92">
        <v>800</v>
      </c>
      <c r="D110" s="92">
        <v>14.8</v>
      </c>
      <c r="E110" s="92">
        <v>0</v>
      </c>
      <c r="F110" s="92">
        <v>2.7</v>
      </c>
      <c r="G110" s="92">
        <v>0.02</v>
      </c>
      <c r="H110" s="92">
        <v>7</v>
      </c>
      <c r="I110" s="92">
        <v>375</v>
      </c>
      <c r="J110" s="92">
        <v>18</v>
      </c>
      <c r="K110" s="92"/>
      <c r="L110" s="92">
        <v>0</v>
      </c>
      <c r="M110" s="93">
        <v>60000</v>
      </c>
      <c r="N110" s="94">
        <v>92.7</v>
      </c>
      <c r="O110" s="94">
        <v>95.9</v>
      </c>
      <c r="P110" s="94">
        <v>0.95</v>
      </c>
      <c r="Q110" s="95" t="s">
        <v>649</v>
      </c>
    </row>
    <row r="111" spans="1:17">
      <c r="A111" s="91" t="s">
        <v>654</v>
      </c>
      <c r="B111" s="92">
        <v>0.5</v>
      </c>
      <c r="C111" s="92">
        <v>700</v>
      </c>
      <c r="D111" s="92">
        <v>15</v>
      </c>
      <c r="E111" s="92">
        <v>75</v>
      </c>
      <c r="F111" s="92">
        <v>28.89</v>
      </c>
      <c r="G111" s="92">
        <v>0.27</v>
      </c>
      <c r="H111" s="92">
        <v>38</v>
      </c>
      <c r="I111" s="92">
        <v>954</v>
      </c>
      <c r="J111" s="92">
        <v>15.5</v>
      </c>
      <c r="K111" s="92">
        <v>6.54</v>
      </c>
      <c r="L111" s="92">
        <v>0</v>
      </c>
      <c r="M111" s="93">
        <v>25000</v>
      </c>
      <c r="N111" s="94">
        <v>32.4</v>
      </c>
      <c r="O111" s="94">
        <v>45</v>
      </c>
      <c r="P111" s="94">
        <v>0.72</v>
      </c>
      <c r="Q111" s="95" t="s">
        <v>655</v>
      </c>
    </row>
    <row r="112" spans="1:17">
      <c r="A112" s="91" t="s">
        <v>656</v>
      </c>
      <c r="B112" s="92">
        <v>0.5</v>
      </c>
      <c r="C112" s="92">
        <v>700</v>
      </c>
      <c r="D112" s="92">
        <v>15</v>
      </c>
      <c r="E112" s="92">
        <v>75</v>
      </c>
      <c r="F112" s="92">
        <v>9.85</v>
      </c>
      <c r="G112" s="92">
        <v>0.06</v>
      </c>
      <c r="H112" s="92">
        <v>25</v>
      </c>
      <c r="I112" s="92">
        <v>860</v>
      </c>
      <c r="J112" s="92">
        <v>15</v>
      </c>
      <c r="K112" s="92">
        <v>6.76</v>
      </c>
      <c r="L112" s="92">
        <v>0</v>
      </c>
      <c r="M112" s="93">
        <v>25000</v>
      </c>
      <c r="N112" s="94">
        <v>37.799999999999997</v>
      </c>
      <c r="O112" s="94">
        <v>50.1</v>
      </c>
      <c r="P112" s="94">
        <v>0.69</v>
      </c>
      <c r="Q112" s="95" t="s">
        <v>655</v>
      </c>
    </row>
    <row r="113" spans="1:17">
      <c r="A113" s="91" t="s">
        <v>657</v>
      </c>
      <c r="B113" s="92">
        <v>0.5</v>
      </c>
      <c r="C113" s="92">
        <v>700</v>
      </c>
      <c r="D113" s="92">
        <v>15</v>
      </c>
      <c r="E113" s="92">
        <v>2</v>
      </c>
      <c r="F113" s="92">
        <v>17.23</v>
      </c>
      <c r="G113" s="92">
        <v>0.17</v>
      </c>
      <c r="H113" s="92">
        <v>40</v>
      </c>
      <c r="I113" s="92">
        <v>908</v>
      </c>
      <c r="J113" s="92">
        <v>10.5</v>
      </c>
      <c r="K113" s="92">
        <v>9.66</v>
      </c>
      <c r="L113" s="92">
        <v>0</v>
      </c>
      <c r="M113" s="93">
        <v>25000</v>
      </c>
      <c r="N113" s="94">
        <v>58</v>
      </c>
      <c r="O113" s="94">
        <v>60</v>
      </c>
      <c r="P113" s="94">
        <v>0.95</v>
      </c>
      <c r="Q113" s="95" t="s">
        <v>655</v>
      </c>
    </row>
    <row r="114" spans="1:17">
      <c r="A114" s="91" t="s">
        <v>658</v>
      </c>
      <c r="B114" s="92">
        <v>0.5</v>
      </c>
      <c r="C114" s="92">
        <v>750</v>
      </c>
      <c r="D114" s="92">
        <v>9.6999999999999993</v>
      </c>
      <c r="E114" s="92">
        <v>10</v>
      </c>
      <c r="F114" s="92">
        <v>6.5</v>
      </c>
      <c r="G114" s="92">
        <v>0.7</v>
      </c>
      <c r="H114" s="92">
        <v>418</v>
      </c>
      <c r="I114" s="92">
        <v>586</v>
      </c>
      <c r="J114" s="92">
        <v>14</v>
      </c>
      <c r="K114" s="92"/>
      <c r="L114" s="92">
        <v>0</v>
      </c>
      <c r="M114" s="93">
        <v>14400</v>
      </c>
      <c r="N114" s="94">
        <v>86.89</v>
      </c>
      <c r="O114" s="94">
        <v>86.67</v>
      </c>
      <c r="P114" s="94">
        <v>0.91</v>
      </c>
      <c r="Q114" s="95" t="s">
        <v>659</v>
      </c>
    </row>
    <row r="115" spans="1:17">
      <c r="A115" s="91" t="s">
        <v>660</v>
      </c>
      <c r="B115" s="92">
        <v>0.5</v>
      </c>
      <c r="C115" s="92">
        <v>750</v>
      </c>
      <c r="D115" s="92">
        <v>9.9</v>
      </c>
      <c r="E115" s="92">
        <v>10</v>
      </c>
      <c r="F115" s="92">
        <v>6.9</v>
      </c>
      <c r="G115" s="92">
        <v>0.7</v>
      </c>
      <c r="H115" s="92">
        <v>396</v>
      </c>
      <c r="I115" s="92">
        <v>509</v>
      </c>
      <c r="J115" s="92">
        <v>15</v>
      </c>
      <c r="K115" s="92"/>
      <c r="L115" s="92">
        <v>0</v>
      </c>
      <c r="M115" s="93">
        <v>14400</v>
      </c>
      <c r="N115" s="94">
        <v>82.44</v>
      </c>
      <c r="O115" s="94">
        <v>80</v>
      </c>
      <c r="P115" s="94">
        <v>0.87</v>
      </c>
      <c r="Q115" s="95" t="s">
        <v>659</v>
      </c>
    </row>
    <row r="116" spans="1:17">
      <c r="A116" s="91" t="s">
        <v>661</v>
      </c>
      <c r="B116" s="92">
        <v>0.5</v>
      </c>
      <c r="C116" s="92">
        <v>750</v>
      </c>
      <c r="D116" s="92">
        <v>9.4</v>
      </c>
      <c r="E116" s="92">
        <v>10</v>
      </c>
      <c r="F116" s="92">
        <v>7.4</v>
      </c>
      <c r="G116" s="92">
        <v>0.77</v>
      </c>
      <c r="H116" s="92">
        <v>331</v>
      </c>
      <c r="I116" s="92">
        <v>354</v>
      </c>
      <c r="J116" s="92">
        <v>27</v>
      </c>
      <c r="K116" s="92"/>
      <c r="L116" s="92">
        <v>0</v>
      </c>
      <c r="M116" s="93">
        <v>14400</v>
      </c>
      <c r="N116" s="94">
        <v>79.56</v>
      </c>
      <c r="O116" s="94">
        <v>76.67</v>
      </c>
      <c r="P116" s="94">
        <v>0.86</v>
      </c>
      <c r="Q116" s="95" t="s">
        <v>659</v>
      </c>
    </row>
    <row r="117" spans="1:17">
      <c r="A117" s="91" t="s">
        <v>662</v>
      </c>
      <c r="B117" s="92">
        <v>0.5</v>
      </c>
      <c r="C117" s="92">
        <v>750</v>
      </c>
      <c r="D117" s="92">
        <v>7.3</v>
      </c>
      <c r="E117" s="92">
        <v>12</v>
      </c>
      <c r="F117" s="92">
        <v>4.21</v>
      </c>
      <c r="G117" s="92">
        <v>0.33</v>
      </c>
      <c r="H117" s="92">
        <v>299</v>
      </c>
      <c r="I117" s="92">
        <v>382</v>
      </c>
      <c r="J117" s="92">
        <v>23.9</v>
      </c>
      <c r="K117" s="92"/>
      <c r="L117" s="92">
        <v>0</v>
      </c>
      <c r="M117" s="93">
        <v>14400</v>
      </c>
      <c r="N117" s="94">
        <v>13.28</v>
      </c>
      <c r="O117" s="94">
        <v>7.68</v>
      </c>
      <c r="P117" s="94">
        <v>0.12</v>
      </c>
      <c r="Q117" s="95" t="s">
        <v>663</v>
      </c>
    </row>
    <row r="118" spans="1:17">
      <c r="A118" s="91" t="s">
        <v>664</v>
      </c>
      <c r="B118" s="92">
        <v>0.5</v>
      </c>
      <c r="C118" s="92">
        <v>750</v>
      </c>
      <c r="D118" s="92">
        <v>7.9</v>
      </c>
      <c r="E118" s="92">
        <v>12</v>
      </c>
      <c r="F118" s="92">
        <v>6.85</v>
      </c>
      <c r="G118" s="92">
        <v>0.51</v>
      </c>
      <c r="H118" s="92">
        <v>458</v>
      </c>
      <c r="I118" s="92">
        <v>393</v>
      </c>
      <c r="J118" s="92">
        <v>24.3</v>
      </c>
      <c r="K118" s="92"/>
      <c r="L118" s="92">
        <v>0</v>
      </c>
      <c r="M118" s="93">
        <v>14400</v>
      </c>
      <c r="N118" s="94">
        <v>54.59</v>
      </c>
      <c r="O118" s="94">
        <v>54.88</v>
      </c>
      <c r="P118" s="94">
        <v>0.88</v>
      </c>
      <c r="Q118" s="95" t="s">
        <v>663</v>
      </c>
    </row>
    <row r="119" spans="1:17">
      <c r="A119" s="91" t="s">
        <v>665</v>
      </c>
      <c r="B119" s="92">
        <v>0.5</v>
      </c>
      <c r="C119" s="92">
        <v>750</v>
      </c>
      <c r="D119" s="92">
        <v>5</v>
      </c>
      <c r="E119" s="92">
        <v>12</v>
      </c>
      <c r="F119" s="92">
        <v>1</v>
      </c>
      <c r="G119" s="92">
        <v>0.16</v>
      </c>
      <c r="H119" s="92">
        <v>256</v>
      </c>
      <c r="I119" s="92">
        <v>616</v>
      </c>
      <c r="J119" s="92">
        <v>3.3</v>
      </c>
      <c r="K119" s="92"/>
      <c r="L119" s="92">
        <v>0</v>
      </c>
      <c r="M119" s="93">
        <v>14400</v>
      </c>
      <c r="N119" s="94">
        <v>30.98</v>
      </c>
      <c r="O119" s="94">
        <v>30</v>
      </c>
      <c r="P119" s="94">
        <v>0.61</v>
      </c>
      <c r="Q119" s="95" t="s">
        <v>663</v>
      </c>
    </row>
    <row r="120" spans="1:17">
      <c r="A120" s="91" t="s">
        <v>666</v>
      </c>
      <c r="B120" s="92">
        <v>0.5</v>
      </c>
      <c r="C120" s="92">
        <v>750</v>
      </c>
      <c r="D120" s="92">
        <v>4.5</v>
      </c>
      <c r="E120" s="92">
        <v>12</v>
      </c>
      <c r="F120" s="92">
        <v>4.4400000000000004</v>
      </c>
      <c r="G120" s="92">
        <v>0.42</v>
      </c>
      <c r="H120" s="92">
        <v>407</v>
      </c>
      <c r="I120" s="92">
        <v>569</v>
      </c>
      <c r="J120" s="92">
        <v>3.4</v>
      </c>
      <c r="K120" s="92"/>
      <c r="L120" s="92">
        <v>0</v>
      </c>
      <c r="M120" s="93">
        <v>14400</v>
      </c>
      <c r="N120" s="94">
        <v>73.03</v>
      </c>
      <c r="O120" s="94">
        <v>75.37</v>
      </c>
      <c r="P120" s="94">
        <v>0.91</v>
      </c>
      <c r="Q120" s="95" t="s">
        <v>663</v>
      </c>
    </row>
    <row r="121" spans="1:17">
      <c r="A121" s="91" t="s">
        <v>667</v>
      </c>
      <c r="B121" s="92">
        <v>0.5</v>
      </c>
      <c r="C121" s="92">
        <v>750</v>
      </c>
      <c r="D121" s="92">
        <v>4.7</v>
      </c>
      <c r="E121" s="92">
        <v>12</v>
      </c>
      <c r="F121" s="92">
        <v>16.350000000000001</v>
      </c>
      <c r="G121" s="92">
        <v>0.56000000000000005</v>
      </c>
      <c r="H121" s="92">
        <v>190</v>
      </c>
      <c r="I121" s="92">
        <v>693</v>
      </c>
      <c r="J121" s="92">
        <v>3.1</v>
      </c>
      <c r="K121" s="92"/>
      <c r="L121" s="92">
        <v>0</v>
      </c>
      <c r="M121" s="93">
        <v>14400</v>
      </c>
      <c r="N121" s="94">
        <v>80.040000000000006</v>
      </c>
      <c r="O121" s="94">
        <v>84.15</v>
      </c>
      <c r="P121" s="94">
        <v>0.93</v>
      </c>
      <c r="Q121" s="95" t="s">
        <v>663</v>
      </c>
    </row>
    <row r="122" spans="1:17">
      <c r="A122" s="91" t="s">
        <v>662</v>
      </c>
      <c r="B122" s="92">
        <v>0.5</v>
      </c>
      <c r="C122" s="92">
        <v>750</v>
      </c>
      <c r="D122" s="92">
        <v>7.3</v>
      </c>
      <c r="E122" s="92">
        <v>24</v>
      </c>
      <c r="F122" s="92">
        <v>4.21</v>
      </c>
      <c r="G122" s="92">
        <v>0.33</v>
      </c>
      <c r="H122" s="92">
        <v>299</v>
      </c>
      <c r="I122" s="92">
        <v>382</v>
      </c>
      <c r="J122" s="92">
        <v>23.9</v>
      </c>
      <c r="K122" s="92"/>
      <c r="L122" s="92">
        <v>0</v>
      </c>
      <c r="M122" s="93">
        <v>14400</v>
      </c>
      <c r="N122" s="94">
        <v>11.01</v>
      </c>
      <c r="O122" s="94">
        <v>4.0199999999999996</v>
      </c>
      <c r="P122" s="94">
        <v>0.25</v>
      </c>
      <c r="Q122" s="95" t="s">
        <v>663</v>
      </c>
    </row>
    <row r="123" spans="1:17">
      <c r="A123" s="91" t="s">
        <v>664</v>
      </c>
      <c r="B123" s="92">
        <v>0.5</v>
      </c>
      <c r="C123" s="92">
        <v>750</v>
      </c>
      <c r="D123" s="92">
        <v>7.9</v>
      </c>
      <c r="E123" s="92">
        <v>24</v>
      </c>
      <c r="F123" s="92">
        <v>6.85</v>
      </c>
      <c r="G123" s="92">
        <v>0.51</v>
      </c>
      <c r="H123" s="92">
        <v>458</v>
      </c>
      <c r="I123" s="92">
        <v>393</v>
      </c>
      <c r="J123" s="92">
        <v>24.3</v>
      </c>
      <c r="K123" s="92"/>
      <c r="L123" s="92">
        <v>0</v>
      </c>
      <c r="M123" s="93">
        <v>14400</v>
      </c>
      <c r="N123" s="94">
        <v>43.53</v>
      </c>
      <c r="O123" s="94">
        <v>37.68</v>
      </c>
      <c r="P123" s="94">
        <v>0.97</v>
      </c>
      <c r="Q123" s="95" t="s">
        <v>663</v>
      </c>
    </row>
    <row r="124" spans="1:17">
      <c r="A124" s="91" t="s">
        <v>665</v>
      </c>
      <c r="B124" s="92">
        <v>0.5</v>
      </c>
      <c r="C124" s="92">
        <v>750</v>
      </c>
      <c r="D124" s="92">
        <v>5</v>
      </c>
      <c r="E124" s="92">
        <v>24</v>
      </c>
      <c r="F124" s="92">
        <v>1</v>
      </c>
      <c r="G124" s="92">
        <v>0.16</v>
      </c>
      <c r="H124" s="92">
        <v>256</v>
      </c>
      <c r="I124" s="92">
        <v>616</v>
      </c>
      <c r="J124" s="92">
        <v>3.3</v>
      </c>
      <c r="K124" s="92"/>
      <c r="L124" s="92">
        <v>0</v>
      </c>
      <c r="M124" s="93">
        <v>14400</v>
      </c>
      <c r="N124" s="94">
        <v>19.55</v>
      </c>
      <c r="O124" s="94">
        <v>9.51</v>
      </c>
      <c r="P124" s="94">
        <v>0.59</v>
      </c>
      <c r="Q124" s="95" t="s">
        <v>663</v>
      </c>
    </row>
    <row r="125" spans="1:17">
      <c r="A125" s="91" t="s">
        <v>666</v>
      </c>
      <c r="B125" s="92">
        <v>0.5</v>
      </c>
      <c r="C125" s="92">
        <v>750</v>
      </c>
      <c r="D125" s="92">
        <v>4.5</v>
      </c>
      <c r="E125" s="92">
        <v>24</v>
      </c>
      <c r="F125" s="92">
        <v>4.4400000000000004</v>
      </c>
      <c r="G125" s="92">
        <v>0.42</v>
      </c>
      <c r="H125" s="92">
        <v>407</v>
      </c>
      <c r="I125" s="92">
        <v>569</v>
      </c>
      <c r="J125" s="92">
        <v>3.4</v>
      </c>
      <c r="K125" s="92"/>
      <c r="L125" s="92">
        <v>0</v>
      </c>
      <c r="M125" s="93">
        <v>14400</v>
      </c>
      <c r="N125" s="94">
        <v>64.180000000000007</v>
      </c>
      <c r="O125" s="94">
        <v>66.22</v>
      </c>
      <c r="P125" s="94">
        <v>0.94</v>
      </c>
      <c r="Q125" s="95" t="s">
        <v>663</v>
      </c>
    </row>
    <row r="126" spans="1:17">
      <c r="A126" s="91" t="s">
        <v>667</v>
      </c>
      <c r="B126" s="92">
        <v>0.5</v>
      </c>
      <c r="C126" s="92">
        <v>750</v>
      </c>
      <c r="D126" s="92">
        <v>4.7</v>
      </c>
      <c r="E126" s="92">
        <v>24</v>
      </c>
      <c r="F126" s="92">
        <v>16.350000000000001</v>
      </c>
      <c r="G126" s="92">
        <v>0.56000000000000005</v>
      </c>
      <c r="H126" s="92">
        <v>190</v>
      </c>
      <c r="I126" s="92">
        <v>693</v>
      </c>
      <c r="J126" s="92">
        <v>3.1</v>
      </c>
      <c r="K126" s="92"/>
      <c r="L126" s="92">
        <v>0</v>
      </c>
      <c r="M126" s="93">
        <v>14400</v>
      </c>
      <c r="N126" s="94">
        <v>78.59</v>
      </c>
      <c r="O126" s="94">
        <v>81.22</v>
      </c>
      <c r="P126" s="94">
        <v>0.93</v>
      </c>
      <c r="Q126" s="95" t="s">
        <v>663</v>
      </c>
    </row>
    <row r="127" spans="1:17">
      <c r="A127" s="91" t="s">
        <v>668</v>
      </c>
      <c r="B127" s="92">
        <v>0.5</v>
      </c>
      <c r="C127" s="92">
        <v>800</v>
      </c>
      <c r="D127" s="92">
        <v>5</v>
      </c>
      <c r="E127" s="92">
        <v>6.6669999999999998</v>
      </c>
      <c r="F127" s="92">
        <v>2.48</v>
      </c>
      <c r="G127" s="92">
        <v>0.49</v>
      </c>
      <c r="H127" s="92">
        <v>898</v>
      </c>
      <c r="I127" s="92">
        <v>522</v>
      </c>
      <c r="J127" s="92">
        <v>32.5</v>
      </c>
      <c r="K127" s="92"/>
      <c r="L127" s="92">
        <v>0</v>
      </c>
      <c r="M127" s="93">
        <v>2100</v>
      </c>
      <c r="N127" s="94">
        <v>63.25</v>
      </c>
      <c r="O127" s="94">
        <v>73.25</v>
      </c>
      <c r="P127" s="94">
        <v>0.9</v>
      </c>
      <c r="Q127" s="95" t="s">
        <v>669</v>
      </c>
    </row>
    <row r="128" spans="1:17">
      <c r="A128" s="91" t="s">
        <v>670</v>
      </c>
      <c r="B128" s="92">
        <v>0.5</v>
      </c>
      <c r="C128" s="92">
        <v>800</v>
      </c>
      <c r="D128" s="92">
        <v>5</v>
      </c>
      <c r="E128" s="92">
        <v>6.6669999999999998</v>
      </c>
      <c r="F128" s="92">
        <v>2.74</v>
      </c>
      <c r="G128" s="92">
        <v>0.66</v>
      </c>
      <c r="H128" s="92">
        <v>983</v>
      </c>
      <c r="I128" s="92">
        <v>689</v>
      </c>
      <c r="J128" s="92">
        <v>24.5</v>
      </c>
      <c r="K128" s="92"/>
      <c r="L128" s="92">
        <v>1.2</v>
      </c>
      <c r="M128" s="93">
        <v>2100</v>
      </c>
      <c r="N128" s="94">
        <v>88.25</v>
      </c>
      <c r="O128" s="94">
        <v>86.18</v>
      </c>
      <c r="P128" s="94">
        <v>1.05</v>
      </c>
      <c r="Q128" s="95" t="s">
        <v>669</v>
      </c>
    </row>
    <row r="129" spans="1:17">
      <c r="A129" s="96" t="s">
        <v>509</v>
      </c>
      <c r="B129" s="56">
        <v>0.5</v>
      </c>
      <c r="C129" s="56">
        <v>700</v>
      </c>
      <c r="D129" s="56">
        <v>10</v>
      </c>
      <c r="E129" s="56">
        <v>10</v>
      </c>
      <c r="F129" s="56">
        <v>10.1</v>
      </c>
      <c r="G129" s="92">
        <v>0.42</v>
      </c>
      <c r="H129" s="92">
        <v>164</v>
      </c>
      <c r="I129" s="56">
        <v>760</v>
      </c>
      <c r="J129" s="56">
        <v>21.5</v>
      </c>
      <c r="K129" s="56"/>
      <c r="L129" s="56">
        <v>0</v>
      </c>
      <c r="M129" s="92">
        <v>60000</v>
      </c>
      <c r="N129" s="57">
        <v>33.07</v>
      </c>
      <c r="O129" s="57">
        <v>68.11</v>
      </c>
      <c r="P129" s="57">
        <v>0.83</v>
      </c>
      <c r="Q129" s="58" t="s">
        <v>671</v>
      </c>
    </row>
    <row r="130" spans="1:17">
      <c r="A130" s="96" t="s">
        <v>672</v>
      </c>
      <c r="B130" s="56">
        <v>0.5</v>
      </c>
      <c r="C130" s="56">
        <v>700</v>
      </c>
      <c r="D130" s="56">
        <v>10</v>
      </c>
      <c r="E130" s="56">
        <v>10</v>
      </c>
      <c r="F130" s="56">
        <v>9.8000000000000007</v>
      </c>
      <c r="G130" s="92">
        <v>0.42</v>
      </c>
      <c r="H130" s="92">
        <v>173</v>
      </c>
      <c r="I130" s="56">
        <v>757</v>
      </c>
      <c r="J130" s="56">
        <v>21.5</v>
      </c>
      <c r="K130" s="56"/>
      <c r="L130" s="56">
        <v>1.96</v>
      </c>
      <c r="M130" s="92">
        <v>60000</v>
      </c>
      <c r="N130" s="57">
        <v>35.04</v>
      </c>
      <c r="O130" s="57">
        <v>74.41</v>
      </c>
      <c r="P130" s="57">
        <v>0.86</v>
      </c>
      <c r="Q130" s="58" t="s">
        <v>671</v>
      </c>
    </row>
    <row r="131" spans="1:17">
      <c r="A131" s="96" t="s">
        <v>673</v>
      </c>
      <c r="B131" s="56">
        <v>0.5</v>
      </c>
      <c r="C131" s="56">
        <v>700</v>
      </c>
      <c r="D131" s="56">
        <v>10</v>
      </c>
      <c r="E131" s="56">
        <v>10</v>
      </c>
      <c r="F131" s="56">
        <v>9.8000000000000007</v>
      </c>
      <c r="G131" s="92">
        <v>0.42</v>
      </c>
      <c r="H131" s="92">
        <v>172</v>
      </c>
      <c r="I131" s="56">
        <v>742</v>
      </c>
      <c r="J131" s="56">
        <v>21.5</v>
      </c>
      <c r="K131" s="56"/>
      <c r="L131" s="56">
        <v>1.96</v>
      </c>
      <c r="M131" s="92">
        <v>60000</v>
      </c>
      <c r="N131" s="57">
        <v>32.28</v>
      </c>
      <c r="O131" s="57">
        <v>69.290000000000006</v>
      </c>
      <c r="P131" s="57">
        <v>0.82</v>
      </c>
      <c r="Q131" s="58" t="s">
        <v>671</v>
      </c>
    </row>
    <row r="132" spans="1:17">
      <c r="A132" s="96" t="s">
        <v>674</v>
      </c>
      <c r="B132" s="56">
        <v>0.5</v>
      </c>
      <c r="C132" s="56">
        <v>700</v>
      </c>
      <c r="D132" s="56">
        <v>10</v>
      </c>
      <c r="E132" s="56">
        <v>10</v>
      </c>
      <c r="F132" s="56">
        <v>9.6</v>
      </c>
      <c r="G132" s="92">
        <v>0.28999999999999998</v>
      </c>
      <c r="H132" s="92">
        <v>120</v>
      </c>
      <c r="I132" s="56">
        <v>755</v>
      </c>
      <c r="J132" s="56">
        <v>21.5</v>
      </c>
      <c r="K132" s="56"/>
      <c r="L132" s="56">
        <v>1.96</v>
      </c>
      <c r="M132" s="92">
        <v>60000</v>
      </c>
      <c r="N132" s="57">
        <v>37</v>
      </c>
      <c r="O132" s="57">
        <v>78.349999999999994</v>
      </c>
      <c r="P132" s="57">
        <v>0.83</v>
      </c>
      <c r="Q132" s="58" t="s">
        <v>671</v>
      </c>
    </row>
    <row r="133" spans="1:17">
      <c r="A133" s="96" t="s">
        <v>509</v>
      </c>
      <c r="B133" s="56">
        <v>0.5</v>
      </c>
      <c r="C133" s="56">
        <v>700</v>
      </c>
      <c r="D133" s="56">
        <v>20</v>
      </c>
      <c r="E133" s="56">
        <v>10</v>
      </c>
      <c r="F133" s="56">
        <v>10.1</v>
      </c>
      <c r="G133" s="92">
        <v>0.42</v>
      </c>
      <c r="H133" s="92">
        <v>164</v>
      </c>
      <c r="I133" s="56">
        <v>760</v>
      </c>
      <c r="J133" s="56">
        <v>21.5</v>
      </c>
      <c r="K133" s="56"/>
      <c r="L133" s="56">
        <v>0</v>
      </c>
      <c r="M133" s="92">
        <v>60000</v>
      </c>
      <c r="N133" s="57">
        <v>14.57</v>
      </c>
      <c r="O133" s="57">
        <v>50.39</v>
      </c>
      <c r="P133" s="57">
        <v>0.78</v>
      </c>
      <c r="Q133" s="58" t="s">
        <v>671</v>
      </c>
    </row>
    <row r="134" spans="1:17">
      <c r="A134" s="96" t="s">
        <v>672</v>
      </c>
      <c r="B134" s="56">
        <v>0.5</v>
      </c>
      <c r="C134" s="56">
        <v>700</v>
      </c>
      <c r="D134" s="56">
        <v>20</v>
      </c>
      <c r="E134" s="56">
        <v>10</v>
      </c>
      <c r="F134" s="56">
        <v>9.8000000000000007</v>
      </c>
      <c r="G134" s="92">
        <v>0.42</v>
      </c>
      <c r="H134" s="92">
        <v>173</v>
      </c>
      <c r="I134" s="56">
        <v>757</v>
      </c>
      <c r="J134" s="56">
        <v>21.5</v>
      </c>
      <c r="K134" s="56"/>
      <c r="L134" s="56">
        <v>1.96</v>
      </c>
      <c r="M134" s="92">
        <v>60000</v>
      </c>
      <c r="N134" s="57">
        <v>22.05</v>
      </c>
      <c r="O134" s="57">
        <v>61.81</v>
      </c>
      <c r="P134" s="57">
        <v>0.83</v>
      </c>
      <c r="Q134" s="58" t="s">
        <v>671</v>
      </c>
    </row>
    <row r="135" spans="1:17">
      <c r="A135" s="96" t="s">
        <v>673</v>
      </c>
      <c r="B135" s="56">
        <v>0.5</v>
      </c>
      <c r="C135" s="56">
        <v>700</v>
      </c>
      <c r="D135" s="56">
        <v>20</v>
      </c>
      <c r="E135" s="56">
        <v>10</v>
      </c>
      <c r="F135" s="56">
        <v>9.8000000000000007</v>
      </c>
      <c r="G135" s="92">
        <v>0.42</v>
      </c>
      <c r="H135" s="92">
        <v>172</v>
      </c>
      <c r="I135" s="56">
        <v>742</v>
      </c>
      <c r="J135" s="56">
        <v>21.5</v>
      </c>
      <c r="K135" s="56"/>
      <c r="L135" s="56">
        <v>1.96</v>
      </c>
      <c r="M135" s="92">
        <v>60000</v>
      </c>
      <c r="N135" s="57">
        <v>19.690000000000001</v>
      </c>
      <c r="O135" s="57">
        <v>57.48</v>
      </c>
      <c r="P135" s="57">
        <v>0.8</v>
      </c>
      <c r="Q135" s="58" t="s">
        <v>671</v>
      </c>
    </row>
    <row r="136" spans="1:17">
      <c r="A136" s="96" t="s">
        <v>674</v>
      </c>
      <c r="B136" s="56">
        <v>0.5</v>
      </c>
      <c r="C136" s="56">
        <v>700</v>
      </c>
      <c r="D136" s="56">
        <v>20</v>
      </c>
      <c r="E136" s="56">
        <v>10</v>
      </c>
      <c r="F136" s="56">
        <v>9.6</v>
      </c>
      <c r="G136" s="92">
        <v>0.28999999999999998</v>
      </c>
      <c r="H136" s="92">
        <v>120</v>
      </c>
      <c r="I136" s="56">
        <v>755</v>
      </c>
      <c r="J136" s="56">
        <v>21.5</v>
      </c>
      <c r="K136" s="56"/>
      <c r="L136" s="56">
        <v>1.96</v>
      </c>
      <c r="M136" s="92">
        <v>60000</v>
      </c>
      <c r="N136" s="57">
        <v>22</v>
      </c>
      <c r="O136" s="57">
        <v>65.75</v>
      </c>
      <c r="P136" s="57">
        <v>0.77</v>
      </c>
      <c r="Q136" s="58" t="s">
        <v>671</v>
      </c>
    </row>
    <row r="137" spans="1:17">
      <c r="A137" s="96" t="s">
        <v>674</v>
      </c>
      <c r="B137" s="56">
        <v>0.5</v>
      </c>
      <c r="C137" s="56">
        <v>600</v>
      </c>
      <c r="D137" s="56">
        <v>20</v>
      </c>
      <c r="E137" s="56">
        <v>10</v>
      </c>
      <c r="F137" s="56">
        <v>9.6</v>
      </c>
      <c r="G137" s="92">
        <v>0.28999999999999998</v>
      </c>
      <c r="H137" s="92">
        <v>120</v>
      </c>
      <c r="I137" s="56">
        <v>755</v>
      </c>
      <c r="J137" s="56">
        <v>21.5</v>
      </c>
      <c r="K137" s="56"/>
      <c r="L137" s="56">
        <v>1.96</v>
      </c>
      <c r="M137" s="92">
        <v>60000</v>
      </c>
      <c r="N137" s="57">
        <v>7.85</v>
      </c>
      <c r="O137" s="57">
        <v>42.56</v>
      </c>
      <c r="P137" s="57">
        <v>0.68</v>
      </c>
      <c r="Q137" s="58" t="s">
        <v>671</v>
      </c>
    </row>
    <row r="138" spans="1:17">
      <c r="A138" s="96" t="s">
        <v>674</v>
      </c>
      <c r="B138" s="56">
        <v>0.5</v>
      </c>
      <c r="C138" s="56">
        <v>800</v>
      </c>
      <c r="D138" s="56">
        <v>20</v>
      </c>
      <c r="E138" s="56">
        <v>10</v>
      </c>
      <c r="F138" s="56">
        <v>9.6</v>
      </c>
      <c r="G138" s="92">
        <v>0.28999999999999998</v>
      </c>
      <c r="H138" s="92">
        <v>120</v>
      </c>
      <c r="I138" s="56">
        <v>755</v>
      </c>
      <c r="J138" s="56">
        <v>21.5</v>
      </c>
      <c r="K138" s="56"/>
      <c r="L138" s="56">
        <v>1.96</v>
      </c>
      <c r="M138" s="92">
        <v>60000</v>
      </c>
      <c r="N138" s="57">
        <v>52.89</v>
      </c>
      <c r="O138" s="57">
        <v>92.15</v>
      </c>
      <c r="P138" s="57">
        <v>0.86</v>
      </c>
      <c r="Q138" s="58" t="s">
        <v>671</v>
      </c>
    </row>
    <row r="139" spans="1:17">
      <c r="A139" s="96" t="s">
        <v>674</v>
      </c>
      <c r="B139" s="56">
        <v>0.5</v>
      </c>
      <c r="C139" s="56">
        <v>600</v>
      </c>
      <c r="D139" s="56">
        <v>20</v>
      </c>
      <c r="E139" s="56">
        <v>20</v>
      </c>
      <c r="F139" s="56">
        <v>9.6</v>
      </c>
      <c r="G139" s="92">
        <v>0.28999999999999998</v>
      </c>
      <c r="H139" s="92">
        <v>120</v>
      </c>
      <c r="I139" s="56">
        <v>755</v>
      </c>
      <c r="J139" s="56">
        <v>21.5</v>
      </c>
      <c r="K139" s="56"/>
      <c r="L139" s="56">
        <v>1.96</v>
      </c>
      <c r="M139" s="92">
        <v>60000</v>
      </c>
      <c r="N139" s="57">
        <v>3.3</v>
      </c>
      <c r="O139" s="57">
        <v>37.19</v>
      </c>
      <c r="P139" s="57">
        <v>0.66</v>
      </c>
      <c r="Q139" s="58" t="s">
        <v>671</v>
      </c>
    </row>
    <row r="140" spans="1:17">
      <c r="A140" s="96" t="s">
        <v>674</v>
      </c>
      <c r="B140" s="56">
        <v>0.5</v>
      </c>
      <c r="C140" s="56">
        <v>800</v>
      </c>
      <c r="D140" s="56">
        <v>20</v>
      </c>
      <c r="E140" s="56">
        <v>20</v>
      </c>
      <c r="F140" s="56">
        <v>9.6</v>
      </c>
      <c r="G140" s="92">
        <v>0.28999999999999998</v>
      </c>
      <c r="H140" s="92">
        <v>120</v>
      </c>
      <c r="I140" s="56">
        <v>755</v>
      </c>
      <c r="J140" s="56">
        <v>21.5</v>
      </c>
      <c r="K140" s="56"/>
      <c r="L140" s="56">
        <v>1.96</v>
      </c>
      <c r="M140" s="92">
        <v>60000</v>
      </c>
      <c r="N140" s="57">
        <v>42.8</v>
      </c>
      <c r="O140" s="57">
        <v>87.6</v>
      </c>
      <c r="P140" s="57">
        <v>0.85</v>
      </c>
      <c r="Q140" s="58" t="s">
        <v>671</v>
      </c>
    </row>
    <row r="141" spans="1:17">
      <c r="A141" s="96" t="s">
        <v>674</v>
      </c>
      <c r="B141" s="56">
        <v>0.5</v>
      </c>
      <c r="C141" s="56">
        <v>700</v>
      </c>
      <c r="D141" s="56">
        <v>10</v>
      </c>
      <c r="E141" s="56">
        <v>20</v>
      </c>
      <c r="F141" s="56">
        <v>9.6</v>
      </c>
      <c r="G141" s="92">
        <v>0.28999999999999998</v>
      </c>
      <c r="H141" s="92">
        <v>120</v>
      </c>
      <c r="I141" s="56">
        <v>755</v>
      </c>
      <c r="J141" s="56">
        <v>21.5</v>
      </c>
      <c r="K141" s="56"/>
      <c r="L141" s="56">
        <v>1.96</v>
      </c>
      <c r="M141" s="92">
        <v>30000</v>
      </c>
      <c r="N141" s="57">
        <v>41.77</v>
      </c>
      <c r="O141" s="57">
        <v>81.010000000000005</v>
      </c>
      <c r="P141" s="57">
        <v>0.85</v>
      </c>
      <c r="Q141" s="58" t="s">
        <v>671</v>
      </c>
    </row>
    <row r="142" spans="1:17">
      <c r="A142" s="96" t="s">
        <v>674</v>
      </c>
      <c r="B142" s="56">
        <v>0.5</v>
      </c>
      <c r="C142" s="56">
        <v>700</v>
      </c>
      <c r="D142" s="56">
        <v>10</v>
      </c>
      <c r="E142" s="56">
        <v>20</v>
      </c>
      <c r="F142" s="56">
        <v>9.6</v>
      </c>
      <c r="G142" s="92">
        <v>0.28999999999999998</v>
      </c>
      <c r="H142" s="92">
        <v>120</v>
      </c>
      <c r="I142" s="56">
        <v>755</v>
      </c>
      <c r="J142" s="56">
        <v>21.5</v>
      </c>
      <c r="K142" s="56"/>
      <c r="L142" s="56">
        <v>1.96</v>
      </c>
      <c r="M142" s="92">
        <v>120000</v>
      </c>
      <c r="N142" s="57">
        <v>29.54</v>
      </c>
      <c r="O142" s="57">
        <v>71.05</v>
      </c>
      <c r="P142" s="57">
        <v>0.77</v>
      </c>
      <c r="Q142" s="58" t="s">
        <v>671</v>
      </c>
    </row>
    <row r="143" spans="1:17">
      <c r="A143" s="96" t="s">
        <v>674</v>
      </c>
      <c r="B143" s="56">
        <v>0.5</v>
      </c>
      <c r="C143" s="56">
        <v>700</v>
      </c>
      <c r="D143" s="56">
        <v>20</v>
      </c>
      <c r="E143" s="56">
        <v>20</v>
      </c>
      <c r="F143" s="56">
        <v>9.6</v>
      </c>
      <c r="G143" s="92">
        <v>0.28999999999999998</v>
      </c>
      <c r="H143" s="92">
        <v>120</v>
      </c>
      <c r="I143" s="56">
        <v>755</v>
      </c>
      <c r="J143" s="56">
        <v>21.5</v>
      </c>
      <c r="K143" s="56"/>
      <c r="L143" s="56">
        <v>1.96</v>
      </c>
      <c r="M143" s="92">
        <v>30000</v>
      </c>
      <c r="N143" s="57">
        <v>35.020000000000003</v>
      </c>
      <c r="O143" s="57">
        <v>76.319999999999993</v>
      </c>
      <c r="P143" s="57">
        <v>0.85</v>
      </c>
      <c r="Q143" s="58" t="s">
        <v>671</v>
      </c>
    </row>
    <row r="144" spans="1:17">
      <c r="A144" s="96" t="s">
        <v>674</v>
      </c>
      <c r="B144" s="56">
        <v>0.5</v>
      </c>
      <c r="C144" s="56">
        <v>700</v>
      </c>
      <c r="D144" s="56">
        <v>20</v>
      </c>
      <c r="E144" s="56">
        <v>20</v>
      </c>
      <c r="F144" s="56">
        <v>9.6</v>
      </c>
      <c r="G144" s="92">
        <v>0.28999999999999998</v>
      </c>
      <c r="H144" s="92">
        <v>120</v>
      </c>
      <c r="I144" s="56">
        <v>755</v>
      </c>
      <c r="J144" s="56">
        <v>21.5</v>
      </c>
      <c r="K144" s="56"/>
      <c r="L144" s="56">
        <v>1.96</v>
      </c>
      <c r="M144" s="92">
        <v>120000</v>
      </c>
      <c r="N144" s="57">
        <v>21.1</v>
      </c>
      <c r="O144" s="57">
        <v>63.71</v>
      </c>
      <c r="P144" s="57">
        <v>0.72</v>
      </c>
      <c r="Q144" s="58" t="s">
        <v>671</v>
      </c>
    </row>
    <row r="145" spans="1:17">
      <c r="A145" s="96" t="s">
        <v>675</v>
      </c>
      <c r="B145" s="56">
        <v>0.1</v>
      </c>
      <c r="C145" s="56">
        <v>400</v>
      </c>
      <c r="D145" s="56">
        <v>3.72</v>
      </c>
      <c r="E145" s="56">
        <v>0.5</v>
      </c>
      <c r="F145" s="56">
        <v>7.5</v>
      </c>
      <c r="G145" s="56">
        <v>0.23</v>
      </c>
      <c r="H145" s="56">
        <v>126</v>
      </c>
      <c r="I145" s="56">
        <v>550</v>
      </c>
      <c r="J145" s="56">
        <v>5.6</v>
      </c>
      <c r="K145" s="56"/>
      <c r="L145" s="56">
        <v>0</v>
      </c>
      <c r="M145" s="92">
        <v>10000</v>
      </c>
      <c r="N145" s="57">
        <v>15.23</v>
      </c>
      <c r="O145" s="57">
        <v>28.57</v>
      </c>
      <c r="P145" s="57">
        <v>0.67</v>
      </c>
      <c r="Q145" s="58" t="s">
        <v>676</v>
      </c>
    </row>
    <row r="146" spans="1:17">
      <c r="A146" s="96" t="s">
        <v>677</v>
      </c>
      <c r="B146" s="56">
        <v>0.1</v>
      </c>
      <c r="C146" s="56">
        <v>400</v>
      </c>
      <c r="D146" s="56">
        <v>3.89</v>
      </c>
      <c r="E146" s="56">
        <v>0.5</v>
      </c>
      <c r="F146" s="56">
        <v>9.1</v>
      </c>
      <c r="G146" s="56">
        <v>0.39</v>
      </c>
      <c r="H146" s="56">
        <v>148</v>
      </c>
      <c r="I146" s="56">
        <v>750</v>
      </c>
      <c r="J146" s="56">
        <v>8.1999999999999993</v>
      </c>
      <c r="K146" s="56"/>
      <c r="L146" s="56">
        <v>0</v>
      </c>
      <c r="M146" s="92">
        <v>10000</v>
      </c>
      <c r="N146" s="57">
        <v>8.19</v>
      </c>
      <c r="O146" s="57">
        <v>22.28</v>
      </c>
      <c r="P146" s="57">
        <v>0.7</v>
      </c>
      <c r="Q146" s="58" t="s">
        <v>676</v>
      </c>
    </row>
    <row r="147" spans="1:17">
      <c r="A147" s="96" t="s">
        <v>678</v>
      </c>
      <c r="B147" s="56">
        <v>0.1</v>
      </c>
      <c r="C147" s="56">
        <v>400</v>
      </c>
      <c r="D147" s="56">
        <v>4.18</v>
      </c>
      <c r="E147" s="56">
        <v>0.5</v>
      </c>
      <c r="F147" s="56">
        <v>10</v>
      </c>
      <c r="G147" s="56">
        <v>0.42</v>
      </c>
      <c r="H147" s="56">
        <v>151</v>
      </c>
      <c r="I147" s="56">
        <v>780</v>
      </c>
      <c r="J147" s="56">
        <v>4.7</v>
      </c>
      <c r="K147" s="56"/>
      <c r="L147" s="56">
        <v>0</v>
      </c>
      <c r="M147" s="92">
        <v>10000</v>
      </c>
      <c r="N147" s="57">
        <v>4.5</v>
      </c>
      <c r="O147" s="57">
        <v>7.33</v>
      </c>
      <c r="P147" s="57">
        <v>0.62</v>
      </c>
      <c r="Q147" s="58" t="s">
        <v>676</v>
      </c>
    </row>
    <row r="148" spans="1:17">
      <c r="A148" s="96" t="s">
        <v>611</v>
      </c>
      <c r="B148" s="56">
        <v>0.1</v>
      </c>
      <c r="C148" s="56">
        <v>400</v>
      </c>
      <c r="D148" s="56">
        <v>3.47</v>
      </c>
      <c r="E148" s="56">
        <v>0.5</v>
      </c>
      <c r="F148" s="56">
        <v>6.7</v>
      </c>
      <c r="G148" s="56">
        <v>0.37</v>
      </c>
      <c r="H148" s="56">
        <v>135</v>
      </c>
      <c r="I148" s="56">
        <v>475</v>
      </c>
      <c r="J148" s="56">
        <v>7</v>
      </c>
      <c r="K148" s="56"/>
      <c r="L148" s="56">
        <v>0</v>
      </c>
      <c r="M148" s="92">
        <v>10000</v>
      </c>
      <c r="N148" s="57">
        <v>11.02</v>
      </c>
      <c r="O148" s="57">
        <v>15.6</v>
      </c>
      <c r="P148" s="57">
        <v>0.52</v>
      </c>
      <c r="Q148" s="58" t="s">
        <v>676</v>
      </c>
    </row>
    <row r="149" spans="1:17">
      <c r="A149" s="96" t="s">
        <v>679</v>
      </c>
      <c r="B149" s="56">
        <v>0.1</v>
      </c>
      <c r="C149" s="56">
        <v>400</v>
      </c>
      <c r="D149" s="56">
        <v>4.41</v>
      </c>
      <c r="E149" s="56">
        <v>0.5</v>
      </c>
      <c r="F149" s="56">
        <v>6.8</v>
      </c>
      <c r="G149" s="56">
        <v>0.56000000000000005</v>
      </c>
      <c r="H149" s="56">
        <v>320</v>
      </c>
      <c r="I149" s="56">
        <v>800</v>
      </c>
      <c r="J149" s="56">
        <v>4.0999999999999996</v>
      </c>
      <c r="K149" s="56"/>
      <c r="L149" s="56">
        <v>0</v>
      </c>
      <c r="M149" s="92">
        <v>10000</v>
      </c>
      <c r="N149" s="57">
        <v>9.1199999999999992</v>
      </c>
      <c r="O149" s="57">
        <v>18.79</v>
      </c>
      <c r="P149" s="57">
        <v>0.48</v>
      </c>
      <c r="Q149" s="58" t="s">
        <v>676</v>
      </c>
    </row>
    <row r="150" spans="1:17">
      <c r="A150" s="96" t="s">
        <v>675</v>
      </c>
      <c r="B150" s="56">
        <v>0.1</v>
      </c>
      <c r="C150" s="56">
        <v>500</v>
      </c>
      <c r="D150" s="56">
        <v>3.72</v>
      </c>
      <c r="E150" s="56">
        <v>0.5</v>
      </c>
      <c r="F150" s="56">
        <v>7.5</v>
      </c>
      <c r="G150" s="56">
        <v>0.23</v>
      </c>
      <c r="H150" s="56">
        <v>126</v>
      </c>
      <c r="I150" s="56">
        <v>550</v>
      </c>
      <c r="J150" s="56">
        <v>5.6</v>
      </c>
      <c r="K150" s="56"/>
      <c r="L150" s="56">
        <v>0</v>
      </c>
      <c r="M150" s="92">
        <v>10000</v>
      </c>
      <c r="N150" s="57">
        <v>33.17</v>
      </c>
      <c r="O150" s="57">
        <v>49.61</v>
      </c>
      <c r="P150" s="57">
        <v>0.88</v>
      </c>
      <c r="Q150" s="58" t="s">
        <v>676</v>
      </c>
    </row>
    <row r="151" spans="1:17">
      <c r="A151" s="96" t="s">
        <v>677</v>
      </c>
      <c r="B151" s="56">
        <v>0.1</v>
      </c>
      <c r="C151" s="56">
        <v>500</v>
      </c>
      <c r="D151" s="56">
        <v>3.89</v>
      </c>
      <c r="E151" s="56">
        <v>0.5</v>
      </c>
      <c r="F151" s="56">
        <v>9.1</v>
      </c>
      <c r="G151" s="56">
        <v>0.39</v>
      </c>
      <c r="H151" s="56">
        <v>148</v>
      </c>
      <c r="I151" s="56">
        <v>750</v>
      </c>
      <c r="J151" s="56">
        <v>8.1999999999999993</v>
      </c>
      <c r="K151" s="56"/>
      <c r="L151" s="56">
        <v>0</v>
      </c>
      <c r="M151" s="92">
        <v>10000</v>
      </c>
      <c r="N151" s="57">
        <v>38.21</v>
      </c>
      <c r="O151" s="57">
        <v>50.9</v>
      </c>
      <c r="P151" s="57">
        <v>0.84</v>
      </c>
      <c r="Q151" s="58" t="s">
        <v>676</v>
      </c>
    </row>
    <row r="152" spans="1:17">
      <c r="A152" s="96" t="s">
        <v>678</v>
      </c>
      <c r="B152" s="56">
        <v>0.1</v>
      </c>
      <c r="C152" s="56">
        <v>500</v>
      </c>
      <c r="D152" s="56">
        <v>4.18</v>
      </c>
      <c r="E152" s="56">
        <v>0.5</v>
      </c>
      <c r="F152" s="56">
        <v>10</v>
      </c>
      <c r="G152" s="56">
        <v>0.42</v>
      </c>
      <c r="H152" s="56">
        <v>151</v>
      </c>
      <c r="I152" s="56">
        <v>780</v>
      </c>
      <c r="J152" s="56">
        <v>4.7</v>
      </c>
      <c r="K152" s="56"/>
      <c r="L152" s="56">
        <v>0</v>
      </c>
      <c r="M152" s="92">
        <v>10000</v>
      </c>
      <c r="N152" s="57">
        <v>23.93</v>
      </c>
      <c r="O152" s="57">
        <v>48.31</v>
      </c>
      <c r="P152" s="57">
        <v>0.86</v>
      </c>
      <c r="Q152" s="58" t="s">
        <v>676</v>
      </c>
    </row>
    <row r="153" spans="1:17">
      <c r="A153" s="96" t="s">
        <v>611</v>
      </c>
      <c r="B153" s="56">
        <v>0.1</v>
      </c>
      <c r="C153" s="56">
        <v>500</v>
      </c>
      <c r="D153" s="56">
        <v>3.47</v>
      </c>
      <c r="E153" s="56">
        <v>0.5</v>
      </c>
      <c r="F153" s="56">
        <v>6.7</v>
      </c>
      <c r="G153" s="56">
        <v>0.37</v>
      </c>
      <c r="H153" s="56">
        <v>135</v>
      </c>
      <c r="I153" s="56">
        <v>475</v>
      </c>
      <c r="J153" s="56">
        <v>7</v>
      </c>
      <c r="K153" s="56"/>
      <c r="L153" s="56">
        <v>0</v>
      </c>
      <c r="M153" s="92">
        <v>10000</v>
      </c>
      <c r="N153" s="57">
        <v>16.79</v>
      </c>
      <c r="O153" s="57">
        <v>38.82</v>
      </c>
      <c r="P153" s="57">
        <v>0.83</v>
      </c>
      <c r="Q153" s="58" t="s">
        <v>676</v>
      </c>
    </row>
    <row r="154" spans="1:17">
      <c r="A154" s="96" t="s">
        <v>675</v>
      </c>
      <c r="B154" s="56">
        <v>0.1</v>
      </c>
      <c r="C154" s="56">
        <v>600</v>
      </c>
      <c r="D154" s="56">
        <v>3.72</v>
      </c>
      <c r="E154" s="56">
        <v>0.5</v>
      </c>
      <c r="F154" s="56">
        <v>7.5</v>
      </c>
      <c r="G154" s="56">
        <v>0.23</v>
      </c>
      <c r="H154" s="56">
        <v>126</v>
      </c>
      <c r="I154" s="56">
        <v>550</v>
      </c>
      <c r="J154" s="56">
        <v>5.6</v>
      </c>
      <c r="K154" s="56"/>
      <c r="L154" s="56">
        <v>0</v>
      </c>
      <c r="M154" s="92">
        <v>10000</v>
      </c>
      <c r="N154" s="57">
        <v>73.89</v>
      </c>
      <c r="O154" s="57">
        <v>82.82</v>
      </c>
      <c r="P154" s="57">
        <v>1.03</v>
      </c>
      <c r="Q154" s="58" t="s">
        <v>676</v>
      </c>
    </row>
    <row r="155" spans="1:17">
      <c r="A155" s="96" t="s">
        <v>677</v>
      </c>
      <c r="B155" s="56">
        <v>0.1</v>
      </c>
      <c r="C155" s="56">
        <v>600</v>
      </c>
      <c r="D155" s="56">
        <v>3.89</v>
      </c>
      <c r="E155" s="56">
        <v>0.5</v>
      </c>
      <c r="F155" s="56">
        <v>9.1</v>
      </c>
      <c r="G155" s="56">
        <v>0.39</v>
      </c>
      <c r="H155" s="56">
        <v>148</v>
      </c>
      <c r="I155" s="56">
        <v>750</v>
      </c>
      <c r="J155" s="56">
        <v>8.1999999999999993</v>
      </c>
      <c r="K155" s="56"/>
      <c r="L155" s="56">
        <v>0</v>
      </c>
      <c r="M155" s="92">
        <v>10000</v>
      </c>
      <c r="N155" s="57">
        <v>76.83</v>
      </c>
      <c r="O155" s="57">
        <v>82.82</v>
      </c>
      <c r="P155" s="57">
        <v>0.97</v>
      </c>
      <c r="Q155" s="58" t="s">
        <v>676</v>
      </c>
    </row>
    <row r="156" spans="1:17">
      <c r="A156" s="96" t="s">
        <v>678</v>
      </c>
      <c r="B156" s="56">
        <v>0.1</v>
      </c>
      <c r="C156" s="56">
        <v>600</v>
      </c>
      <c r="D156" s="56">
        <v>4.18</v>
      </c>
      <c r="E156" s="56">
        <v>0.5</v>
      </c>
      <c r="F156" s="56">
        <v>10</v>
      </c>
      <c r="G156" s="56">
        <v>0.42</v>
      </c>
      <c r="H156" s="56">
        <v>151</v>
      </c>
      <c r="I156" s="56">
        <v>780</v>
      </c>
      <c r="J156" s="56">
        <v>4.7</v>
      </c>
      <c r="K156" s="56"/>
      <c r="L156" s="56">
        <v>0</v>
      </c>
      <c r="M156" s="92">
        <v>10000</v>
      </c>
      <c r="N156" s="57">
        <v>73.47</v>
      </c>
      <c r="O156" s="57">
        <v>85.41</v>
      </c>
      <c r="P156" s="57">
        <v>0.99</v>
      </c>
      <c r="Q156" s="58" t="s">
        <v>676</v>
      </c>
    </row>
    <row r="157" spans="1:17">
      <c r="A157" s="96" t="s">
        <v>611</v>
      </c>
      <c r="B157" s="56">
        <v>0.1</v>
      </c>
      <c r="C157" s="56">
        <v>600</v>
      </c>
      <c r="D157" s="56">
        <v>3.47</v>
      </c>
      <c r="E157" s="56">
        <v>0.5</v>
      </c>
      <c r="F157" s="56">
        <v>6.7</v>
      </c>
      <c r="G157" s="56">
        <v>0.37</v>
      </c>
      <c r="H157" s="56">
        <v>135</v>
      </c>
      <c r="I157" s="56">
        <v>475</v>
      </c>
      <c r="J157" s="56">
        <v>7</v>
      </c>
      <c r="K157" s="56"/>
      <c r="L157" s="56">
        <v>0</v>
      </c>
      <c r="M157" s="92">
        <v>10000</v>
      </c>
      <c r="N157" s="57">
        <v>65.5</v>
      </c>
      <c r="O157" s="57">
        <v>76.78</v>
      </c>
      <c r="P157" s="57">
        <v>0.93</v>
      </c>
      <c r="Q157" s="58" t="s">
        <v>676</v>
      </c>
    </row>
    <row r="158" spans="1:17">
      <c r="A158" s="96" t="s">
        <v>675</v>
      </c>
      <c r="B158" s="56">
        <v>0.1</v>
      </c>
      <c r="C158" s="56">
        <v>700</v>
      </c>
      <c r="D158" s="56">
        <v>3.72</v>
      </c>
      <c r="E158" s="56">
        <v>0.5</v>
      </c>
      <c r="F158" s="56">
        <v>7.5</v>
      </c>
      <c r="G158" s="56">
        <v>0.23</v>
      </c>
      <c r="H158" s="56">
        <v>126</v>
      </c>
      <c r="I158" s="56">
        <v>550</v>
      </c>
      <c r="J158" s="56">
        <v>5.6</v>
      </c>
      <c r="K158" s="56"/>
      <c r="L158" s="56">
        <v>0</v>
      </c>
      <c r="M158" s="92">
        <v>10000</v>
      </c>
      <c r="N158" s="57">
        <v>97.4</v>
      </c>
      <c r="O158" s="57">
        <v>93.61</v>
      </c>
      <c r="P158" s="57">
        <v>1.01</v>
      </c>
      <c r="Q158" s="58" t="s">
        <v>676</v>
      </c>
    </row>
    <row r="159" spans="1:17">
      <c r="A159" s="96" t="s">
        <v>677</v>
      </c>
      <c r="B159" s="56">
        <v>0.1</v>
      </c>
      <c r="C159" s="56">
        <v>700</v>
      </c>
      <c r="D159" s="56">
        <v>3.89</v>
      </c>
      <c r="E159" s="56">
        <v>0.5</v>
      </c>
      <c r="F159" s="56">
        <v>9.1</v>
      </c>
      <c r="G159" s="56">
        <v>0.39</v>
      </c>
      <c r="H159" s="56">
        <v>148</v>
      </c>
      <c r="I159" s="56">
        <v>750</v>
      </c>
      <c r="J159" s="56">
        <v>8.1999999999999993</v>
      </c>
      <c r="K159" s="56"/>
      <c r="L159" s="56">
        <v>0</v>
      </c>
      <c r="M159" s="92">
        <v>10000</v>
      </c>
      <c r="N159" s="57">
        <v>97.4</v>
      </c>
      <c r="O159" s="57">
        <v>93.6</v>
      </c>
      <c r="P159" s="57">
        <v>1.05</v>
      </c>
      <c r="Q159" s="58" t="s">
        <v>676</v>
      </c>
    </row>
    <row r="160" spans="1:17">
      <c r="A160" s="96" t="s">
        <v>678</v>
      </c>
      <c r="B160" s="56">
        <v>0.1</v>
      </c>
      <c r="C160" s="56">
        <v>700</v>
      </c>
      <c r="D160" s="56">
        <v>4.18</v>
      </c>
      <c r="E160" s="56">
        <v>0.5</v>
      </c>
      <c r="F160" s="56">
        <v>10</v>
      </c>
      <c r="G160" s="56">
        <v>0.42</v>
      </c>
      <c r="H160" s="56">
        <v>151</v>
      </c>
      <c r="I160" s="56">
        <v>780</v>
      </c>
      <c r="J160" s="56">
        <v>4.7</v>
      </c>
      <c r="K160" s="56"/>
      <c r="L160" s="56">
        <v>0</v>
      </c>
      <c r="M160" s="92">
        <v>10000</v>
      </c>
      <c r="N160" s="57">
        <v>98.2</v>
      </c>
      <c r="O160" s="57">
        <v>97.49</v>
      </c>
      <c r="P160" s="57">
        <v>1.05</v>
      </c>
      <c r="Q160" s="58" t="s">
        <v>676</v>
      </c>
    </row>
    <row r="161" spans="1:17">
      <c r="A161" s="96" t="s">
        <v>611</v>
      </c>
      <c r="B161" s="56">
        <v>0.1</v>
      </c>
      <c r="C161" s="56">
        <v>700</v>
      </c>
      <c r="D161" s="56">
        <v>3.47</v>
      </c>
      <c r="E161" s="56">
        <v>0.5</v>
      </c>
      <c r="F161" s="56">
        <v>6.7</v>
      </c>
      <c r="G161" s="56">
        <v>0.37</v>
      </c>
      <c r="H161" s="56">
        <v>135</v>
      </c>
      <c r="I161" s="56">
        <v>475</v>
      </c>
      <c r="J161" s="56">
        <v>7</v>
      </c>
      <c r="K161" s="56"/>
      <c r="L161" s="56">
        <v>0</v>
      </c>
      <c r="M161" s="92">
        <v>10000</v>
      </c>
      <c r="N161" s="57">
        <v>89.43</v>
      </c>
      <c r="O161" s="57">
        <v>93.18</v>
      </c>
      <c r="P161" s="57">
        <v>0.98</v>
      </c>
      <c r="Q161" s="58" t="s">
        <v>676</v>
      </c>
    </row>
    <row r="162" spans="1:17">
      <c r="A162" s="96" t="s">
        <v>675</v>
      </c>
      <c r="B162" s="56">
        <v>0.1</v>
      </c>
      <c r="C162" s="56">
        <v>800</v>
      </c>
      <c r="D162" s="56">
        <v>3.72</v>
      </c>
      <c r="E162" s="56">
        <v>0.5</v>
      </c>
      <c r="F162" s="56">
        <v>7.5</v>
      </c>
      <c r="G162" s="56">
        <v>0.23</v>
      </c>
      <c r="H162" s="56">
        <v>126</v>
      </c>
      <c r="I162" s="56">
        <v>550</v>
      </c>
      <c r="J162" s="56">
        <v>5.6</v>
      </c>
      <c r="K162" s="56"/>
      <c r="L162" s="56">
        <v>0</v>
      </c>
      <c r="M162" s="92">
        <v>10000</v>
      </c>
      <c r="N162" s="57">
        <v>96.5</v>
      </c>
      <c r="O162" s="57">
        <v>96.1</v>
      </c>
      <c r="P162" s="57">
        <v>1</v>
      </c>
      <c r="Q162" s="58" t="s">
        <v>676</v>
      </c>
    </row>
    <row r="163" spans="1:17">
      <c r="A163" s="96" t="s">
        <v>677</v>
      </c>
      <c r="B163" s="56">
        <v>0.1</v>
      </c>
      <c r="C163" s="56">
        <v>800</v>
      </c>
      <c r="D163" s="56">
        <v>3.89</v>
      </c>
      <c r="E163" s="56">
        <v>0.5</v>
      </c>
      <c r="F163" s="56">
        <v>9.1</v>
      </c>
      <c r="G163" s="56">
        <v>0.39</v>
      </c>
      <c r="H163" s="56">
        <v>148</v>
      </c>
      <c r="I163" s="56">
        <v>750</v>
      </c>
      <c r="J163" s="56">
        <v>8.1999999999999993</v>
      </c>
      <c r="K163" s="56"/>
      <c r="L163" s="56">
        <v>0</v>
      </c>
      <c r="M163" s="92">
        <v>10000</v>
      </c>
      <c r="N163" s="57">
        <v>97.23</v>
      </c>
      <c r="O163" s="57">
        <v>96.8</v>
      </c>
      <c r="P163" s="57">
        <v>1</v>
      </c>
      <c r="Q163" s="58" t="s">
        <v>676</v>
      </c>
    </row>
    <row r="164" spans="1:17">
      <c r="A164" s="96" t="s">
        <v>678</v>
      </c>
      <c r="B164" s="56">
        <v>0.1</v>
      </c>
      <c r="C164" s="56">
        <v>800</v>
      </c>
      <c r="D164" s="56">
        <v>4.18</v>
      </c>
      <c r="E164" s="56">
        <v>0.5</v>
      </c>
      <c r="F164" s="56">
        <v>10</v>
      </c>
      <c r="G164" s="56">
        <v>0.42</v>
      </c>
      <c r="H164" s="56">
        <v>151</v>
      </c>
      <c r="I164" s="56">
        <v>780</v>
      </c>
      <c r="J164" s="56">
        <v>4.7</v>
      </c>
      <c r="K164" s="56"/>
      <c r="L164" s="56">
        <v>0</v>
      </c>
      <c r="M164" s="92">
        <v>10000</v>
      </c>
      <c r="N164" s="57">
        <v>98.02</v>
      </c>
      <c r="O164" s="57">
        <v>97.1</v>
      </c>
      <c r="P164" s="57">
        <v>1</v>
      </c>
      <c r="Q164" s="58" t="s">
        <v>676</v>
      </c>
    </row>
    <row r="165" spans="1:17">
      <c r="A165" s="96" t="s">
        <v>611</v>
      </c>
      <c r="B165" s="56">
        <v>0.1</v>
      </c>
      <c r="C165" s="56">
        <v>800</v>
      </c>
      <c r="D165" s="56">
        <v>3.47</v>
      </c>
      <c r="E165" s="56">
        <v>0.5</v>
      </c>
      <c r="F165" s="56">
        <v>6.7</v>
      </c>
      <c r="G165" s="56">
        <v>0.37</v>
      </c>
      <c r="H165" s="56">
        <v>135</v>
      </c>
      <c r="I165" s="56">
        <v>475</v>
      </c>
      <c r="J165" s="56">
        <v>7</v>
      </c>
      <c r="K165" s="56"/>
      <c r="L165" s="56">
        <v>0</v>
      </c>
      <c r="M165" s="92">
        <v>10000</v>
      </c>
      <c r="N165" s="57">
        <v>96.08</v>
      </c>
      <c r="O165" s="57">
        <v>91.9</v>
      </c>
      <c r="P165" s="57">
        <v>1.05</v>
      </c>
      <c r="Q165" s="58" t="s">
        <v>676</v>
      </c>
    </row>
    <row r="166" spans="1:17">
      <c r="A166" s="96" t="s">
        <v>679</v>
      </c>
      <c r="B166" s="56">
        <v>0.1</v>
      </c>
      <c r="C166" s="56">
        <v>800</v>
      </c>
      <c r="D166" s="56">
        <v>4.41</v>
      </c>
      <c r="E166" s="56">
        <v>0.5</v>
      </c>
      <c r="F166" s="56">
        <v>6.8</v>
      </c>
      <c r="G166" s="56">
        <v>0.56000000000000005</v>
      </c>
      <c r="H166" s="56">
        <v>320</v>
      </c>
      <c r="I166" s="56">
        <v>800</v>
      </c>
      <c r="J166" s="56">
        <v>4.0999999999999996</v>
      </c>
      <c r="K166" s="56"/>
      <c r="L166" s="56">
        <v>0</v>
      </c>
      <c r="M166" s="92">
        <v>10000</v>
      </c>
      <c r="N166" s="57">
        <v>98.12</v>
      </c>
      <c r="O166" s="57">
        <v>98.03</v>
      </c>
      <c r="P166" s="57">
        <v>1</v>
      </c>
      <c r="Q166" s="58" t="s">
        <v>676</v>
      </c>
    </row>
    <row r="167" spans="1:17">
      <c r="A167" s="96" t="s">
        <v>677</v>
      </c>
      <c r="B167" s="56">
        <v>0.1</v>
      </c>
      <c r="C167" s="56">
        <v>700</v>
      </c>
      <c r="D167" s="56">
        <v>3.89</v>
      </c>
      <c r="E167" s="56">
        <v>0.5</v>
      </c>
      <c r="F167" s="56">
        <v>9.1</v>
      </c>
      <c r="G167" s="56">
        <v>0.39</v>
      </c>
      <c r="H167" s="56">
        <v>148</v>
      </c>
      <c r="I167" s="56">
        <v>750</v>
      </c>
      <c r="J167" s="56">
        <v>8.1999999999999993</v>
      </c>
      <c r="K167" s="56"/>
      <c r="L167" s="56">
        <v>0</v>
      </c>
      <c r="M167" s="92">
        <v>20000</v>
      </c>
      <c r="N167" s="57">
        <v>96.17</v>
      </c>
      <c r="O167" s="57">
        <v>95.83</v>
      </c>
      <c r="P167" s="57">
        <v>1.1000000000000001</v>
      </c>
      <c r="Q167" s="58" t="s">
        <v>676</v>
      </c>
    </row>
    <row r="168" spans="1:17">
      <c r="A168" s="96" t="s">
        <v>678</v>
      </c>
      <c r="B168" s="56">
        <v>0.1</v>
      </c>
      <c r="C168" s="56">
        <v>700</v>
      </c>
      <c r="D168" s="56">
        <v>4.18</v>
      </c>
      <c r="E168" s="56">
        <v>0.5</v>
      </c>
      <c r="F168" s="56">
        <v>10</v>
      </c>
      <c r="G168" s="56">
        <v>0.42</v>
      </c>
      <c r="H168" s="56">
        <v>151</v>
      </c>
      <c r="I168" s="56">
        <v>780</v>
      </c>
      <c r="J168" s="56">
        <v>4.7</v>
      </c>
      <c r="K168" s="56"/>
      <c r="L168" s="56">
        <v>0</v>
      </c>
      <c r="M168" s="92">
        <v>20000</v>
      </c>
      <c r="N168" s="57">
        <v>96.81</v>
      </c>
      <c r="O168" s="57">
        <v>94.23</v>
      </c>
      <c r="P168" s="57">
        <v>1.1000000000000001</v>
      </c>
      <c r="Q168" s="58" t="s">
        <v>676</v>
      </c>
    </row>
    <row r="169" spans="1:17">
      <c r="A169" s="96" t="s">
        <v>611</v>
      </c>
      <c r="B169" s="56">
        <v>0.1</v>
      </c>
      <c r="C169" s="56">
        <v>700</v>
      </c>
      <c r="D169" s="56">
        <v>3.47</v>
      </c>
      <c r="E169" s="56">
        <v>0.5</v>
      </c>
      <c r="F169" s="56">
        <v>6.7</v>
      </c>
      <c r="G169" s="56">
        <v>0.37</v>
      </c>
      <c r="H169" s="56">
        <v>135</v>
      </c>
      <c r="I169" s="56">
        <v>475</v>
      </c>
      <c r="J169" s="56">
        <v>7</v>
      </c>
      <c r="K169" s="56"/>
      <c r="L169" s="56">
        <v>0</v>
      </c>
      <c r="M169" s="92">
        <v>20000</v>
      </c>
      <c r="N169" s="57">
        <v>96.9</v>
      </c>
      <c r="O169" s="57">
        <v>96.64</v>
      </c>
      <c r="P169" s="57">
        <v>1.1000000000000001</v>
      </c>
      <c r="Q169" s="58" t="s">
        <v>676</v>
      </c>
    </row>
    <row r="170" spans="1:17">
      <c r="A170" s="96" t="s">
        <v>677</v>
      </c>
      <c r="B170" s="56">
        <v>0.1</v>
      </c>
      <c r="C170" s="56">
        <v>700</v>
      </c>
      <c r="D170" s="56">
        <v>3.89</v>
      </c>
      <c r="E170" s="56">
        <v>0.5</v>
      </c>
      <c r="F170" s="56">
        <v>9.1</v>
      </c>
      <c r="G170" s="56">
        <v>0.39</v>
      </c>
      <c r="H170" s="56">
        <v>148</v>
      </c>
      <c r="I170" s="56">
        <v>750</v>
      </c>
      <c r="J170" s="56">
        <v>8.1999999999999993</v>
      </c>
      <c r="K170" s="56"/>
      <c r="L170" s="56">
        <v>0</v>
      </c>
      <c r="M170" s="92">
        <v>30000</v>
      </c>
      <c r="N170" s="57">
        <v>95.05</v>
      </c>
      <c r="O170" s="57">
        <v>95.03</v>
      </c>
      <c r="P170" s="57">
        <v>1.05</v>
      </c>
      <c r="Q170" s="58" t="s">
        <v>676</v>
      </c>
    </row>
    <row r="171" spans="1:17">
      <c r="A171" s="96" t="s">
        <v>678</v>
      </c>
      <c r="B171" s="56">
        <v>0.1</v>
      </c>
      <c r="C171" s="56">
        <v>700</v>
      </c>
      <c r="D171" s="56">
        <v>4.18</v>
      </c>
      <c r="E171" s="56">
        <v>0.5</v>
      </c>
      <c r="F171" s="56">
        <v>10</v>
      </c>
      <c r="G171" s="56">
        <v>0.42</v>
      </c>
      <c r="H171" s="56">
        <v>151</v>
      </c>
      <c r="I171" s="56">
        <v>780</v>
      </c>
      <c r="J171" s="56">
        <v>4.7</v>
      </c>
      <c r="K171" s="56"/>
      <c r="L171" s="56">
        <v>0</v>
      </c>
      <c r="M171" s="92">
        <v>30000</v>
      </c>
      <c r="N171" s="57">
        <v>96</v>
      </c>
      <c r="O171" s="57">
        <v>95</v>
      </c>
      <c r="P171" s="57">
        <v>1.05</v>
      </c>
      <c r="Q171" s="58" t="s">
        <v>676</v>
      </c>
    </row>
    <row r="172" spans="1:17">
      <c r="A172" s="96" t="s">
        <v>611</v>
      </c>
      <c r="B172" s="56">
        <v>0.1</v>
      </c>
      <c r="C172" s="56">
        <v>700</v>
      </c>
      <c r="D172" s="56">
        <v>3.47</v>
      </c>
      <c r="E172" s="56">
        <v>0.5</v>
      </c>
      <c r="F172" s="56">
        <v>6.7</v>
      </c>
      <c r="G172" s="56">
        <v>0.37</v>
      </c>
      <c r="H172" s="56">
        <v>135</v>
      </c>
      <c r="I172" s="56">
        <v>475</v>
      </c>
      <c r="J172" s="56">
        <v>7</v>
      </c>
      <c r="K172" s="56"/>
      <c r="L172" s="56">
        <v>0</v>
      </c>
      <c r="M172" s="92">
        <v>30000</v>
      </c>
      <c r="N172" s="57">
        <v>96.81</v>
      </c>
      <c r="O172" s="57">
        <v>95.83</v>
      </c>
      <c r="P172" s="57">
        <v>1.05</v>
      </c>
      <c r="Q172" s="58" t="s">
        <v>676</v>
      </c>
    </row>
    <row r="173" spans="1:17">
      <c r="A173" s="96" t="s">
        <v>677</v>
      </c>
      <c r="B173" s="56">
        <v>0.1</v>
      </c>
      <c r="C173" s="56">
        <v>700</v>
      </c>
      <c r="D173" s="56">
        <v>3.89</v>
      </c>
      <c r="E173" s="56">
        <v>0.5</v>
      </c>
      <c r="F173" s="56">
        <v>9.1</v>
      </c>
      <c r="G173" s="56">
        <v>0.39</v>
      </c>
      <c r="H173" s="56">
        <v>148</v>
      </c>
      <c r="I173" s="56">
        <v>750</v>
      </c>
      <c r="J173" s="56">
        <v>8.1999999999999993</v>
      </c>
      <c r="K173" s="56"/>
      <c r="L173" s="56">
        <v>0</v>
      </c>
      <c r="M173" s="92">
        <v>40000</v>
      </c>
      <c r="N173" s="57">
        <v>94.6</v>
      </c>
      <c r="O173" s="57">
        <v>94.23</v>
      </c>
      <c r="P173" s="57">
        <v>1.05</v>
      </c>
      <c r="Q173" s="58" t="s">
        <v>676</v>
      </c>
    </row>
    <row r="174" spans="1:17">
      <c r="A174" s="96" t="s">
        <v>678</v>
      </c>
      <c r="B174" s="56">
        <v>0.1</v>
      </c>
      <c r="C174" s="56">
        <v>700</v>
      </c>
      <c r="D174" s="56">
        <v>4.18</v>
      </c>
      <c r="E174" s="56">
        <v>0.5</v>
      </c>
      <c r="F174" s="56">
        <v>10</v>
      </c>
      <c r="G174" s="56">
        <v>0.42</v>
      </c>
      <c r="H174" s="56">
        <v>151</v>
      </c>
      <c r="I174" s="56">
        <v>780</v>
      </c>
      <c r="J174" s="56">
        <v>4.7</v>
      </c>
      <c r="K174" s="56"/>
      <c r="L174" s="56">
        <v>0</v>
      </c>
      <c r="M174" s="92">
        <v>40000</v>
      </c>
      <c r="N174" s="57">
        <v>95.37</v>
      </c>
      <c r="O174" s="57">
        <v>91.99</v>
      </c>
      <c r="P174" s="57">
        <v>1.05</v>
      </c>
      <c r="Q174" s="58" t="s">
        <v>676</v>
      </c>
    </row>
    <row r="175" spans="1:17">
      <c r="A175" s="96" t="s">
        <v>611</v>
      </c>
      <c r="B175" s="56">
        <v>0.1</v>
      </c>
      <c r="C175" s="56">
        <v>700</v>
      </c>
      <c r="D175" s="56">
        <v>3.47</v>
      </c>
      <c r="E175" s="56">
        <v>0.5</v>
      </c>
      <c r="F175" s="56">
        <v>6.7</v>
      </c>
      <c r="G175" s="56">
        <v>0.37</v>
      </c>
      <c r="H175" s="56">
        <v>135</v>
      </c>
      <c r="I175" s="56">
        <v>475</v>
      </c>
      <c r="J175" s="56">
        <v>7</v>
      </c>
      <c r="K175" s="56"/>
      <c r="L175" s="56">
        <v>0</v>
      </c>
      <c r="M175" s="92">
        <v>40000</v>
      </c>
      <c r="N175" s="57">
        <v>97.13</v>
      </c>
      <c r="O175" s="57">
        <v>95.19</v>
      </c>
      <c r="P175" s="57">
        <v>1.05</v>
      </c>
      <c r="Q175" s="58" t="s">
        <v>676</v>
      </c>
    </row>
    <row r="176" spans="1:17">
      <c r="A176" s="96" t="s">
        <v>677</v>
      </c>
      <c r="B176" s="56">
        <v>0.1</v>
      </c>
      <c r="C176" s="56">
        <v>700</v>
      </c>
      <c r="D176" s="56">
        <v>3.89</v>
      </c>
      <c r="E176" s="56">
        <v>0.5</v>
      </c>
      <c r="F176" s="56">
        <v>9.1</v>
      </c>
      <c r="G176" s="56">
        <v>0.39</v>
      </c>
      <c r="H176" s="56">
        <v>148</v>
      </c>
      <c r="I176" s="56">
        <v>750</v>
      </c>
      <c r="J176" s="56">
        <v>8.1999999999999993</v>
      </c>
      <c r="K176" s="56"/>
      <c r="L176" s="56">
        <v>0</v>
      </c>
      <c r="M176" s="92">
        <v>50000</v>
      </c>
      <c r="N176" s="57">
        <v>90.74</v>
      </c>
      <c r="O176" s="57">
        <v>87.98</v>
      </c>
      <c r="P176" s="57">
        <v>0.86</v>
      </c>
      <c r="Q176" s="58" t="s">
        <v>676</v>
      </c>
    </row>
    <row r="177" spans="1:17">
      <c r="A177" s="96" t="s">
        <v>678</v>
      </c>
      <c r="B177" s="56">
        <v>0.1</v>
      </c>
      <c r="C177" s="56">
        <v>700</v>
      </c>
      <c r="D177" s="56">
        <v>4.18</v>
      </c>
      <c r="E177" s="56">
        <v>0.5</v>
      </c>
      <c r="F177" s="56">
        <v>10</v>
      </c>
      <c r="G177" s="56">
        <v>0.42</v>
      </c>
      <c r="H177" s="56">
        <v>151</v>
      </c>
      <c r="I177" s="56">
        <v>780</v>
      </c>
      <c r="J177" s="56">
        <v>4.7</v>
      </c>
      <c r="K177" s="56"/>
      <c r="L177" s="56">
        <v>0</v>
      </c>
      <c r="M177" s="92">
        <v>50000</v>
      </c>
      <c r="N177" s="57">
        <v>93.93</v>
      </c>
      <c r="O177" s="57">
        <v>91.35</v>
      </c>
      <c r="P177" s="57">
        <v>1.06</v>
      </c>
      <c r="Q177" s="58" t="s">
        <v>676</v>
      </c>
    </row>
    <row r="178" spans="1:17">
      <c r="A178" s="96" t="s">
        <v>611</v>
      </c>
      <c r="B178" s="56">
        <v>0.1</v>
      </c>
      <c r="C178" s="56">
        <v>700</v>
      </c>
      <c r="D178" s="56">
        <v>3.47</v>
      </c>
      <c r="E178" s="56">
        <v>0.5</v>
      </c>
      <c r="F178" s="56">
        <v>6.7</v>
      </c>
      <c r="G178" s="56">
        <v>0.37</v>
      </c>
      <c r="H178" s="56">
        <v>135</v>
      </c>
      <c r="I178" s="56">
        <v>475</v>
      </c>
      <c r="J178" s="56">
        <v>7</v>
      </c>
      <c r="K178" s="56"/>
      <c r="L178" s="56">
        <v>0</v>
      </c>
      <c r="M178" s="92">
        <v>50000</v>
      </c>
      <c r="N178" s="57">
        <v>95.69</v>
      </c>
      <c r="O178" s="57">
        <v>89.58</v>
      </c>
      <c r="P178" s="57">
        <v>1.01</v>
      </c>
      <c r="Q178" s="58" t="s">
        <v>676</v>
      </c>
    </row>
    <row r="179" spans="1:17">
      <c r="A179" s="96" t="s">
        <v>677</v>
      </c>
      <c r="B179" s="56">
        <v>0.1</v>
      </c>
      <c r="C179" s="56">
        <v>700</v>
      </c>
      <c r="D179" s="56">
        <v>3.89</v>
      </c>
      <c r="E179" s="56">
        <v>0.5</v>
      </c>
      <c r="F179" s="56">
        <v>9.1</v>
      </c>
      <c r="G179" s="56">
        <v>0.39</v>
      </c>
      <c r="H179" s="56">
        <v>148</v>
      </c>
      <c r="I179" s="56">
        <v>750</v>
      </c>
      <c r="J179" s="56">
        <v>8.1999999999999993</v>
      </c>
      <c r="K179" s="56"/>
      <c r="L179" s="56">
        <v>0</v>
      </c>
      <c r="M179" s="92">
        <v>60000</v>
      </c>
      <c r="N179" s="57">
        <v>85.62</v>
      </c>
      <c r="O179" s="57">
        <v>84.3</v>
      </c>
      <c r="P179" s="57">
        <v>0.81</v>
      </c>
      <c r="Q179" s="58" t="s">
        <v>676</v>
      </c>
    </row>
    <row r="180" spans="1:17">
      <c r="A180" s="96" t="s">
        <v>678</v>
      </c>
      <c r="B180" s="56">
        <v>0.1</v>
      </c>
      <c r="C180" s="56">
        <v>700</v>
      </c>
      <c r="D180" s="56">
        <v>4.18</v>
      </c>
      <c r="E180" s="56">
        <v>0.5</v>
      </c>
      <c r="F180" s="56">
        <v>10</v>
      </c>
      <c r="G180" s="56">
        <v>0.42</v>
      </c>
      <c r="H180" s="56">
        <v>151</v>
      </c>
      <c r="I180" s="56">
        <v>780</v>
      </c>
      <c r="J180" s="56">
        <v>4.7</v>
      </c>
      <c r="K180" s="56"/>
      <c r="L180" s="56">
        <v>0</v>
      </c>
      <c r="M180" s="92">
        <v>60000</v>
      </c>
      <c r="N180" s="57">
        <v>90.74</v>
      </c>
      <c r="O180" s="57">
        <v>88.78</v>
      </c>
      <c r="P180" s="57">
        <v>0.95</v>
      </c>
      <c r="Q180" s="58" t="s">
        <v>676</v>
      </c>
    </row>
    <row r="181" spans="1:17">
      <c r="A181" s="96" t="s">
        <v>611</v>
      </c>
      <c r="B181" s="56">
        <v>0.1</v>
      </c>
      <c r="C181" s="56">
        <v>700</v>
      </c>
      <c r="D181" s="56">
        <v>3.47</v>
      </c>
      <c r="E181" s="56">
        <v>0.5</v>
      </c>
      <c r="F181" s="56">
        <v>6.7</v>
      </c>
      <c r="G181" s="56">
        <v>0.37</v>
      </c>
      <c r="H181" s="56">
        <v>135</v>
      </c>
      <c r="I181" s="56">
        <v>475</v>
      </c>
      <c r="J181" s="56">
        <v>7</v>
      </c>
      <c r="K181" s="56"/>
      <c r="L181" s="56">
        <v>0</v>
      </c>
      <c r="M181" s="92">
        <v>60000</v>
      </c>
      <c r="N181" s="57">
        <v>93.93</v>
      </c>
      <c r="O181" s="57">
        <v>87.82</v>
      </c>
      <c r="P181" s="57">
        <v>1</v>
      </c>
      <c r="Q181" s="58" t="s">
        <v>676</v>
      </c>
    </row>
    <row r="182" spans="1:17">
      <c r="A182" s="96" t="s">
        <v>680</v>
      </c>
      <c r="B182" s="56">
        <v>0.4</v>
      </c>
      <c r="C182" s="92">
        <v>750</v>
      </c>
      <c r="D182" s="56">
        <v>10</v>
      </c>
      <c r="E182" s="56">
        <v>10</v>
      </c>
      <c r="F182" s="56">
        <v>9.6</v>
      </c>
      <c r="G182" s="56">
        <v>0.3</v>
      </c>
      <c r="H182" s="92">
        <v>108</v>
      </c>
      <c r="I182" s="56">
        <v>908</v>
      </c>
      <c r="J182" s="56">
        <v>7.6</v>
      </c>
      <c r="K182" s="56"/>
      <c r="L182" s="56">
        <v>0</v>
      </c>
      <c r="M182" s="92">
        <v>60000</v>
      </c>
      <c r="N182" s="57">
        <v>57.9</v>
      </c>
      <c r="O182" s="57">
        <v>60.74</v>
      </c>
      <c r="P182" s="57">
        <v>0.84</v>
      </c>
      <c r="Q182" s="58" t="s">
        <v>681</v>
      </c>
    </row>
    <row r="183" spans="1:17">
      <c r="A183" s="96" t="s">
        <v>682</v>
      </c>
      <c r="B183" s="56">
        <v>0.4</v>
      </c>
      <c r="C183" s="92">
        <v>750</v>
      </c>
      <c r="D183" s="56">
        <v>10</v>
      </c>
      <c r="E183" s="56">
        <v>10</v>
      </c>
      <c r="F183" s="56">
        <v>9</v>
      </c>
      <c r="G183" s="56">
        <v>0.32</v>
      </c>
      <c r="H183" s="56">
        <v>125</v>
      </c>
      <c r="I183" s="56">
        <v>915</v>
      </c>
      <c r="J183" s="56">
        <v>8.3000000000000007</v>
      </c>
      <c r="K183" s="56"/>
      <c r="L183" s="56">
        <v>2.19</v>
      </c>
      <c r="M183" s="92">
        <v>60000</v>
      </c>
      <c r="N183" s="57">
        <v>64.209999999999994</v>
      </c>
      <c r="O183" s="57">
        <v>62.32</v>
      </c>
      <c r="P183" s="57">
        <v>0.88</v>
      </c>
      <c r="Q183" s="58" t="s">
        <v>681</v>
      </c>
    </row>
    <row r="184" spans="1:17">
      <c r="A184" s="96" t="s">
        <v>683</v>
      </c>
      <c r="B184" s="56">
        <v>0.4</v>
      </c>
      <c r="C184" s="92">
        <v>750</v>
      </c>
      <c r="D184" s="56">
        <v>10</v>
      </c>
      <c r="E184" s="56">
        <v>10</v>
      </c>
      <c r="F184" s="56">
        <v>7.6</v>
      </c>
      <c r="G184" s="56">
        <v>0.28999999999999998</v>
      </c>
      <c r="H184" s="56">
        <v>133</v>
      </c>
      <c r="I184" s="56">
        <v>928</v>
      </c>
      <c r="J184" s="56">
        <v>8.4</v>
      </c>
      <c r="K184" s="56"/>
      <c r="L184" s="56">
        <v>2.19</v>
      </c>
      <c r="M184" s="92">
        <v>60000</v>
      </c>
      <c r="N184" s="57">
        <v>64.209999999999994</v>
      </c>
      <c r="O184" s="57">
        <v>61.37</v>
      </c>
      <c r="P184" s="57">
        <v>0.88</v>
      </c>
      <c r="Q184" s="58" t="s">
        <v>681</v>
      </c>
    </row>
    <row r="185" spans="1:17">
      <c r="A185" s="96" t="s">
        <v>684</v>
      </c>
      <c r="B185" s="56">
        <v>0.4</v>
      </c>
      <c r="C185" s="92">
        <v>750</v>
      </c>
      <c r="D185" s="56">
        <v>10</v>
      </c>
      <c r="E185" s="56">
        <v>10</v>
      </c>
      <c r="F185" s="56">
        <v>6.3</v>
      </c>
      <c r="G185" s="56">
        <v>0.3</v>
      </c>
      <c r="H185" s="56">
        <v>151</v>
      </c>
      <c r="I185" s="56">
        <v>883</v>
      </c>
      <c r="J185" s="56">
        <v>9</v>
      </c>
      <c r="K185" s="56"/>
      <c r="L185" s="56">
        <v>2.19</v>
      </c>
      <c r="M185" s="92">
        <v>60000</v>
      </c>
      <c r="N185" s="57">
        <v>62.32</v>
      </c>
      <c r="O185" s="57">
        <v>61.05</v>
      </c>
      <c r="P185" s="57">
        <v>0.87</v>
      </c>
      <c r="Q185" s="58" t="s">
        <v>681</v>
      </c>
    </row>
    <row r="186" spans="1:17">
      <c r="A186" s="96" t="s">
        <v>685</v>
      </c>
      <c r="B186" s="56">
        <v>0.4</v>
      </c>
      <c r="C186" s="92">
        <v>750</v>
      </c>
      <c r="D186" s="56">
        <v>10</v>
      </c>
      <c r="E186" s="56">
        <v>10</v>
      </c>
      <c r="F186" s="56">
        <v>6.2</v>
      </c>
      <c r="G186" s="56">
        <v>0.26</v>
      </c>
      <c r="H186" s="56">
        <v>138</v>
      </c>
      <c r="I186" s="56">
        <v>994</v>
      </c>
      <c r="J186" s="56">
        <v>10</v>
      </c>
      <c r="K186" s="56"/>
      <c r="L186" s="56">
        <v>2.19</v>
      </c>
      <c r="M186" s="92">
        <v>60000</v>
      </c>
      <c r="N186" s="57">
        <v>51.58</v>
      </c>
      <c r="O186" s="57">
        <v>50.32</v>
      </c>
      <c r="P186" s="57">
        <v>0.86</v>
      </c>
      <c r="Q186" s="58" t="s">
        <v>681</v>
      </c>
    </row>
    <row r="187" spans="1:17">
      <c r="A187" s="96" t="s">
        <v>686</v>
      </c>
      <c r="B187" s="56">
        <v>0.4</v>
      </c>
      <c r="C187" s="92">
        <v>750</v>
      </c>
      <c r="D187" s="56">
        <v>10</v>
      </c>
      <c r="E187" s="56">
        <v>10</v>
      </c>
      <c r="F187" s="56">
        <v>6.1</v>
      </c>
      <c r="G187" s="56">
        <v>0.26</v>
      </c>
      <c r="H187" s="56">
        <v>122</v>
      </c>
      <c r="I187" s="56">
        <v>828</v>
      </c>
      <c r="J187" s="56">
        <v>12.7</v>
      </c>
      <c r="K187" s="56"/>
      <c r="L187" s="56">
        <v>2.19</v>
      </c>
      <c r="M187" s="92">
        <v>60000</v>
      </c>
      <c r="N187" s="57">
        <v>34.53</v>
      </c>
      <c r="O187" s="57">
        <v>31.05</v>
      </c>
      <c r="P187" s="57">
        <v>0.83</v>
      </c>
      <c r="Q187" s="58" t="s">
        <v>681</v>
      </c>
    </row>
    <row r="188" spans="1:17">
      <c r="A188" s="96" t="s">
        <v>680</v>
      </c>
      <c r="B188" s="56">
        <v>0.4</v>
      </c>
      <c r="C188" s="92">
        <v>750</v>
      </c>
      <c r="D188" s="56">
        <v>10</v>
      </c>
      <c r="E188" s="56">
        <v>20</v>
      </c>
      <c r="F188" s="56">
        <v>9.6</v>
      </c>
      <c r="G188" s="56">
        <v>0.3</v>
      </c>
      <c r="H188" s="92">
        <v>108</v>
      </c>
      <c r="I188" s="56">
        <v>908</v>
      </c>
      <c r="J188" s="56">
        <v>7.6</v>
      </c>
      <c r="K188" s="56"/>
      <c r="L188" s="56">
        <v>0</v>
      </c>
      <c r="M188" s="92">
        <v>60000</v>
      </c>
      <c r="N188" s="57">
        <v>54.74</v>
      </c>
      <c r="O188" s="57">
        <v>57.58</v>
      </c>
      <c r="P188" s="57">
        <v>0.83</v>
      </c>
      <c r="Q188" s="58" t="s">
        <v>681</v>
      </c>
    </row>
    <row r="189" spans="1:17">
      <c r="A189" s="96" t="s">
        <v>682</v>
      </c>
      <c r="B189" s="56">
        <v>0.4</v>
      </c>
      <c r="C189" s="92">
        <v>750</v>
      </c>
      <c r="D189" s="56">
        <v>10</v>
      </c>
      <c r="E189" s="56">
        <v>20</v>
      </c>
      <c r="F189" s="56">
        <v>9</v>
      </c>
      <c r="G189" s="56">
        <v>0.32</v>
      </c>
      <c r="H189" s="56">
        <v>125</v>
      </c>
      <c r="I189" s="56">
        <v>915</v>
      </c>
      <c r="J189" s="56">
        <v>8.3000000000000007</v>
      </c>
      <c r="K189" s="56"/>
      <c r="L189" s="56">
        <v>2.19</v>
      </c>
      <c r="M189" s="92">
        <v>60000</v>
      </c>
      <c r="N189" s="57">
        <v>62</v>
      </c>
      <c r="O189" s="57">
        <v>59.79</v>
      </c>
      <c r="P189" s="57">
        <v>0.87</v>
      </c>
      <c r="Q189" s="58" t="s">
        <v>681</v>
      </c>
    </row>
    <row r="190" spans="1:17">
      <c r="A190" s="96" t="s">
        <v>683</v>
      </c>
      <c r="B190" s="56">
        <v>0.4</v>
      </c>
      <c r="C190" s="92">
        <v>750</v>
      </c>
      <c r="D190" s="56">
        <v>10</v>
      </c>
      <c r="E190" s="56">
        <v>20</v>
      </c>
      <c r="F190" s="56">
        <v>7.6</v>
      </c>
      <c r="G190" s="56">
        <v>0.28999999999999998</v>
      </c>
      <c r="H190" s="56">
        <v>133</v>
      </c>
      <c r="I190" s="56">
        <v>928</v>
      </c>
      <c r="J190" s="56">
        <v>8.4</v>
      </c>
      <c r="K190" s="56"/>
      <c r="L190" s="56">
        <v>2.19</v>
      </c>
      <c r="M190" s="92">
        <v>60000</v>
      </c>
      <c r="N190" s="57">
        <v>64.209999999999994</v>
      </c>
      <c r="O190" s="57">
        <v>62</v>
      </c>
      <c r="P190" s="57">
        <v>0.88</v>
      </c>
      <c r="Q190" s="58" t="s">
        <v>681</v>
      </c>
    </row>
    <row r="191" spans="1:17">
      <c r="A191" s="96" t="s">
        <v>684</v>
      </c>
      <c r="B191" s="56">
        <v>0.4</v>
      </c>
      <c r="C191" s="92">
        <v>750</v>
      </c>
      <c r="D191" s="56">
        <v>10</v>
      </c>
      <c r="E191" s="56">
        <v>20</v>
      </c>
      <c r="F191" s="56">
        <v>6.3</v>
      </c>
      <c r="G191" s="56">
        <v>0.3</v>
      </c>
      <c r="H191" s="56">
        <v>151</v>
      </c>
      <c r="I191" s="56">
        <v>883</v>
      </c>
      <c r="J191" s="56">
        <v>9</v>
      </c>
      <c r="K191" s="56"/>
      <c r="L191" s="56">
        <v>2.19</v>
      </c>
      <c r="M191" s="92">
        <v>60000</v>
      </c>
      <c r="N191" s="57">
        <v>62</v>
      </c>
      <c r="O191" s="57">
        <v>59.16</v>
      </c>
      <c r="P191" s="57">
        <v>0.88</v>
      </c>
      <c r="Q191" s="58" t="s">
        <v>681</v>
      </c>
    </row>
    <row r="192" spans="1:17">
      <c r="A192" s="96" t="s">
        <v>685</v>
      </c>
      <c r="B192" s="56">
        <v>0.4</v>
      </c>
      <c r="C192" s="92">
        <v>750</v>
      </c>
      <c r="D192" s="56">
        <v>10</v>
      </c>
      <c r="E192" s="56">
        <v>20</v>
      </c>
      <c r="F192" s="56">
        <v>6.2</v>
      </c>
      <c r="G192" s="56">
        <v>0.26</v>
      </c>
      <c r="H192" s="56">
        <v>138</v>
      </c>
      <c r="I192" s="56">
        <v>994</v>
      </c>
      <c r="J192" s="56">
        <v>10</v>
      </c>
      <c r="K192" s="56"/>
      <c r="L192" s="56">
        <v>2.19</v>
      </c>
      <c r="M192" s="92">
        <v>60000</v>
      </c>
      <c r="N192" s="57">
        <v>51.26</v>
      </c>
      <c r="O192" s="57">
        <v>50</v>
      </c>
      <c r="P192" s="57">
        <v>0.88</v>
      </c>
      <c r="Q192" s="58" t="s">
        <v>681</v>
      </c>
    </row>
    <row r="193" spans="1:17">
      <c r="A193" s="96" t="s">
        <v>686</v>
      </c>
      <c r="B193" s="56">
        <v>0.4</v>
      </c>
      <c r="C193" s="92">
        <v>750</v>
      </c>
      <c r="D193" s="56">
        <v>10</v>
      </c>
      <c r="E193" s="56">
        <v>20</v>
      </c>
      <c r="F193" s="56">
        <v>6.1</v>
      </c>
      <c r="G193" s="56">
        <v>0.26</v>
      </c>
      <c r="H193" s="56">
        <v>122</v>
      </c>
      <c r="I193" s="56">
        <v>828</v>
      </c>
      <c r="J193" s="56">
        <v>12.7</v>
      </c>
      <c r="K193" s="56"/>
      <c r="L193" s="56">
        <v>2.19</v>
      </c>
      <c r="M193" s="92">
        <v>60000</v>
      </c>
      <c r="N193" s="57">
        <v>32.950000000000003</v>
      </c>
      <c r="O193" s="57">
        <v>27.58</v>
      </c>
      <c r="P193" s="57">
        <v>0.83</v>
      </c>
      <c r="Q193" s="58" t="s">
        <v>681</v>
      </c>
    </row>
    <row r="194" spans="1:17">
      <c r="A194" s="96" t="s">
        <v>680</v>
      </c>
      <c r="B194" s="56">
        <v>0.4</v>
      </c>
      <c r="C194" s="92">
        <v>750</v>
      </c>
      <c r="D194" s="56">
        <v>10</v>
      </c>
      <c r="E194" s="56">
        <v>40</v>
      </c>
      <c r="F194" s="56">
        <v>9.6</v>
      </c>
      <c r="G194" s="56">
        <v>0.3</v>
      </c>
      <c r="H194" s="92">
        <v>108</v>
      </c>
      <c r="I194" s="56">
        <v>908</v>
      </c>
      <c r="J194" s="56">
        <v>7.6</v>
      </c>
      <c r="K194" s="56"/>
      <c r="L194" s="56">
        <v>0</v>
      </c>
      <c r="M194" s="92">
        <v>60000</v>
      </c>
      <c r="N194" s="57">
        <v>56.74</v>
      </c>
      <c r="O194" s="57">
        <v>56.74</v>
      </c>
      <c r="P194" s="57">
        <v>0.85</v>
      </c>
      <c r="Q194" s="58" t="s">
        <v>681</v>
      </c>
    </row>
    <row r="195" spans="1:17">
      <c r="A195" s="96" t="s">
        <v>684</v>
      </c>
      <c r="B195" s="56">
        <v>0.4</v>
      </c>
      <c r="C195" s="92">
        <v>750</v>
      </c>
      <c r="D195" s="56">
        <v>10</v>
      </c>
      <c r="E195" s="56">
        <v>40</v>
      </c>
      <c r="F195" s="56">
        <v>6.3</v>
      </c>
      <c r="G195" s="56">
        <v>0.3</v>
      </c>
      <c r="H195" s="56">
        <v>151</v>
      </c>
      <c r="I195" s="56">
        <v>883</v>
      </c>
      <c r="J195" s="56">
        <v>9</v>
      </c>
      <c r="K195" s="56"/>
      <c r="L195" s="56">
        <v>2.19</v>
      </c>
      <c r="M195" s="92">
        <v>60000</v>
      </c>
      <c r="N195" s="57">
        <v>61.63</v>
      </c>
      <c r="O195" s="57">
        <v>61.63</v>
      </c>
      <c r="P195" s="57">
        <v>0.89</v>
      </c>
      <c r="Q195" s="58" t="s">
        <v>681</v>
      </c>
    </row>
    <row r="196" spans="1:17">
      <c r="A196" s="96" t="s">
        <v>680</v>
      </c>
      <c r="B196" s="56">
        <v>0.4</v>
      </c>
      <c r="C196" s="92">
        <v>750</v>
      </c>
      <c r="D196" s="56">
        <v>10</v>
      </c>
      <c r="E196" s="56">
        <v>60</v>
      </c>
      <c r="F196" s="56">
        <v>9.6</v>
      </c>
      <c r="G196" s="56">
        <v>0.3</v>
      </c>
      <c r="H196" s="92">
        <v>108</v>
      </c>
      <c r="I196" s="56">
        <v>908</v>
      </c>
      <c r="J196" s="56">
        <v>7.6</v>
      </c>
      <c r="K196" s="56"/>
      <c r="L196" s="56">
        <v>0</v>
      </c>
      <c r="M196" s="92">
        <v>60000</v>
      </c>
      <c r="N196" s="57">
        <v>51.65</v>
      </c>
      <c r="O196" s="57">
        <v>52.7</v>
      </c>
      <c r="P196" s="57">
        <v>0.83</v>
      </c>
      <c r="Q196" s="58" t="s">
        <v>681</v>
      </c>
    </row>
    <row r="197" spans="1:17">
      <c r="A197" s="96" t="s">
        <v>684</v>
      </c>
      <c r="B197" s="56">
        <v>0.4</v>
      </c>
      <c r="C197" s="92">
        <v>750</v>
      </c>
      <c r="D197" s="56">
        <v>10</v>
      </c>
      <c r="E197" s="56">
        <v>60</v>
      </c>
      <c r="F197" s="56">
        <v>6.3</v>
      </c>
      <c r="G197" s="56">
        <v>0.3</v>
      </c>
      <c r="H197" s="56">
        <v>151</v>
      </c>
      <c r="I197" s="56">
        <v>883</v>
      </c>
      <c r="J197" s="56">
        <v>9</v>
      </c>
      <c r="K197" s="56"/>
      <c r="L197" s="56">
        <v>2.19</v>
      </c>
      <c r="M197" s="92">
        <v>60000</v>
      </c>
      <c r="N197" s="57">
        <v>60.82</v>
      </c>
      <c r="O197" s="57">
        <v>61</v>
      </c>
      <c r="P197" s="57">
        <v>0.89</v>
      </c>
      <c r="Q197" s="58" t="s">
        <v>681</v>
      </c>
    </row>
    <row r="198" spans="1:17">
      <c r="A198" s="96" t="s">
        <v>680</v>
      </c>
      <c r="B198" s="56">
        <v>0.4</v>
      </c>
      <c r="C198" s="92">
        <v>750</v>
      </c>
      <c r="D198" s="56">
        <v>10</v>
      </c>
      <c r="E198" s="56">
        <v>80</v>
      </c>
      <c r="F198" s="56">
        <v>9.6</v>
      </c>
      <c r="G198" s="56">
        <v>0.3</v>
      </c>
      <c r="H198" s="92">
        <v>108</v>
      </c>
      <c r="I198" s="56">
        <v>908</v>
      </c>
      <c r="J198" s="56">
        <v>7.6</v>
      </c>
      <c r="K198" s="56"/>
      <c r="L198" s="56">
        <v>0</v>
      </c>
      <c r="M198" s="92">
        <v>60000</v>
      </c>
      <c r="N198" s="57">
        <v>48.57</v>
      </c>
      <c r="O198" s="57">
        <v>49.39</v>
      </c>
      <c r="P198" s="57">
        <v>0.82</v>
      </c>
      <c r="Q198" s="58" t="s">
        <v>681</v>
      </c>
    </row>
    <row r="199" spans="1:17">
      <c r="A199" s="96" t="s">
        <v>684</v>
      </c>
      <c r="B199" s="56">
        <v>0.4</v>
      </c>
      <c r="C199" s="92">
        <v>750</v>
      </c>
      <c r="D199" s="56">
        <v>10</v>
      </c>
      <c r="E199" s="56">
        <v>80</v>
      </c>
      <c r="F199" s="56">
        <v>6.3</v>
      </c>
      <c r="G199" s="56">
        <v>0.3</v>
      </c>
      <c r="H199" s="56">
        <v>151</v>
      </c>
      <c r="I199" s="56">
        <v>883</v>
      </c>
      <c r="J199" s="56">
        <v>9</v>
      </c>
      <c r="K199" s="56"/>
      <c r="L199" s="56">
        <v>2.19</v>
      </c>
      <c r="M199" s="92">
        <v>60000</v>
      </c>
      <c r="N199" s="57">
        <v>59.59</v>
      </c>
      <c r="O199" s="57">
        <v>59.18</v>
      </c>
      <c r="P199" s="57">
        <v>0.89</v>
      </c>
      <c r="Q199" s="58" t="s">
        <v>681</v>
      </c>
    </row>
    <row r="200" spans="1:17">
      <c r="A200" s="96" t="s">
        <v>680</v>
      </c>
      <c r="B200" s="56">
        <v>0.4</v>
      </c>
      <c r="C200" s="92">
        <v>750</v>
      </c>
      <c r="D200" s="56">
        <v>10</v>
      </c>
      <c r="E200" s="56">
        <v>100</v>
      </c>
      <c r="F200" s="56">
        <v>9.6</v>
      </c>
      <c r="G200" s="56">
        <v>0.3</v>
      </c>
      <c r="H200" s="92">
        <v>108</v>
      </c>
      <c r="I200" s="56">
        <v>908</v>
      </c>
      <c r="J200" s="56">
        <v>7.6</v>
      </c>
      <c r="K200" s="56"/>
      <c r="L200" s="56">
        <v>0</v>
      </c>
      <c r="M200" s="92">
        <v>60000</v>
      </c>
      <c r="N200" s="57">
        <v>48.16</v>
      </c>
      <c r="O200" s="57">
        <v>48.57</v>
      </c>
      <c r="P200" s="57">
        <v>0.81</v>
      </c>
      <c r="Q200" s="58" t="s">
        <v>681</v>
      </c>
    </row>
    <row r="201" spans="1:17">
      <c r="A201" s="96" t="s">
        <v>684</v>
      </c>
      <c r="B201" s="56">
        <v>0.4</v>
      </c>
      <c r="C201" s="92">
        <v>750</v>
      </c>
      <c r="D201" s="56">
        <v>10</v>
      </c>
      <c r="E201" s="56">
        <v>100</v>
      </c>
      <c r="F201" s="56">
        <v>6.3</v>
      </c>
      <c r="G201" s="56">
        <v>0.3</v>
      </c>
      <c r="H201" s="56">
        <v>151</v>
      </c>
      <c r="I201" s="56">
        <v>883</v>
      </c>
      <c r="J201" s="56">
        <v>9</v>
      </c>
      <c r="K201" s="56"/>
      <c r="L201" s="56">
        <v>2.19</v>
      </c>
      <c r="M201" s="92">
        <v>60000</v>
      </c>
      <c r="N201" s="57">
        <v>58.37</v>
      </c>
      <c r="O201" s="57">
        <v>59.18</v>
      </c>
      <c r="P201" s="57">
        <v>0.88</v>
      </c>
      <c r="Q201" s="58" t="s">
        <v>681</v>
      </c>
    </row>
    <row r="202" spans="1:17">
      <c r="A202" s="96" t="s">
        <v>687</v>
      </c>
      <c r="B202" s="56">
        <v>0.1</v>
      </c>
      <c r="C202" s="56">
        <v>550</v>
      </c>
      <c r="D202" s="56">
        <v>17.3</v>
      </c>
      <c r="E202" s="56">
        <v>5</v>
      </c>
      <c r="F202" s="56">
        <v>3</v>
      </c>
      <c r="G202" s="92">
        <v>0.62</v>
      </c>
      <c r="H202" s="92">
        <v>254</v>
      </c>
      <c r="I202" s="56">
        <v>860</v>
      </c>
      <c r="J202" s="56">
        <v>6</v>
      </c>
      <c r="K202" s="56"/>
      <c r="L202" s="56">
        <v>1.33</v>
      </c>
      <c r="M202" s="56">
        <v>20000</v>
      </c>
      <c r="N202" s="57">
        <v>17.59</v>
      </c>
      <c r="O202" s="57">
        <v>22.81</v>
      </c>
      <c r="P202" s="57">
        <v>1.25</v>
      </c>
      <c r="Q202" s="58" t="s">
        <v>688</v>
      </c>
    </row>
    <row r="203" spans="1:17">
      <c r="A203" s="96" t="s">
        <v>689</v>
      </c>
      <c r="B203" s="56">
        <v>0.1</v>
      </c>
      <c r="C203" s="56">
        <v>550</v>
      </c>
      <c r="D203" s="56">
        <v>18.899999999999999</v>
      </c>
      <c r="E203" s="56">
        <v>5</v>
      </c>
      <c r="F203" s="56">
        <v>6</v>
      </c>
      <c r="G203" s="92">
        <v>0.32</v>
      </c>
      <c r="H203" s="92">
        <v>198</v>
      </c>
      <c r="I203" s="56">
        <v>840</v>
      </c>
      <c r="J203" s="56">
        <v>9</v>
      </c>
      <c r="K203" s="56"/>
      <c r="L203" s="56">
        <v>1.33</v>
      </c>
      <c r="M203" s="56">
        <v>20000</v>
      </c>
      <c r="N203" s="57">
        <v>31.2</v>
      </c>
      <c r="O203" s="57">
        <v>35.35</v>
      </c>
      <c r="P203" s="57">
        <v>0.78</v>
      </c>
      <c r="Q203" s="58" t="s">
        <v>688</v>
      </c>
    </row>
    <row r="204" spans="1:17">
      <c r="A204" s="96" t="s">
        <v>690</v>
      </c>
      <c r="B204" s="56">
        <v>0.1</v>
      </c>
      <c r="C204" s="56">
        <v>550</v>
      </c>
      <c r="D204" s="56">
        <v>16.3</v>
      </c>
      <c r="E204" s="56">
        <v>5</v>
      </c>
      <c r="F204" s="56">
        <v>6</v>
      </c>
      <c r="G204" s="92">
        <v>0.34</v>
      </c>
      <c r="H204" s="92">
        <v>152</v>
      </c>
      <c r="I204" s="56">
        <v>810</v>
      </c>
      <c r="J204" s="56">
        <v>10</v>
      </c>
      <c r="K204" s="56"/>
      <c r="L204" s="56">
        <v>1.33</v>
      </c>
      <c r="M204" s="56">
        <v>20000</v>
      </c>
      <c r="N204" s="57">
        <v>33.47</v>
      </c>
      <c r="O204" s="57">
        <v>35.35</v>
      </c>
      <c r="P204" s="57">
        <v>0.84</v>
      </c>
      <c r="Q204" s="58" t="s">
        <v>688</v>
      </c>
    </row>
    <row r="205" spans="1:17">
      <c r="A205" s="96" t="s">
        <v>691</v>
      </c>
      <c r="B205" s="56">
        <v>0.1</v>
      </c>
      <c r="C205" s="56">
        <v>550</v>
      </c>
      <c r="D205" s="56">
        <v>19.600000000000001</v>
      </c>
      <c r="E205" s="56">
        <v>5</v>
      </c>
      <c r="F205" s="56">
        <v>14</v>
      </c>
      <c r="G205" s="92">
        <v>0.41</v>
      </c>
      <c r="H205" s="92">
        <v>115</v>
      </c>
      <c r="I205" s="56">
        <v>835</v>
      </c>
      <c r="J205" s="56">
        <v>6</v>
      </c>
      <c r="K205" s="56"/>
      <c r="L205" s="56">
        <v>0</v>
      </c>
      <c r="M205" s="56">
        <v>20000</v>
      </c>
      <c r="N205" s="57">
        <v>47.08</v>
      </c>
      <c r="O205" s="57">
        <v>39.26</v>
      </c>
      <c r="P205" s="57">
        <v>1.24</v>
      </c>
      <c r="Q205" s="58" t="s">
        <v>688</v>
      </c>
    </row>
    <row r="206" spans="1:17">
      <c r="A206" s="96" t="s">
        <v>687</v>
      </c>
      <c r="B206" s="56">
        <v>0.1</v>
      </c>
      <c r="C206" s="56">
        <v>650</v>
      </c>
      <c r="D206" s="56">
        <v>17.3</v>
      </c>
      <c r="E206" s="56">
        <v>5</v>
      </c>
      <c r="F206" s="56">
        <v>3</v>
      </c>
      <c r="G206" s="92">
        <v>0.62</v>
      </c>
      <c r="H206" s="92">
        <v>254</v>
      </c>
      <c r="I206" s="56">
        <v>860</v>
      </c>
      <c r="J206" s="56">
        <v>6</v>
      </c>
      <c r="K206" s="56"/>
      <c r="L206" s="56">
        <v>1.33</v>
      </c>
      <c r="M206" s="56">
        <v>20000</v>
      </c>
      <c r="N206" s="57">
        <v>58.92</v>
      </c>
      <c r="O206" s="57">
        <v>66.86</v>
      </c>
      <c r="P206" s="57">
        <v>0.83</v>
      </c>
      <c r="Q206" s="58" t="s">
        <v>688</v>
      </c>
    </row>
    <row r="207" spans="1:17">
      <c r="A207" s="96" t="s">
        <v>687</v>
      </c>
      <c r="B207" s="56">
        <v>0.1</v>
      </c>
      <c r="C207" s="56">
        <v>750</v>
      </c>
      <c r="D207" s="56">
        <v>17.3</v>
      </c>
      <c r="E207" s="56">
        <v>5</v>
      </c>
      <c r="F207" s="56">
        <v>3</v>
      </c>
      <c r="G207" s="92">
        <v>0.62</v>
      </c>
      <c r="H207" s="92">
        <v>254</v>
      </c>
      <c r="I207" s="56">
        <v>860</v>
      </c>
      <c r="J207" s="56">
        <v>6</v>
      </c>
      <c r="K207" s="56"/>
      <c r="L207" s="56">
        <v>1.33</v>
      </c>
      <c r="M207" s="56">
        <v>20000</v>
      </c>
      <c r="N207" s="57">
        <v>85.2</v>
      </c>
      <c r="O207" s="57">
        <v>90</v>
      </c>
      <c r="P207" s="57">
        <v>0.9</v>
      </c>
      <c r="Q207" s="58" t="s">
        <v>688</v>
      </c>
    </row>
    <row r="208" spans="1:17">
      <c r="A208" s="83" t="s">
        <v>692</v>
      </c>
      <c r="B208" s="84">
        <v>0.5</v>
      </c>
      <c r="C208" s="85">
        <v>700</v>
      </c>
      <c r="D208" s="86">
        <v>10</v>
      </c>
      <c r="E208" s="86">
        <v>5</v>
      </c>
      <c r="F208" s="84">
        <v>16.420000000000002</v>
      </c>
      <c r="G208" s="84">
        <v>0.15</v>
      </c>
      <c r="H208" s="84">
        <v>36.92</v>
      </c>
      <c r="I208" s="87">
        <v>445</v>
      </c>
      <c r="J208" s="85">
        <v>16.2</v>
      </c>
      <c r="K208" s="85"/>
      <c r="L208" s="86">
        <v>0</v>
      </c>
      <c r="M208" s="85">
        <v>12000</v>
      </c>
      <c r="N208" s="88">
        <v>50.73</v>
      </c>
      <c r="O208" s="88">
        <v>72.36</v>
      </c>
      <c r="P208" s="88"/>
      <c r="Q208" s="89" t="s">
        <v>693</v>
      </c>
    </row>
    <row r="209" spans="1:17">
      <c r="A209" s="83" t="s">
        <v>694</v>
      </c>
      <c r="B209" s="84">
        <v>0.5</v>
      </c>
      <c r="C209" s="85">
        <v>700</v>
      </c>
      <c r="D209" s="86">
        <v>10</v>
      </c>
      <c r="E209" s="86">
        <v>5</v>
      </c>
      <c r="F209" s="84">
        <v>15.6</v>
      </c>
      <c r="G209" s="84">
        <v>0.19</v>
      </c>
      <c r="H209" s="84">
        <v>48.43</v>
      </c>
      <c r="I209" s="87">
        <v>460</v>
      </c>
      <c r="J209" s="85">
        <v>10</v>
      </c>
      <c r="K209" s="85"/>
      <c r="L209" s="86">
        <v>0</v>
      </c>
      <c r="M209" s="85">
        <v>12000</v>
      </c>
      <c r="N209" s="88">
        <v>54.662999999999997</v>
      </c>
      <c r="O209" s="88">
        <v>62.920999999999999</v>
      </c>
      <c r="P209" s="88"/>
      <c r="Q209" s="89" t="s">
        <v>693</v>
      </c>
    </row>
    <row r="210" spans="1:17">
      <c r="A210" s="83" t="s">
        <v>695</v>
      </c>
      <c r="B210" s="84">
        <v>0.5</v>
      </c>
      <c r="C210" s="85">
        <v>700</v>
      </c>
      <c r="D210" s="86">
        <v>10</v>
      </c>
      <c r="E210" s="86">
        <v>5</v>
      </c>
      <c r="F210" s="84">
        <v>14.32</v>
      </c>
      <c r="G210" s="84">
        <v>0.18</v>
      </c>
      <c r="H210" s="84">
        <v>50.83</v>
      </c>
      <c r="I210" s="87">
        <v>472</v>
      </c>
      <c r="J210" s="85">
        <v>11.5</v>
      </c>
      <c r="K210" s="85"/>
      <c r="L210" s="86">
        <v>0</v>
      </c>
      <c r="M210" s="85">
        <v>12000</v>
      </c>
      <c r="N210" s="88">
        <v>50.73</v>
      </c>
      <c r="O210" s="88">
        <v>60.673999999999999</v>
      </c>
      <c r="P210" s="88"/>
      <c r="Q210" s="89" t="s">
        <v>693</v>
      </c>
    </row>
    <row r="211" spans="1:17">
      <c r="A211" s="83" t="s">
        <v>696</v>
      </c>
      <c r="B211" s="84">
        <v>0.5</v>
      </c>
      <c r="C211" s="85">
        <v>700</v>
      </c>
      <c r="D211" s="86">
        <v>10</v>
      </c>
      <c r="E211" s="86">
        <v>5</v>
      </c>
      <c r="F211" s="84">
        <v>14.33</v>
      </c>
      <c r="G211" s="84">
        <v>0.21</v>
      </c>
      <c r="H211" s="84">
        <v>58.99</v>
      </c>
      <c r="I211" s="87">
        <v>450</v>
      </c>
      <c r="J211" s="85">
        <v>21.3</v>
      </c>
      <c r="K211" s="85"/>
      <c r="L211" s="86">
        <v>0</v>
      </c>
      <c r="M211" s="85">
        <v>12000</v>
      </c>
      <c r="N211" s="88">
        <v>50.73</v>
      </c>
      <c r="O211" s="88">
        <v>62.472000000000001</v>
      </c>
      <c r="P211" s="88"/>
      <c r="Q211" s="89" t="s">
        <v>693</v>
      </c>
    </row>
    <row r="212" spans="1:17">
      <c r="A212" s="97" t="s">
        <v>697</v>
      </c>
      <c r="B212" s="84">
        <f>1/3</f>
        <v>0.33333333333333331</v>
      </c>
      <c r="C212" s="85">
        <v>750</v>
      </c>
      <c r="D212" s="86">
        <v>5</v>
      </c>
      <c r="E212" s="86">
        <v>4</v>
      </c>
      <c r="F212" s="84">
        <v>13</v>
      </c>
      <c r="G212" s="84">
        <v>0.55000000000000004</v>
      </c>
      <c r="H212" s="84">
        <v>150</v>
      </c>
      <c r="I212" s="87">
        <v>800</v>
      </c>
      <c r="J212" s="85">
        <v>8.1</v>
      </c>
      <c r="K212" s="85"/>
      <c r="L212" s="86">
        <v>1.31</v>
      </c>
      <c r="M212" s="85">
        <v>36000</v>
      </c>
      <c r="N212" s="88">
        <v>78.218000000000004</v>
      </c>
      <c r="O212" s="88">
        <v>86.206999999999994</v>
      </c>
      <c r="P212" s="88">
        <v>0.78740157480314954</v>
      </c>
      <c r="Q212" s="89" t="s">
        <v>698</v>
      </c>
    </row>
    <row r="213" spans="1:17">
      <c r="A213" s="83" t="s">
        <v>699</v>
      </c>
      <c r="B213" s="84">
        <f t="shared" ref="B213:B215" si="0">1/3</f>
        <v>0.33333333333333331</v>
      </c>
      <c r="C213" s="85">
        <v>750</v>
      </c>
      <c r="D213" s="86">
        <v>3</v>
      </c>
      <c r="E213" s="86">
        <v>4</v>
      </c>
      <c r="F213" s="84">
        <v>19</v>
      </c>
      <c r="G213" s="84">
        <v>0.47</v>
      </c>
      <c r="H213" s="84">
        <v>107</v>
      </c>
      <c r="I213" s="87">
        <v>800</v>
      </c>
      <c r="J213" s="85">
        <v>9.3000000000000007</v>
      </c>
      <c r="K213" s="85"/>
      <c r="L213" s="86">
        <v>1.31</v>
      </c>
      <c r="M213" s="85">
        <v>36000</v>
      </c>
      <c r="N213" s="88">
        <v>71.287000000000006</v>
      </c>
      <c r="O213" s="88">
        <v>83.251000000000005</v>
      </c>
      <c r="P213" s="88">
        <v>0.78740157480314954</v>
      </c>
      <c r="Q213" s="89" t="s">
        <v>698</v>
      </c>
    </row>
    <row r="214" spans="1:17">
      <c r="A214" s="83" t="s">
        <v>700</v>
      </c>
      <c r="B214" s="84">
        <f t="shared" si="0"/>
        <v>0.33333333333333331</v>
      </c>
      <c r="C214" s="85">
        <v>750</v>
      </c>
      <c r="D214" s="86">
        <v>3</v>
      </c>
      <c r="E214" s="86">
        <v>4</v>
      </c>
      <c r="F214" s="84">
        <v>36</v>
      </c>
      <c r="G214" s="84">
        <v>0.45</v>
      </c>
      <c r="H214" s="84">
        <v>61</v>
      </c>
      <c r="I214" s="87">
        <v>800</v>
      </c>
      <c r="J214" s="85">
        <v>14.1</v>
      </c>
      <c r="K214" s="85"/>
      <c r="L214" s="86">
        <v>1.31</v>
      </c>
      <c r="M214" s="85">
        <v>36000</v>
      </c>
      <c r="N214" s="88">
        <v>56.436</v>
      </c>
      <c r="O214" s="88">
        <v>68.965999999999994</v>
      </c>
      <c r="P214" s="88">
        <v>0.74294205052005935</v>
      </c>
      <c r="Q214" s="89" t="s">
        <v>698</v>
      </c>
    </row>
    <row r="215" spans="1:17">
      <c r="A215" s="83" t="s">
        <v>701</v>
      </c>
      <c r="B215" s="84">
        <f t="shared" si="0"/>
        <v>0.33333333333333331</v>
      </c>
      <c r="C215" s="85">
        <v>750</v>
      </c>
      <c r="D215" s="86">
        <v>3</v>
      </c>
      <c r="E215" s="86">
        <v>4</v>
      </c>
      <c r="F215" s="84">
        <v>30</v>
      </c>
      <c r="G215" s="84">
        <v>0.49</v>
      </c>
      <c r="H215" s="84">
        <v>56</v>
      </c>
      <c r="I215" s="87">
        <v>800</v>
      </c>
      <c r="J215" s="85">
        <v>11.8</v>
      </c>
      <c r="K215" s="85"/>
      <c r="L215" s="86">
        <v>1.31</v>
      </c>
      <c r="M215" s="85">
        <v>36000</v>
      </c>
      <c r="N215" s="88">
        <v>43.564</v>
      </c>
      <c r="O215" s="88">
        <v>58.128</v>
      </c>
      <c r="P215" s="88">
        <v>0.68073519400953031</v>
      </c>
      <c r="Q215" s="89" t="s">
        <v>698</v>
      </c>
    </row>
    <row r="216" spans="1:17">
      <c r="A216" s="83" t="s">
        <v>702</v>
      </c>
      <c r="B216" s="84">
        <v>0.5</v>
      </c>
      <c r="C216" s="85">
        <v>700</v>
      </c>
      <c r="D216" s="86">
        <v>9.6</v>
      </c>
      <c r="E216" s="86">
        <v>10</v>
      </c>
      <c r="F216" s="84">
        <v>10</v>
      </c>
      <c r="G216" s="84">
        <v>0.79</v>
      </c>
      <c r="H216" s="84">
        <v>320</v>
      </c>
      <c r="I216" s="87">
        <f>910-273</f>
        <v>637</v>
      </c>
      <c r="J216" s="85">
        <v>4.9000000000000004</v>
      </c>
      <c r="K216" s="85"/>
      <c r="L216" s="86">
        <v>0</v>
      </c>
      <c r="M216" s="85">
        <v>36000</v>
      </c>
      <c r="N216" s="88">
        <v>71.111000000000004</v>
      </c>
      <c r="O216" s="88">
        <v>80</v>
      </c>
      <c r="P216" s="88">
        <v>1.01</v>
      </c>
      <c r="Q216" s="89" t="s">
        <v>703</v>
      </c>
    </row>
    <row r="217" spans="1:17">
      <c r="A217" s="83" t="s">
        <v>702</v>
      </c>
      <c r="B217" s="84">
        <v>0.5</v>
      </c>
      <c r="C217" s="85">
        <v>700</v>
      </c>
      <c r="D217" s="86">
        <v>9.6</v>
      </c>
      <c r="E217" s="86">
        <v>20</v>
      </c>
      <c r="F217" s="84">
        <v>10</v>
      </c>
      <c r="G217" s="84">
        <v>0.79</v>
      </c>
      <c r="H217" s="84">
        <v>320</v>
      </c>
      <c r="I217" s="87">
        <f>910-273</f>
        <v>637</v>
      </c>
      <c r="J217" s="85">
        <v>4.9000000000000004</v>
      </c>
      <c r="K217" s="85"/>
      <c r="L217" s="86">
        <v>0</v>
      </c>
      <c r="M217" s="85">
        <v>36000</v>
      </c>
      <c r="N217" s="88">
        <v>70.37</v>
      </c>
      <c r="O217" s="88">
        <v>80</v>
      </c>
      <c r="P217" s="88">
        <v>1</v>
      </c>
      <c r="Q217" s="89" t="s">
        <v>703</v>
      </c>
    </row>
    <row r="218" spans="1:17">
      <c r="A218" s="83" t="s">
        <v>702</v>
      </c>
      <c r="B218" s="84">
        <v>0.5</v>
      </c>
      <c r="C218" s="85">
        <v>700</v>
      </c>
      <c r="D218" s="86">
        <v>9.6</v>
      </c>
      <c r="E218" s="86">
        <v>10</v>
      </c>
      <c r="F218" s="84">
        <v>10</v>
      </c>
      <c r="G218" s="84">
        <v>0.79</v>
      </c>
      <c r="H218" s="84">
        <v>320</v>
      </c>
      <c r="I218" s="87">
        <f>910-273</f>
        <v>637</v>
      </c>
      <c r="J218" s="85">
        <v>4.9000000000000004</v>
      </c>
      <c r="K218" s="85"/>
      <c r="L218" s="86">
        <v>0</v>
      </c>
      <c r="M218" s="85">
        <v>72000</v>
      </c>
      <c r="N218" s="88">
        <v>49.63</v>
      </c>
      <c r="O218" s="88">
        <v>59.534999999999997</v>
      </c>
      <c r="P218" s="88">
        <v>0.93799999999999994</v>
      </c>
      <c r="Q218" s="89" t="s">
        <v>703</v>
      </c>
    </row>
    <row r="219" spans="1:17">
      <c r="A219" s="83" t="s">
        <v>702</v>
      </c>
      <c r="B219" s="84">
        <v>0.5</v>
      </c>
      <c r="C219" s="85">
        <v>700</v>
      </c>
      <c r="D219" s="86">
        <v>9.6</v>
      </c>
      <c r="E219" s="86">
        <v>20</v>
      </c>
      <c r="F219" s="84">
        <v>10</v>
      </c>
      <c r="G219" s="84">
        <v>0.79</v>
      </c>
      <c r="H219" s="84">
        <v>320</v>
      </c>
      <c r="I219" s="87">
        <f>910-273</f>
        <v>637</v>
      </c>
      <c r="J219" s="85">
        <v>4.9000000000000004</v>
      </c>
      <c r="K219" s="85"/>
      <c r="L219" s="86">
        <v>0</v>
      </c>
      <c r="M219" s="85">
        <v>72000</v>
      </c>
      <c r="N219" s="88">
        <v>44.444000000000003</v>
      </c>
      <c r="O219" s="88">
        <v>55.814</v>
      </c>
      <c r="P219" s="88">
        <v>0.89600000000000002</v>
      </c>
      <c r="Q219" s="89" t="s">
        <v>703</v>
      </c>
    </row>
    <row r="220" spans="1:17">
      <c r="A220" s="83" t="s">
        <v>704</v>
      </c>
      <c r="B220" s="84">
        <v>0.5</v>
      </c>
      <c r="C220" s="85">
        <v>550</v>
      </c>
      <c r="D220" s="86">
        <v>12.5</v>
      </c>
      <c r="E220" s="86">
        <v>0.1</v>
      </c>
      <c r="F220" s="84">
        <v>7.41</v>
      </c>
      <c r="G220" s="84">
        <v>0.35099999999999998</v>
      </c>
      <c r="H220" s="84">
        <v>189</v>
      </c>
      <c r="I220" s="87">
        <v>842.33600000000001</v>
      </c>
      <c r="J220" s="85">
        <v>8.7200000000000006</v>
      </c>
      <c r="K220" s="85"/>
      <c r="L220" s="86">
        <v>0</v>
      </c>
      <c r="M220" s="85">
        <f>18000</f>
        <v>18000</v>
      </c>
      <c r="N220" s="88">
        <v>25.5</v>
      </c>
      <c r="O220" s="88">
        <v>29.251999999999999</v>
      </c>
      <c r="P220" s="88">
        <v>0.78</v>
      </c>
      <c r="Q220" s="90" t="s">
        <v>705</v>
      </c>
    </row>
    <row r="221" spans="1:17">
      <c r="A221" s="83" t="s">
        <v>706</v>
      </c>
      <c r="B221" s="84">
        <v>0.5</v>
      </c>
      <c r="C221" s="85">
        <v>550</v>
      </c>
      <c r="D221" s="86">
        <v>12.5</v>
      </c>
      <c r="E221" s="86">
        <v>0.1</v>
      </c>
      <c r="F221" s="84">
        <v>9.1199999999999992</v>
      </c>
      <c r="G221" s="84">
        <v>0.36599999999999999</v>
      </c>
      <c r="H221" s="84">
        <v>161</v>
      </c>
      <c r="I221" s="87">
        <v>789.78099999999995</v>
      </c>
      <c r="J221" s="85">
        <v>10.119999999999999</v>
      </c>
      <c r="K221" s="85"/>
      <c r="L221" s="86">
        <v>1.1200000000000001</v>
      </c>
      <c r="M221" s="85">
        <f>18000</f>
        <v>18000</v>
      </c>
      <c r="N221" s="88">
        <v>23.4</v>
      </c>
      <c r="O221" s="88">
        <v>28.131</v>
      </c>
      <c r="P221" s="88">
        <v>0.72799999999999998</v>
      </c>
      <c r="Q221" s="90" t="s">
        <v>705</v>
      </c>
    </row>
    <row r="222" spans="1:17">
      <c r="A222" s="83" t="s">
        <v>707</v>
      </c>
      <c r="B222" s="84">
        <v>0.5</v>
      </c>
      <c r="C222" s="85">
        <v>550</v>
      </c>
      <c r="D222" s="86">
        <v>12.5</v>
      </c>
      <c r="E222" s="86">
        <v>0.1</v>
      </c>
      <c r="F222" s="84">
        <v>9.1199999999999992</v>
      </c>
      <c r="G222" s="84">
        <v>0.36499999999999999</v>
      </c>
      <c r="H222" s="84">
        <v>162</v>
      </c>
      <c r="I222" s="87">
        <v>801.46</v>
      </c>
      <c r="J222" s="85">
        <v>9.85</v>
      </c>
      <c r="K222" s="85"/>
      <c r="L222" s="86">
        <v>1.1200000000000001</v>
      </c>
      <c r="M222" s="85">
        <f>18000</f>
        <v>18000</v>
      </c>
      <c r="N222" s="88">
        <v>26</v>
      </c>
      <c r="O222" s="88">
        <v>28.131</v>
      </c>
      <c r="P222" s="88">
        <v>0.83199999999999996</v>
      </c>
      <c r="Q222" s="90" t="s">
        <v>705</v>
      </c>
    </row>
    <row r="223" spans="1:17">
      <c r="A223" s="83" t="s">
        <v>708</v>
      </c>
      <c r="B223" s="84">
        <v>0.5</v>
      </c>
      <c r="C223" s="85">
        <v>550</v>
      </c>
      <c r="D223" s="86">
        <v>12.5</v>
      </c>
      <c r="E223" s="86">
        <v>0.1</v>
      </c>
      <c r="F223" s="84">
        <v>7.04</v>
      </c>
      <c r="G223" s="84">
        <v>0.28599999999999998</v>
      </c>
      <c r="H223" s="84">
        <v>162</v>
      </c>
      <c r="I223" s="87">
        <v>789.78099999999995</v>
      </c>
      <c r="J223" s="85">
        <v>9.65</v>
      </c>
      <c r="K223" s="85"/>
      <c r="L223" s="86">
        <v>1.1200000000000001</v>
      </c>
      <c r="M223" s="85">
        <f>18000</f>
        <v>18000</v>
      </c>
      <c r="N223" s="88">
        <v>26</v>
      </c>
      <c r="O223" s="88">
        <v>29.812999999999999</v>
      </c>
      <c r="P223" s="88">
        <v>0.77300000000000002</v>
      </c>
      <c r="Q223" s="90" t="s">
        <v>705</v>
      </c>
    </row>
    <row r="224" spans="1:17">
      <c r="A224" s="83" t="s">
        <v>704</v>
      </c>
      <c r="B224" s="84">
        <v>0.5</v>
      </c>
      <c r="C224" s="85">
        <v>600</v>
      </c>
      <c r="D224" s="86">
        <v>12.5</v>
      </c>
      <c r="E224" s="86">
        <v>0.1</v>
      </c>
      <c r="F224" s="84">
        <v>7.41</v>
      </c>
      <c r="G224" s="84">
        <v>0.35099999999999998</v>
      </c>
      <c r="H224" s="84">
        <v>189</v>
      </c>
      <c r="I224" s="87">
        <v>842.33600000000001</v>
      </c>
      <c r="J224" s="85">
        <v>8.7200000000000006</v>
      </c>
      <c r="K224" s="85"/>
      <c r="L224" s="86">
        <v>0</v>
      </c>
      <c r="M224" s="85">
        <f>18000</f>
        <v>18000</v>
      </c>
      <c r="N224" s="88">
        <v>38.341000000000001</v>
      </c>
      <c r="O224" s="88">
        <v>48.036999999999999</v>
      </c>
      <c r="P224" s="88">
        <v>0.90200000000000002</v>
      </c>
      <c r="Q224" s="90" t="s">
        <v>705</v>
      </c>
    </row>
    <row r="225" spans="1:17">
      <c r="A225" s="83" t="s">
        <v>706</v>
      </c>
      <c r="B225" s="84">
        <v>0.5</v>
      </c>
      <c r="C225" s="85">
        <v>600</v>
      </c>
      <c r="D225" s="86">
        <v>12.5</v>
      </c>
      <c r="E225" s="86">
        <v>0.1</v>
      </c>
      <c r="F225" s="84">
        <v>9.1199999999999992</v>
      </c>
      <c r="G225" s="84">
        <v>0.36599999999999999</v>
      </c>
      <c r="H225" s="84">
        <v>161</v>
      </c>
      <c r="I225" s="87">
        <v>789.78099999999995</v>
      </c>
      <c r="J225" s="85">
        <v>10.119999999999999</v>
      </c>
      <c r="K225" s="85"/>
      <c r="L225" s="86">
        <v>1.1200000000000001</v>
      </c>
      <c r="M225" s="85">
        <f>18000</f>
        <v>18000</v>
      </c>
      <c r="N225" s="88">
        <v>38.299999999999997</v>
      </c>
      <c r="O225" s="88">
        <v>43.832000000000001</v>
      </c>
      <c r="P225" s="88">
        <v>0.82599999999999996</v>
      </c>
      <c r="Q225" s="90" t="s">
        <v>705</v>
      </c>
    </row>
    <row r="226" spans="1:17">
      <c r="A226" s="83" t="s">
        <v>707</v>
      </c>
      <c r="B226" s="84">
        <v>0.5</v>
      </c>
      <c r="C226" s="85">
        <v>600</v>
      </c>
      <c r="D226" s="86">
        <v>12.5</v>
      </c>
      <c r="E226" s="86">
        <v>0.1</v>
      </c>
      <c r="F226" s="84">
        <v>9.1199999999999992</v>
      </c>
      <c r="G226" s="84">
        <v>0.36499999999999999</v>
      </c>
      <c r="H226" s="84">
        <v>162</v>
      </c>
      <c r="I226" s="87">
        <v>801.46</v>
      </c>
      <c r="J226" s="85">
        <v>9.85</v>
      </c>
      <c r="K226" s="85"/>
      <c r="L226" s="86">
        <v>1.1200000000000001</v>
      </c>
      <c r="M226" s="85">
        <f>18000</f>
        <v>18000</v>
      </c>
      <c r="N226" s="88">
        <v>40.698999999999998</v>
      </c>
      <c r="O226" s="88">
        <v>43.832000000000001</v>
      </c>
      <c r="P226" s="88">
        <v>0.89900000000000002</v>
      </c>
      <c r="Q226" s="90" t="s">
        <v>705</v>
      </c>
    </row>
    <row r="227" spans="1:17">
      <c r="A227" s="83" t="s">
        <v>708</v>
      </c>
      <c r="B227" s="84">
        <v>0.5</v>
      </c>
      <c r="C227" s="85">
        <v>600</v>
      </c>
      <c r="D227" s="86">
        <v>12.5</v>
      </c>
      <c r="E227" s="86">
        <v>0.1</v>
      </c>
      <c r="F227" s="84">
        <v>7.04</v>
      </c>
      <c r="G227" s="84">
        <v>0.28599999999999998</v>
      </c>
      <c r="H227" s="84">
        <v>162</v>
      </c>
      <c r="I227" s="87">
        <v>789.78099999999995</v>
      </c>
      <c r="J227" s="85">
        <v>9.65</v>
      </c>
      <c r="K227" s="85"/>
      <c r="L227" s="86">
        <v>1.1200000000000001</v>
      </c>
      <c r="M227" s="85">
        <f>18000</f>
        <v>18000</v>
      </c>
      <c r="N227" s="88">
        <v>40.698999999999998</v>
      </c>
      <c r="O227" s="88">
        <v>48.878999999999998</v>
      </c>
      <c r="P227" s="88">
        <v>0.873</v>
      </c>
      <c r="Q227" s="90" t="s">
        <v>705</v>
      </c>
    </row>
    <row r="228" spans="1:17">
      <c r="A228" s="83" t="s">
        <v>704</v>
      </c>
      <c r="B228" s="84">
        <v>0.5</v>
      </c>
      <c r="C228" s="85">
        <v>650</v>
      </c>
      <c r="D228" s="86">
        <v>12.5</v>
      </c>
      <c r="E228" s="86">
        <v>0.1</v>
      </c>
      <c r="F228" s="84">
        <v>7.41</v>
      </c>
      <c r="G228" s="84">
        <v>0.35099999999999998</v>
      </c>
      <c r="H228" s="84">
        <v>189</v>
      </c>
      <c r="I228" s="87">
        <v>842.33600000000001</v>
      </c>
      <c r="J228" s="85">
        <v>8.7200000000000006</v>
      </c>
      <c r="K228" s="85"/>
      <c r="L228" s="86">
        <v>0</v>
      </c>
      <c r="M228" s="85">
        <f>18000</f>
        <v>18000</v>
      </c>
      <c r="N228" s="88">
        <v>57.991</v>
      </c>
      <c r="O228" s="88">
        <v>65.980999999999995</v>
      </c>
      <c r="P228" s="88">
        <v>0.91</v>
      </c>
      <c r="Q228" s="90" t="s">
        <v>705</v>
      </c>
    </row>
    <row r="229" spans="1:17">
      <c r="A229" s="83" t="s">
        <v>706</v>
      </c>
      <c r="B229" s="84">
        <v>0.5</v>
      </c>
      <c r="C229" s="85">
        <v>650</v>
      </c>
      <c r="D229" s="86">
        <v>12.5</v>
      </c>
      <c r="E229" s="86">
        <v>0.1</v>
      </c>
      <c r="F229" s="84">
        <v>9.1199999999999992</v>
      </c>
      <c r="G229" s="84">
        <v>0.36599999999999999</v>
      </c>
      <c r="H229" s="84">
        <v>161</v>
      </c>
      <c r="I229" s="87">
        <v>789.78099999999995</v>
      </c>
      <c r="J229" s="85">
        <v>10.119999999999999</v>
      </c>
      <c r="K229" s="85"/>
      <c r="L229" s="86">
        <v>1.1200000000000001</v>
      </c>
      <c r="M229" s="85">
        <f>18000</f>
        <v>18000</v>
      </c>
      <c r="N229" s="88">
        <v>54.061</v>
      </c>
      <c r="O229" s="88">
        <v>61.215000000000003</v>
      </c>
      <c r="P229" s="88">
        <v>0.878</v>
      </c>
      <c r="Q229" s="90" t="s">
        <v>705</v>
      </c>
    </row>
    <row r="230" spans="1:17">
      <c r="A230" s="83" t="s">
        <v>707</v>
      </c>
      <c r="B230" s="84">
        <v>0.5</v>
      </c>
      <c r="C230" s="85">
        <v>650</v>
      </c>
      <c r="D230" s="86">
        <v>12.5</v>
      </c>
      <c r="E230" s="86">
        <v>0.1</v>
      </c>
      <c r="F230" s="84">
        <v>9.1199999999999992</v>
      </c>
      <c r="G230" s="84">
        <v>0.36499999999999999</v>
      </c>
      <c r="H230" s="84">
        <v>162</v>
      </c>
      <c r="I230" s="87">
        <v>801.46</v>
      </c>
      <c r="J230" s="85">
        <v>9.85</v>
      </c>
      <c r="K230" s="85"/>
      <c r="L230" s="86">
        <v>1.1200000000000001</v>
      </c>
      <c r="M230" s="85">
        <f>18000</f>
        <v>18000</v>
      </c>
      <c r="N230" s="88">
        <v>56</v>
      </c>
      <c r="O230" s="88">
        <v>62.215000000000003</v>
      </c>
      <c r="P230" s="88">
        <v>0.90900000000000003</v>
      </c>
      <c r="Q230" s="90" t="s">
        <v>705</v>
      </c>
    </row>
    <row r="231" spans="1:17">
      <c r="A231" s="83" t="s">
        <v>708</v>
      </c>
      <c r="B231" s="84">
        <v>0.5</v>
      </c>
      <c r="C231" s="85">
        <v>650</v>
      </c>
      <c r="D231" s="86">
        <v>12.5</v>
      </c>
      <c r="E231" s="86">
        <v>0.1</v>
      </c>
      <c r="F231" s="84">
        <v>7.04</v>
      </c>
      <c r="G231" s="84">
        <v>0.28599999999999998</v>
      </c>
      <c r="H231" s="84">
        <v>162</v>
      </c>
      <c r="I231" s="87">
        <v>789.78099999999995</v>
      </c>
      <c r="J231" s="85">
        <v>9.65</v>
      </c>
      <c r="K231" s="85"/>
      <c r="L231" s="86">
        <v>1.1200000000000001</v>
      </c>
      <c r="M231" s="85">
        <f>18000</f>
        <v>18000</v>
      </c>
      <c r="N231" s="88">
        <v>56.680999999999997</v>
      </c>
      <c r="O231" s="88">
        <v>64.86</v>
      </c>
      <c r="P231" s="88">
        <v>0.90900000000000003</v>
      </c>
      <c r="Q231" s="90" t="s">
        <v>705</v>
      </c>
    </row>
    <row r="232" spans="1:17">
      <c r="A232" s="83" t="s">
        <v>704</v>
      </c>
      <c r="B232" s="84">
        <v>0.5</v>
      </c>
      <c r="C232" s="85">
        <v>700</v>
      </c>
      <c r="D232" s="86">
        <v>12.5</v>
      </c>
      <c r="E232" s="86">
        <v>0.1</v>
      </c>
      <c r="F232" s="84">
        <v>7.41</v>
      </c>
      <c r="G232" s="84">
        <v>0.35099999999999998</v>
      </c>
      <c r="H232" s="84">
        <v>189</v>
      </c>
      <c r="I232" s="87">
        <v>842.33600000000001</v>
      </c>
      <c r="J232" s="85">
        <v>8.7200000000000006</v>
      </c>
      <c r="K232" s="85"/>
      <c r="L232" s="86">
        <v>0</v>
      </c>
      <c r="M232" s="85">
        <f>18000</f>
        <v>18000</v>
      </c>
      <c r="N232" s="88">
        <v>71.878</v>
      </c>
      <c r="O232" s="88">
        <v>80</v>
      </c>
      <c r="P232" s="88">
        <v>0.92300000000000004</v>
      </c>
      <c r="Q232" s="90" t="s">
        <v>705</v>
      </c>
    </row>
    <row r="233" spans="1:17">
      <c r="A233" s="83" t="s">
        <v>706</v>
      </c>
      <c r="B233" s="84">
        <v>0.5</v>
      </c>
      <c r="C233" s="85">
        <v>700</v>
      </c>
      <c r="D233" s="86">
        <v>12.5</v>
      </c>
      <c r="E233" s="86">
        <v>0.1</v>
      </c>
      <c r="F233" s="84">
        <v>9.1199999999999992</v>
      </c>
      <c r="G233" s="84">
        <v>0.36599999999999999</v>
      </c>
      <c r="H233" s="84">
        <v>161</v>
      </c>
      <c r="I233" s="87">
        <v>789.78099999999995</v>
      </c>
      <c r="J233" s="85">
        <v>10.119999999999999</v>
      </c>
      <c r="K233" s="85"/>
      <c r="L233" s="86">
        <v>1.1200000000000001</v>
      </c>
      <c r="M233" s="85">
        <f>18000</f>
        <v>18000</v>
      </c>
      <c r="N233" s="88">
        <v>68.995999999999995</v>
      </c>
      <c r="O233" s="88">
        <v>77.757000000000005</v>
      </c>
      <c r="P233" s="88">
        <v>0.91400000000000003</v>
      </c>
      <c r="Q233" s="90" t="s">
        <v>705</v>
      </c>
    </row>
    <row r="234" spans="1:17">
      <c r="A234" s="83" t="s">
        <v>707</v>
      </c>
      <c r="B234" s="84">
        <v>0.5</v>
      </c>
      <c r="C234" s="85">
        <v>700</v>
      </c>
      <c r="D234" s="86">
        <v>12.5</v>
      </c>
      <c r="E234" s="86">
        <v>0.1</v>
      </c>
      <c r="F234" s="84">
        <v>9.1199999999999992</v>
      </c>
      <c r="G234" s="84">
        <v>0.36499999999999999</v>
      </c>
      <c r="H234" s="84">
        <v>162</v>
      </c>
      <c r="I234" s="87">
        <v>801.46</v>
      </c>
      <c r="J234" s="85">
        <v>9.85</v>
      </c>
      <c r="K234" s="85"/>
      <c r="L234" s="86">
        <v>1.1200000000000001</v>
      </c>
      <c r="M234" s="85">
        <f>18000</f>
        <v>18000</v>
      </c>
      <c r="N234" s="88">
        <v>72.926000000000002</v>
      </c>
      <c r="O234" s="88">
        <v>80</v>
      </c>
      <c r="P234" s="88">
        <v>0.92300000000000004</v>
      </c>
      <c r="Q234" s="90" t="s">
        <v>705</v>
      </c>
    </row>
    <row r="235" spans="1:17">
      <c r="A235" s="83" t="s">
        <v>708</v>
      </c>
      <c r="B235" s="84">
        <v>0.5</v>
      </c>
      <c r="C235" s="85">
        <v>700</v>
      </c>
      <c r="D235" s="86">
        <v>12.5</v>
      </c>
      <c r="E235" s="86">
        <v>0.1</v>
      </c>
      <c r="F235" s="84">
        <v>7.04</v>
      </c>
      <c r="G235" s="84">
        <v>0.28599999999999998</v>
      </c>
      <c r="H235" s="84">
        <v>162</v>
      </c>
      <c r="I235" s="87">
        <v>789.78099999999995</v>
      </c>
      <c r="J235" s="85">
        <v>9.65</v>
      </c>
      <c r="K235" s="85"/>
      <c r="L235" s="86">
        <v>1.1200000000000001</v>
      </c>
      <c r="M235" s="85">
        <f>18000</f>
        <v>18000</v>
      </c>
      <c r="N235" s="88">
        <v>70.043999999999997</v>
      </c>
      <c r="O235" s="88">
        <v>80</v>
      </c>
      <c r="P235" s="88">
        <v>0.92300000000000004</v>
      </c>
      <c r="Q235" s="90" t="s">
        <v>705</v>
      </c>
    </row>
    <row r="236" spans="1:17">
      <c r="A236" s="83" t="s">
        <v>709</v>
      </c>
      <c r="B236" s="84">
        <v>0.5</v>
      </c>
      <c r="C236" s="85">
        <v>550</v>
      </c>
      <c r="D236" s="86">
        <v>12.5</v>
      </c>
      <c r="E236" s="86">
        <v>0.1</v>
      </c>
      <c r="F236" s="84">
        <v>6.19</v>
      </c>
      <c r="G236" s="84">
        <v>0.27400000000000002</v>
      </c>
      <c r="H236" s="84">
        <v>177</v>
      </c>
      <c r="I236" s="87">
        <v>813.13900000000001</v>
      </c>
      <c r="J236" s="85">
        <v>9.1999999999999993</v>
      </c>
      <c r="K236" s="85"/>
      <c r="L236" s="86">
        <v>1.1200000000000001</v>
      </c>
      <c r="M236" s="85">
        <f>18000</f>
        <v>18000</v>
      </c>
      <c r="N236" s="88">
        <v>25.172000000000001</v>
      </c>
      <c r="O236" s="88">
        <v>28</v>
      </c>
      <c r="P236" s="88">
        <v>0.78300000000000003</v>
      </c>
      <c r="Q236" s="90" t="s">
        <v>705</v>
      </c>
    </row>
    <row r="237" spans="1:17">
      <c r="A237" s="83" t="s">
        <v>710</v>
      </c>
      <c r="B237" s="84">
        <v>0.5</v>
      </c>
      <c r="C237" s="85">
        <v>550</v>
      </c>
      <c r="D237" s="86">
        <v>12.5</v>
      </c>
      <c r="E237" s="86">
        <v>0.1</v>
      </c>
      <c r="F237" s="84">
        <v>6.22</v>
      </c>
      <c r="G237" s="84">
        <v>0.29599999999999999</v>
      </c>
      <c r="H237" s="84">
        <v>180</v>
      </c>
      <c r="I237" s="87">
        <v>813.13900000000001</v>
      </c>
      <c r="J237" s="85">
        <v>8.86</v>
      </c>
      <c r="K237" s="85"/>
      <c r="L237" s="86">
        <v>1.1200000000000001</v>
      </c>
      <c r="M237" s="85">
        <f>18000</f>
        <v>18000</v>
      </c>
      <c r="N237" s="88">
        <v>25.172000000000001</v>
      </c>
      <c r="O237" s="88">
        <v>28</v>
      </c>
      <c r="P237" s="88">
        <v>0.78300000000000003</v>
      </c>
      <c r="Q237" s="90" t="s">
        <v>705</v>
      </c>
    </row>
    <row r="238" spans="1:17">
      <c r="A238" s="83" t="s">
        <v>711</v>
      </c>
      <c r="B238" s="84">
        <v>0.5</v>
      </c>
      <c r="C238" s="85">
        <v>550</v>
      </c>
      <c r="D238" s="86">
        <v>12.5</v>
      </c>
      <c r="E238" s="86">
        <v>0.1</v>
      </c>
      <c r="F238" s="84">
        <v>7</v>
      </c>
      <c r="G238" s="84">
        <v>0.29099999999999998</v>
      </c>
      <c r="H238" s="84">
        <v>166</v>
      </c>
      <c r="I238" s="87">
        <v>824.82</v>
      </c>
      <c r="J238" s="85">
        <v>9.41</v>
      </c>
      <c r="K238" s="85"/>
      <c r="L238" s="86">
        <v>1.1200000000000001</v>
      </c>
      <c r="M238" s="85">
        <f>18000</f>
        <v>18000</v>
      </c>
      <c r="N238" s="88">
        <v>25.172000000000001</v>
      </c>
      <c r="O238" s="88">
        <v>28</v>
      </c>
      <c r="P238" s="88">
        <v>0.78300000000000003</v>
      </c>
      <c r="Q238" s="90" t="s">
        <v>705</v>
      </c>
    </row>
    <row r="239" spans="1:17">
      <c r="A239" s="83" t="s">
        <v>709</v>
      </c>
      <c r="B239" s="84">
        <v>0.5</v>
      </c>
      <c r="C239" s="85">
        <v>600</v>
      </c>
      <c r="D239" s="86">
        <v>12.5</v>
      </c>
      <c r="E239" s="86">
        <v>0.1</v>
      </c>
      <c r="F239" s="84">
        <v>6.19</v>
      </c>
      <c r="G239" s="84">
        <v>0.27400000000000002</v>
      </c>
      <c r="H239" s="84">
        <v>177</v>
      </c>
      <c r="I239" s="87">
        <v>813.13900000000001</v>
      </c>
      <c r="J239" s="85">
        <v>9.1999999999999993</v>
      </c>
      <c r="K239" s="85"/>
      <c r="L239" s="86">
        <v>1.1200000000000001</v>
      </c>
      <c r="M239" s="85">
        <f>18000</f>
        <v>18000</v>
      </c>
      <c r="N239" s="88">
        <v>38.362000000000002</v>
      </c>
      <c r="O239" s="88">
        <v>42.856999999999999</v>
      </c>
      <c r="P239" s="88">
        <v>0.83</v>
      </c>
      <c r="Q239" s="90" t="s">
        <v>705</v>
      </c>
    </row>
    <row r="240" spans="1:17">
      <c r="A240" s="83" t="s">
        <v>710</v>
      </c>
      <c r="B240" s="84">
        <v>0.5</v>
      </c>
      <c r="C240" s="85">
        <v>600</v>
      </c>
      <c r="D240" s="86">
        <v>12.5</v>
      </c>
      <c r="E240" s="86">
        <v>0.1</v>
      </c>
      <c r="F240" s="84">
        <v>6.22</v>
      </c>
      <c r="G240" s="84">
        <v>0.29599999999999999</v>
      </c>
      <c r="H240" s="84">
        <v>180</v>
      </c>
      <c r="I240" s="87">
        <v>813.13900000000001</v>
      </c>
      <c r="J240" s="85">
        <v>8.86</v>
      </c>
      <c r="K240" s="85"/>
      <c r="L240" s="86">
        <v>1.1200000000000001</v>
      </c>
      <c r="M240" s="85">
        <f>18000</f>
        <v>18000</v>
      </c>
      <c r="N240" s="88">
        <v>41.66</v>
      </c>
      <c r="O240" s="88">
        <v>50.570999999999998</v>
      </c>
      <c r="P240" s="88">
        <v>0.83</v>
      </c>
      <c r="Q240" s="90" t="s">
        <v>705</v>
      </c>
    </row>
    <row r="241" spans="1:17">
      <c r="A241" s="83" t="s">
        <v>711</v>
      </c>
      <c r="B241" s="84">
        <v>0.5</v>
      </c>
      <c r="C241" s="85">
        <v>600</v>
      </c>
      <c r="D241" s="86">
        <v>12.5</v>
      </c>
      <c r="E241" s="86">
        <v>0.1</v>
      </c>
      <c r="F241" s="84">
        <v>7</v>
      </c>
      <c r="G241" s="84">
        <v>0.29099999999999998</v>
      </c>
      <c r="H241" s="84">
        <v>166</v>
      </c>
      <c r="I241" s="87">
        <v>824.82</v>
      </c>
      <c r="J241" s="85">
        <v>9.41</v>
      </c>
      <c r="K241" s="85"/>
      <c r="L241" s="86">
        <v>1.1200000000000001</v>
      </c>
      <c r="M241" s="85">
        <f>18000</f>
        <v>18000</v>
      </c>
      <c r="N241" s="88">
        <v>43.017000000000003</v>
      </c>
      <c r="O241" s="88">
        <v>43.716000000000001</v>
      </c>
      <c r="P241" s="88">
        <v>0.85499999999999998</v>
      </c>
      <c r="Q241" s="90" t="s">
        <v>705</v>
      </c>
    </row>
    <row r="242" spans="1:17">
      <c r="A242" s="83" t="s">
        <v>709</v>
      </c>
      <c r="B242" s="84">
        <v>0.5</v>
      </c>
      <c r="C242" s="85">
        <v>650</v>
      </c>
      <c r="D242" s="86">
        <v>12.5</v>
      </c>
      <c r="E242" s="86">
        <v>0.1</v>
      </c>
      <c r="F242" s="84">
        <v>6.19</v>
      </c>
      <c r="G242" s="84">
        <v>0.27400000000000002</v>
      </c>
      <c r="H242" s="84">
        <v>177</v>
      </c>
      <c r="I242" s="87">
        <v>813.13900000000001</v>
      </c>
      <c r="J242" s="85">
        <v>9.1999999999999993</v>
      </c>
      <c r="K242" s="85"/>
      <c r="L242" s="86">
        <v>1.1200000000000001</v>
      </c>
      <c r="M242" s="85">
        <f>18000</f>
        <v>18000</v>
      </c>
      <c r="N242" s="88">
        <v>55.430999999999997</v>
      </c>
      <c r="O242" s="88">
        <v>61.143000000000001</v>
      </c>
      <c r="P242" s="88">
        <v>0.90200000000000002</v>
      </c>
      <c r="Q242" s="90" t="s">
        <v>705</v>
      </c>
    </row>
    <row r="243" spans="1:17">
      <c r="A243" s="83" t="s">
        <v>710</v>
      </c>
      <c r="B243" s="84">
        <v>0.5</v>
      </c>
      <c r="C243" s="85">
        <v>650</v>
      </c>
      <c r="D243" s="86">
        <v>12.5</v>
      </c>
      <c r="E243" s="86">
        <v>0.1</v>
      </c>
      <c r="F243" s="84">
        <v>6.22</v>
      </c>
      <c r="G243" s="84">
        <v>0.29599999999999999</v>
      </c>
      <c r="H243" s="84">
        <v>180</v>
      </c>
      <c r="I243" s="87">
        <v>813.13900000000001</v>
      </c>
      <c r="J243" s="85">
        <v>8.86</v>
      </c>
      <c r="K243" s="85"/>
      <c r="L243" s="86">
        <v>1.1200000000000001</v>
      </c>
      <c r="M243" s="85">
        <f>18000</f>
        <v>18000</v>
      </c>
      <c r="N243" s="88">
        <v>57.241</v>
      </c>
      <c r="O243" s="88">
        <v>70.286000000000001</v>
      </c>
      <c r="P243" s="88">
        <v>0.90200000000000002</v>
      </c>
      <c r="Q243" s="90" t="s">
        <v>705</v>
      </c>
    </row>
    <row r="244" spans="1:17">
      <c r="A244" s="83" t="s">
        <v>711</v>
      </c>
      <c r="B244" s="84">
        <v>0.5</v>
      </c>
      <c r="C244" s="85">
        <v>650</v>
      </c>
      <c r="D244" s="86">
        <v>12.5</v>
      </c>
      <c r="E244" s="86">
        <v>0.1</v>
      </c>
      <c r="F244" s="84">
        <v>7</v>
      </c>
      <c r="G244" s="84">
        <v>0.29099999999999998</v>
      </c>
      <c r="H244" s="84">
        <v>166</v>
      </c>
      <c r="I244" s="87">
        <v>824.82</v>
      </c>
      <c r="J244" s="85">
        <v>9.41</v>
      </c>
      <c r="K244" s="85"/>
      <c r="L244" s="86">
        <v>1.1200000000000001</v>
      </c>
      <c r="M244" s="85">
        <f>18000</f>
        <v>18000</v>
      </c>
      <c r="N244" s="88">
        <v>60.344999999999999</v>
      </c>
      <c r="O244" s="88">
        <v>62.856999999999999</v>
      </c>
      <c r="P244" s="88">
        <v>0.93500000000000005</v>
      </c>
      <c r="Q244" s="90" t="s">
        <v>705</v>
      </c>
    </row>
    <row r="245" spans="1:17">
      <c r="A245" s="83" t="s">
        <v>709</v>
      </c>
      <c r="B245" s="84">
        <v>0.5</v>
      </c>
      <c r="C245" s="85">
        <v>700</v>
      </c>
      <c r="D245" s="86">
        <v>12.5</v>
      </c>
      <c r="E245" s="86">
        <v>0.1</v>
      </c>
      <c r="F245" s="84">
        <v>6.19</v>
      </c>
      <c r="G245" s="84">
        <v>0.27400000000000002</v>
      </c>
      <c r="H245" s="84">
        <v>177</v>
      </c>
      <c r="I245" s="87">
        <v>813.13900000000001</v>
      </c>
      <c r="J245" s="85">
        <v>9.1999999999999993</v>
      </c>
      <c r="K245" s="85"/>
      <c r="L245" s="86">
        <v>1.1200000000000001</v>
      </c>
      <c r="M245" s="85">
        <f>18000</f>
        <v>18000</v>
      </c>
      <c r="N245" s="88">
        <v>69.914000000000001</v>
      </c>
      <c r="O245" s="88">
        <v>76.286000000000001</v>
      </c>
      <c r="P245" s="88">
        <v>0.91400000000000003</v>
      </c>
      <c r="Q245" s="90" t="s">
        <v>705</v>
      </c>
    </row>
    <row r="246" spans="1:17">
      <c r="A246" s="83" t="s">
        <v>710</v>
      </c>
      <c r="B246" s="84">
        <v>0.5</v>
      </c>
      <c r="C246" s="85">
        <v>700</v>
      </c>
      <c r="D246" s="86">
        <v>12.5</v>
      </c>
      <c r="E246" s="86">
        <v>0.1</v>
      </c>
      <c r="F246" s="84">
        <v>6.22</v>
      </c>
      <c r="G246" s="84">
        <v>0.29599999999999999</v>
      </c>
      <c r="H246" s="84">
        <v>180</v>
      </c>
      <c r="I246" s="87">
        <v>813.13900000000001</v>
      </c>
      <c r="J246" s="85">
        <v>8.86</v>
      </c>
      <c r="K246" s="85"/>
      <c r="L246" s="86">
        <v>1.1200000000000001</v>
      </c>
      <c r="M246" s="85">
        <f>18000</f>
        <v>18000</v>
      </c>
      <c r="N246" s="88">
        <v>72.759</v>
      </c>
      <c r="O246" s="88">
        <v>81.713999999999999</v>
      </c>
      <c r="P246" s="88">
        <v>0.92300000000000004</v>
      </c>
      <c r="Q246" s="90" t="s">
        <v>705</v>
      </c>
    </row>
    <row r="247" spans="1:17">
      <c r="A247" s="83" t="s">
        <v>711</v>
      </c>
      <c r="B247" s="84">
        <v>0.5</v>
      </c>
      <c r="C247" s="85">
        <v>700</v>
      </c>
      <c r="D247" s="86">
        <v>12.5</v>
      </c>
      <c r="E247" s="86">
        <v>0.1</v>
      </c>
      <c r="F247" s="84">
        <v>7</v>
      </c>
      <c r="G247" s="84">
        <v>0.29099999999999998</v>
      </c>
      <c r="H247" s="84">
        <v>166</v>
      </c>
      <c r="I247" s="87">
        <v>824.82</v>
      </c>
      <c r="J247" s="85">
        <v>9.41</v>
      </c>
      <c r="K247" s="85"/>
      <c r="L247" s="86">
        <v>1.1200000000000001</v>
      </c>
      <c r="M247" s="85">
        <f>18000</f>
        <v>18000</v>
      </c>
      <c r="N247" s="88">
        <v>74.828000000000003</v>
      </c>
      <c r="O247" s="88">
        <v>79.429000000000002</v>
      </c>
      <c r="P247" s="88">
        <v>0.93500000000000005</v>
      </c>
      <c r="Q247" s="90" t="s">
        <v>705</v>
      </c>
    </row>
    <row r="248" spans="1:17">
      <c r="A248" s="83" t="s">
        <v>712</v>
      </c>
      <c r="B248" s="84">
        <v>0.45</v>
      </c>
      <c r="C248" s="85">
        <v>650</v>
      </c>
      <c r="D248" s="86">
        <v>5</v>
      </c>
      <c r="E248" s="86">
        <v>4</v>
      </c>
      <c r="F248" s="84">
        <v>3.7</v>
      </c>
      <c r="G248" s="84">
        <v>1</v>
      </c>
      <c r="H248" s="84">
        <v>620</v>
      </c>
      <c r="I248" s="87">
        <v>402.28</v>
      </c>
      <c r="J248" s="85">
        <v>10</v>
      </c>
      <c r="K248" s="85"/>
      <c r="L248" s="86">
        <v>0</v>
      </c>
      <c r="M248" s="85">
        <v>36000</v>
      </c>
      <c r="N248" s="88">
        <v>17.677</v>
      </c>
      <c r="O248" s="88">
        <v>20.992000000000001</v>
      </c>
      <c r="P248" s="88">
        <v>0.93300000000000005</v>
      </c>
      <c r="Q248" s="89" t="s">
        <v>713</v>
      </c>
    </row>
    <row r="249" spans="1:17">
      <c r="A249" s="83" t="s">
        <v>714</v>
      </c>
      <c r="B249" s="84">
        <v>0.45</v>
      </c>
      <c r="C249" s="85">
        <v>650</v>
      </c>
      <c r="D249" s="86">
        <v>5</v>
      </c>
      <c r="E249" s="86">
        <v>4</v>
      </c>
      <c r="F249" s="84">
        <v>3.8</v>
      </c>
      <c r="G249" s="84">
        <v>0.9</v>
      </c>
      <c r="H249" s="84">
        <v>594</v>
      </c>
      <c r="I249" s="87">
        <v>397</v>
      </c>
      <c r="J249" s="85">
        <v>9</v>
      </c>
      <c r="K249" s="85"/>
      <c r="L249" s="86">
        <v>0</v>
      </c>
      <c r="M249" s="85">
        <v>36000</v>
      </c>
      <c r="N249" s="88">
        <v>15.65</v>
      </c>
      <c r="O249" s="88">
        <v>19.504000000000001</v>
      </c>
      <c r="P249" s="88">
        <v>0.86</v>
      </c>
      <c r="Q249" s="89" t="s">
        <v>713</v>
      </c>
    </row>
    <row r="250" spans="1:17">
      <c r="A250" s="98" t="s">
        <v>715</v>
      </c>
      <c r="B250" s="84">
        <v>0.45</v>
      </c>
      <c r="C250" s="85">
        <v>650</v>
      </c>
      <c r="D250" s="86">
        <v>5</v>
      </c>
      <c r="E250" s="86">
        <v>4</v>
      </c>
      <c r="F250" s="84">
        <v>4.8</v>
      </c>
      <c r="G250" s="84">
        <v>1.6</v>
      </c>
      <c r="H250" s="84">
        <v>509</v>
      </c>
      <c r="I250" s="87">
        <v>402.28</v>
      </c>
      <c r="J250" s="85">
        <v>10</v>
      </c>
      <c r="K250" s="85"/>
      <c r="L250" s="86">
        <v>0</v>
      </c>
      <c r="M250" s="85">
        <v>36000</v>
      </c>
      <c r="N250" s="88">
        <v>61.11</v>
      </c>
      <c r="O250" s="88">
        <v>14.545</v>
      </c>
      <c r="P250" s="88">
        <v>0.83499999999999996</v>
      </c>
      <c r="Q250" s="89" t="s">
        <v>713</v>
      </c>
    </row>
    <row r="251" spans="1:17">
      <c r="A251" s="98" t="s">
        <v>716</v>
      </c>
      <c r="B251" s="84">
        <v>0.45</v>
      </c>
      <c r="C251" s="85">
        <v>650</v>
      </c>
      <c r="D251" s="86">
        <v>5</v>
      </c>
      <c r="E251" s="86">
        <v>4</v>
      </c>
      <c r="F251" s="84">
        <v>4.5999999999999996</v>
      </c>
      <c r="G251" s="84">
        <v>1.1000000000000001</v>
      </c>
      <c r="H251" s="84">
        <v>490</v>
      </c>
      <c r="I251" s="87">
        <v>450.2</v>
      </c>
      <c r="J251" s="85">
        <v>10</v>
      </c>
      <c r="K251" s="85"/>
      <c r="L251" s="86">
        <v>0</v>
      </c>
      <c r="M251" s="85">
        <v>36000</v>
      </c>
      <c r="N251" s="88">
        <v>52.02</v>
      </c>
      <c r="O251" s="88">
        <v>72.564999999999998</v>
      </c>
      <c r="P251" s="88">
        <v>1.0669999999999999</v>
      </c>
      <c r="Q251" s="89" t="s">
        <v>713</v>
      </c>
    </row>
    <row r="252" spans="1:17">
      <c r="A252" s="83" t="s">
        <v>717</v>
      </c>
      <c r="B252" s="84">
        <v>0.45</v>
      </c>
      <c r="C252" s="85">
        <v>650</v>
      </c>
      <c r="D252" s="86">
        <v>0.9</v>
      </c>
      <c r="E252" s="86">
        <v>4</v>
      </c>
      <c r="F252" s="84">
        <v>49</v>
      </c>
      <c r="G252" s="84">
        <v>0.8</v>
      </c>
      <c r="H252" s="84">
        <v>116</v>
      </c>
      <c r="I252" s="87">
        <v>400</v>
      </c>
      <c r="J252" s="85">
        <v>10</v>
      </c>
      <c r="K252" s="85"/>
      <c r="L252" s="86">
        <v>0</v>
      </c>
      <c r="M252" s="85">
        <v>36000</v>
      </c>
      <c r="N252" s="88">
        <v>42.929000000000002</v>
      </c>
      <c r="O252" s="88">
        <v>48.76</v>
      </c>
      <c r="P252" s="88">
        <v>0.97599999999999998</v>
      </c>
      <c r="Q252" s="89" t="s">
        <v>713</v>
      </c>
    </row>
    <row r="253" spans="1:17">
      <c r="A253" s="98" t="s">
        <v>718</v>
      </c>
      <c r="B253" s="84">
        <f>1/3</f>
        <v>0.33333333333333331</v>
      </c>
      <c r="C253" s="85">
        <v>750</v>
      </c>
      <c r="D253" s="86">
        <v>5</v>
      </c>
      <c r="E253" s="86">
        <v>4</v>
      </c>
      <c r="F253" s="84">
        <v>8.1</v>
      </c>
      <c r="G253" s="84">
        <v>1.2</v>
      </c>
      <c r="H253" s="84">
        <v>627</v>
      </c>
      <c r="I253" s="87">
        <v>405</v>
      </c>
      <c r="J253" s="85">
        <v>16.899999999999999</v>
      </c>
      <c r="K253" s="85"/>
      <c r="L253" s="86">
        <v>0</v>
      </c>
      <c r="M253" s="85">
        <v>36000</v>
      </c>
      <c r="N253" s="88">
        <v>78.438999999999993</v>
      </c>
      <c r="O253" s="88">
        <v>92.936999999999998</v>
      </c>
      <c r="P253" s="88">
        <f>1.7888/2.238</f>
        <v>0.7992850759606791</v>
      </c>
      <c r="Q253" s="90" t="s">
        <v>719</v>
      </c>
    </row>
    <row r="254" spans="1:17">
      <c r="A254" s="83" t="s">
        <v>720</v>
      </c>
      <c r="B254" s="84">
        <f t="shared" ref="B254:B258" si="1">1/3</f>
        <v>0.33333333333333331</v>
      </c>
      <c r="C254" s="85">
        <v>800</v>
      </c>
      <c r="D254" s="86">
        <v>7.3</v>
      </c>
      <c r="E254" s="86">
        <v>1</v>
      </c>
      <c r="F254" s="84">
        <v>10.9</v>
      </c>
      <c r="G254" s="84">
        <v>0.17</v>
      </c>
      <c r="H254" s="84">
        <v>64.7</v>
      </c>
      <c r="I254" s="87">
        <v>733.3</v>
      </c>
      <c r="J254" s="85">
        <v>4.0999999999999996</v>
      </c>
      <c r="K254" s="85"/>
      <c r="L254" s="86">
        <v>0</v>
      </c>
      <c r="M254" s="85">
        <v>60000</v>
      </c>
      <c r="N254" s="88">
        <v>52.966000000000001</v>
      </c>
      <c r="O254" s="88">
        <v>52.966000000000001</v>
      </c>
      <c r="P254" s="88">
        <v>0.83050000000000002</v>
      </c>
      <c r="Q254" s="89" t="s">
        <v>721</v>
      </c>
    </row>
    <row r="255" spans="1:17">
      <c r="A255" s="97" t="s">
        <v>722</v>
      </c>
      <c r="B255" s="84">
        <f t="shared" si="1"/>
        <v>0.33333333333333331</v>
      </c>
      <c r="C255" s="85">
        <v>800</v>
      </c>
      <c r="D255" s="86">
        <v>3.5</v>
      </c>
      <c r="E255" s="86">
        <v>12</v>
      </c>
      <c r="F255" s="84">
        <v>2.4</v>
      </c>
      <c r="G255" s="84">
        <v>0.23</v>
      </c>
      <c r="H255" s="84">
        <v>387.3</v>
      </c>
      <c r="I255" s="87">
        <v>770.3</v>
      </c>
      <c r="J255" s="85">
        <v>4.2</v>
      </c>
      <c r="K255" s="85"/>
      <c r="L255" s="86">
        <v>0</v>
      </c>
      <c r="M255" s="85">
        <v>60000</v>
      </c>
      <c r="N255" s="88">
        <v>46.414000000000001</v>
      </c>
      <c r="O255" s="88">
        <v>55.695999999999998</v>
      </c>
      <c r="P255" s="88">
        <v>0.75527</v>
      </c>
      <c r="Q255" s="89" t="s">
        <v>721</v>
      </c>
    </row>
    <row r="256" spans="1:17">
      <c r="A256" s="97" t="s">
        <v>723</v>
      </c>
      <c r="B256" s="84">
        <f t="shared" si="1"/>
        <v>0.33333333333333331</v>
      </c>
      <c r="C256" s="85">
        <v>800</v>
      </c>
      <c r="D256" s="86">
        <v>2.8</v>
      </c>
      <c r="E256" s="86">
        <v>12</v>
      </c>
      <c r="F256" s="84">
        <v>2.2000000000000002</v>
      </c>
      <c r="G256" s="84">
        <v>0.24</v>
      </c>
      <c r="H256" s="84">
        <v>439.6</v>
      </c>
      <c r="I256" s="87">
        <v>735.7</v>
      </c>
      <c r="J256" s="85">
        <v>4</v>
      </c>
      <c r="K256" s="85"/>
      <c r="L256" s="86">
        <v>0</v>
      </c>
      <c r="M256" s="85">
        <v>60000</v>
      </c>
      <c r="N256" s="88">
        <v>23.013000000000002</v>
      </c>
      <c r="O256" s="88">
        <v>35.564999999999998</v>
      </c>
      <c r="P256" s="88">
        <v>0.53556000000000004</v>
      </c>
      <c r="Q256" s="89" t="s">
        <v>721</v>
      </c>
    </row>
    <row r="257" spans="1:17">
      <c r="A257" s="97" t="s">
        <v>722</v>
      </c>
      <c r="B257" s="84">
        <f t="shared" si="1"/>
        <v>0.33333333333333331</v>
      </c>
      <c r="C257" s="85">
        <v>800</v>
      </c>
      <c r="D257" s="86">
        <v>3.5</v>
      </c>
      <c r="E257" s="86">
        <v>24</v>
      </c>
      <c r="F257" s="84">
        <v>2.4</v>
      </c>
      <c r="G257" s="84">
        <v>0.23</v>
      </c>
      <c r="H257" s="84">
        <v>387.3</v>
      </c>
      <c r="I257" s="87">
        <v>770.3</v>
      </c>
      <c r="J257" s="85">
        <v>4.2</v>
      </c>
      <c r="K257" s="85"/>
      <c r="L257" s="86">
        <v>0</v>
      </c>
      <c r="M257" s="85">
        <v>60000</v>
      </c>
      <c r="N257" s="88">
        <v>43.881999999999998</v>
      </c>
      <c r="O257" s="88">
        <v>53.585999999999999</v>
      </c>
      <c r="P257" s="88">
        <v>0.72750000000000004</v>
      </c>
      <c r="Q257" s="89" t="s">
        <v>721</v>
      </c>
    </row>
    <row r="258" spans="1:17">
      <c r="A258" s="97" t="s">
        <v>723</v>
      </c>
      <c r="B258" s="84">
        <f t="shared" si="1"/>
        <v>0.33333333333333331</v>
      </c>
      <c r="C258" s="85">
        <v>800</v>
      </c>
      <c r="D258" s="86">
        <v>2.8</v>
      </c>
      <c r="E258" s="86">
        <v>23</v>
      </c>
      <c r="F258" s="84">
        <v>2.2000000000000002</v>
      </c>
      <c r="G258" s="84">
        <v>0.24</v>
      </c>
      <c r="H258" s="84">
        <v>439.6</v>
      </c>
      <c r="I258" s="87">
        <v>735.7</v>
      </c>
      <c r="J258" s="85">
        <v>4</v>
      </c>
      <c r="K258" s="85"/>
      <c r="L258" s="86">
        <v>0</v>
      </c>
      <c r="M258" s="85">
        <v>60000</v>
      </c>
      <c r="N258" s="88">
        <v>21.57</v>
      </c>
      <c r="O258" s="88">
        <v>34.31</v>
      </c>
      <c r="P258" s="88">
        <v>0.51883000000000001</v>
      </c>
      <c r="Q258" s="89" t="s">
        <v>721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1FB02-C5D3-4BE8-B2D7-8F17C1D66F38}">
  <dimension ref="A1:U175"/>
  <sheetViews>
    <sheetView workbookViewId="0">
      <selection activeCell="U16" sqref="U16"/>
    </sheetView>
  </sheetViews>
  <sheetFormatPr defaultRowHeight="14.5"/>
  <cols>
    <col min="1" max="13" width="8.54296875" style="10" customWidth="1"/>
    <col min="14" max="16" width="8.54296875" style="50" customWidth="1"/>
    <col min="17" max="17" width="8.54296875" style="33" customWidth="1"/>
    <col min="18" max="18" width="9.1796875" style="33"/>
  </cols>
  <sheetData>
    <row r="1" spans="1:21">
      <c r="A1" s="46" t="s">
        <v>0</v>
      </c>
      <c r="B1" s="45" t="s">
        <v>1</v>
      </c>
      <c r="C1" s="45" t="s">
        <v>956</v>
      </c>
      <c r="D1" s="45" t="s">
        <v>957</v>
      </c>
      <c r="E1" s="45" t="s">
        <v>958</v>
      </c>
      <c r="F1" s="45" t="s">
        <v>959</v>
      </c>
      <c r="G1" s="45" t="s">
        <v>960</v>
      </c>
      <c r="H1" s="45" t="s">
        <v>961</v>
      </c>
      <c r="I1" s="45" t="s">
        <v>8</v>
      </c>
      <c r="J1" s="45" t="s">
        <v>962</v>
      </c>
      <c r="K1" s="45" t="s">
        <v>963</v>
      </c>
      <c r="L1" s="45" t="s">
        <v>964</v>
      </c>
      <c r="M1" s="45" t="s">
        <v>965</v>
      </c>
      <c r="N1" s="71" t="s">
        <v>966</v>
      </c>
      <c r="O1" s="71" t="s">
        <v>967</v>
      </c>
      <c r="P1" s="71" t="s">
        <v>968</v>
      </c>
      <c r="Q1" s="72" t="s">
        <v>16</v>
      </c>
      <c r="R1" s="33" t="s">
        <v>951</v>
      </c>
    </row>
    <row r="2" spans="1:21">
      <c r="A2" s="67" t="s">
        <v>724</v>
      </c>
      <c r="B2" s="65">
        <v>0.5</v>
      </c>
      <c r="C2" s="10">
        <v>550</v>
      </c>
      <c r="D2" s="10">
        <v>25</v>
      </c>
      <c r="E2" s="10">
        <v>0.5</v>
      </c>
      <c r="F2" s="68">
        <v>5.7</v>
      </c>
      <c r="G2" s="65">
        <v>0.2</v>
      </c>
      <c r="H2" s="68">
        <v>188</v>
      </c>
      <c r="I2" s="10">
        <v>704</v>
      </c>
      <c r="J2" s="10">
        <v>6.66</v>
      </c>
      <c r="L2" s="10">
        <v>0</v>
      </c>
      <c r="M2" s="69">
        <v>12000</v>
      </c>
      <c r="N2" s="50">
        <v>5</v>
      </c>
      <c r="O2" s="50">
        <v>42.4</v>
      </c>
      <c r="P2" s="50">
        <v>0.98</v>
      </c>
      <c r="Q2" s="33" t="s">
        <v>725</v>
      </c>
      <c r="R2" s="73" t="s">
        <v>969</v>
      </c>
      <c r="U2" t="str" cm="1">
        <f t="array" ref="U2:U16">_xlfn.UNIQUE(Table611[Paper no.])</f>
        <v>2017-10</v>
      </c>
    </row>
    <row r="3" spans="1:21">
      <c r="A3" s="67" t="s">
        <v>726</v>
      </c>
      <c r="B3" s="65">
        <v>0.5</v>
      </c>
      <c r="C3" s="10">
        <v>550</v>
      </c>
      <c r="D3" s="10">
        <v>25</v>
      </c>
      <c r="E3" s="10">
        <v>0.5</v>
      </c>
      <c r="F3" s="68">
        <v>7.8</v>
      </c>
      <c r="G3" s="65">
        <v>0.37</v>
      </c>
      <c r="H3" s="10">
        <v>178.1</v>
      </c>
      <c r="I3" s="10">
        <v>815.6</v>
      </c>
      <c r="J3" s="10">
        <v>6.8</v>
      </c>
      <c r="L3" s="10">
        <v>1.1200000000000001</v>
      </c>
      <c r="M3" s="69">
        <v>12000</v>
      </c>
      <c r="N3" s="50">
        <v>6</v>
      </c>
      <c r="O3" s="50">
        <v>44.4</v>
      </c>
      <c r="P3" s="50">
        <v>0.61</v>
      </c>
      <c r="Q3" s="33" t="s">
        <v>725</v>
      </c>
      <c r="R3" s="73" t="s">
        <v>969</v>
      </c>
      <c r="U3" t="str">
        <v>2017-25</v>
      </c>
    </row>
    <row r="4" spans="1:21">
      <c r="A4" s="67" t="s">
        <v>727</v>
      </c>
      <c r="B4" s="65">
        <v>0.5</v>
      </c>
      <c r="C4" s="10">
        <v>550</v>
      </c>
      <c r="D4" s="10">
        <v>25</v>
      </c>
      <c r="E4" s="10">
        <v>0.5</v>
      </c>
      <c r="F4" s="68">
        <v>7.6</v>
      </c>
      <c r="G4" s="65">
        <v>0.33</v>
      </c>
      <c r="H4" s="10">
        <v>198.3</v>
      </c>
      <c r="I4" s="10">
        <v>729</v>
      </c>
      <c r="J4" s="10">
        <v>6.14</v>
      </c>
      <c r="L4" s="10">
        <v>1.1000000000000001</v>
      </c>
      <c r="M4" s="69">
        <v>12000</v>
      </c>
      <c r="N4" s="50">
        <v>2</v>
      </c>
      <c r="O4" s="50">
        <v>46.4</v>
      </c>
      <c r="P4" s="50">
        <v>0.72</v>
      </c>
      <c r="Q4" s="33" t="s">
        <v>725</v>
      </c>
      <c r="R4" s="73" t="s">
        <v>969</v>
      </c>
      <c r="U4" t="str">
        <v>2017-26</v>
      </c>
    </row>
    <row r="5" spans="1:21">
      <c r="A5" s="67" t="s">
        <v>728</v>
      </c>
      <c r="B5" s="65">
        <v>0.5</v>
      </c>
      <c r="C5" s="10">
        <v>550</v>
      </c>
      <c r="D5" s="10">
        <v>25</v>
      </c>
      <c r="E5" s="10">
        <v>0.5</v>
      </c>
      <c r="F5" s="68">
        <v>7.7</v>
      </c>
      <c r="G5" s="65">
        <v>0.36</v>
      </c>
      <c r="H5" s="10">
        <v>203.8</v>
      </c>
      <c r="I5" s="10">
        <v>717</v>
      </c>
      <c r="J5" s="10">
        <v>6.04</v>
      </c>
      <c r="L5" s="10">
        <v>1.33</v>
      </c>
      <c r="M5" s="69">
        <v>12000</v>
      </c>
      <c r="N5" s="50">
        <v>4.3</v>
      </c>
      <c r="O5" s="50">
        <v>41.5</v>
      </c>
      <c r="P5" s="50">
        <v>0.61</v>
      </c>
      <c r="Q5" s="33" t="s">
        <v>725</v>
      </c>
      <c r="R5" s="73" t="s">
        <v>969</v>
      </c>
      <c r="U5" t="str">
        <v>2017-38</v>
      </c>
    </row>
    <row r="6" spans="1:21">
      <c r="A6" s="67" t="s">
        <v>724</v>
      </c>
      <c r="B6" s="65">
        <v>0.5</v>
      </c>
      <c r="C6" s="10">
        <v>600</v>
      </c>
      <c r="D6" s="10">
        <v>25</v>
      </c>
      <c r="E6" s="10">
        <v>0.5</v>
      </c>
      <c r="F6" s="68">
        <v>5.7</v>
      </c>
      <c r="G6" s="65">
        <v>0.2</v>
      </c>
      <c r="H6" s="68">
        <v>188</v>
      </c>
      <c r="I6" s="10">
        <v>704</v>
      </c>
      <c r="J6" s="10">
        <v>6.66</v>
      </c>
      <c r="L6" s="10">
        <v>0</v>
      </c>
      <c r="M6" s="69">
        <v>12000</v>
      </c>
      <c r="N6" s="50">
        <v>30.4</v>
      </c>
      <c r="O6" s="50">
        <v>47.44</v>
      </c>
      <c r="P6" s="50">
        <v>1.1000000000000001</v>
      </c>
      <c r="Q6" s="33" t="s">
        <v>725</v>
      </c>
      <c r="R6" s="73" t="s">
        <v>969</v>
      </c>
      <c r="U6" t="str">
        <v>2017-43</v>
      </c>
    </row>
    <row r="7" spans="1:21">
      <c r="A7" s="67" t="s">
        <v>726</v>
      </c>
      <c r="B7" s="65">
        <v>0.5</v>
      </c>
      <c r="C7" s="10">
        <v>600</v>
      </c>
      <c r="D7" s="10">
        <v>25</v>
      </c>
      <c r="E7" s="10">
        <v>0.5</v>
      </c>
      <c r="F7" s="68">
        <v>7.8</v>
      </c>
      <c r="G7" s="65">
        <v>0.37</v>
      </c>
      <c r="H7" s="10">
        <v>178.1</v>
      </c>
      <c r="I7" s="10">
        <v>815.6</v>
      </c>
      <c r="J7" s="10">
        <v>6.8</v>
      </c>
      <c r="L7" s="10">
        <v>1.1200000000000001</v>
      </c>
      <c r="M7" s="69">
        <v>12000</v>
      </c>
      <c r="N7" s="50">
        <v>21.3</v>
      </c>
      <c r="O7" s="50">
        <v>53.4</v>
      </c>
      <c r="P7" s="50">
        <v>0.72</v>
      </c>
      <c r="Q7" s="33" t="s">
        <v>725</v>
      </c>
      <c r="R7" s="73" t="s">
        <v>969</v>
      </c>
      <c r="U7" t="str">
        <v>2017-47</v>
      </c>
    </row>
    <row r="8" spans="1:21">
      <c r="A8" s="67" t="s">
        <v>727</v>
      </c>
      <c r="B8" s="65">
        <v>0.5</v>
      </c>
      <c r="C8" s="10">
        <v>600</v>
      </c>
      <c r="D8" s="10">
        <v>25</v>
      </c>
      <c r="E8" s="10">
        <v>0.5</v>
      </c>
      <c r="F8" s="68">
        <v>7.6</v>
      </c>
      <c r="G8" s="65">
        <v>0.33</v>
      </c>
      <c r="H8" s="10">
        <v>198.3</v>
      </c>
      <c r="I8" s="10">
        <v>729</v>
      </c>
      <c r="J8" s="10">
        <v>6.14</v>
      </c>
      <c r="L8" s="10">
        <v>1.1000000000000001</v>
      </c>
      <c r="M8" s="69">
        <v>12000</v>
      </c>
      <c r="N8" s="50">
        <v>17.399999999999999</v>
      </c>
      <c r="O8" s="50">
        <v>52.6</v>
      </c>
      <c r="P8" s="50">
        <v>0.76</v>
      </c>
      <c r="Q8" s="33" t="s">
        <v>725</v>
      </c>
      <c r="R8" s="73" t="s">
        <v>969</v>
      </c>
      <c r="U8" t="str">
        <v>2017-49</v>
      </c>
    </row>
    <row r="9" spans="1:21">
      <c r="A9" s="67" t="s">
        <v>728</v>
      </c>
      <c r="B9" s="65">
        <v>0.5</v>
      </c>
      <c r="C9" s="10">
        <v>600</v>
      </c>
      <c r="D9" s="10">
        <v>25</v>
      </c>
      <c r="E9" s="10">
        <v>0.5</v>
      </c>
      <c r="F9" s="68">
        <v>7.7</v>
      </c>
      <c r="G9" s="65">
        <v>0.36</v>
      </c>
      <c r="H9" s="10">
        <v>203.8</v>
      </c>
      <c r="I9" s="10">
        <v>717</v>
      </c>
      <c r="J9" s="10">
        <v>6.04</v>
      </c>
      <c r="L9" s="10">
        <v>1.33</v>
      </c>
      <c r="M9" s="69">
        <v>12000</v>
      </c>
      <c r="N9" s="50">
        <v>17.600000000000001</v>
      </c>
      <c r="O9" s="50">
        <v>51.4</v>
      </c>
      <c r="P9" s="50">
        <v>0.67</v>
      </c>
      <c r="Q9" s="33" t="s">
        <v>725</v>
      </c>
      <c r="R9" s="73" t="s">
        <v>969</v>
      </c>
      <c r="U9" t="str">
        <v>2017-53</v>
      </c>
    </row>
    <row r="10" spans="1:21">
      <c r="A10" s="67" t="s">
        <v>724</v>
      </c>
      <c r="B10" s="65">
        <v>0.5</v>
      </c>
      <c r="C10" s="10">
        <v>650</v>
      </c>
      <c r="D10" s="10">
        <v>25</v>
      </c>
      <c r="E10" s="10">
        <v>0.5</v>
      </c>
      <c r="F10" s="68">
        <v>5.7</v>
      </c>
      <c r="G10" s="65">
        <v>0.2</v>
      </c>
      <c r="H10" s="68">
        <v>188</v>
      </c>
      <c r="I10" s="10">
        <v>704</v>
      </c>
      <c r="J10" s="10">
        <v>6.66</v>
      </c>
      <c r="L10" s="10">
        <v>0</v>
      </c>
      <c r="M10" s="69">
        <v>12000</v>
      </c>
      <c r="N10" s="50">
        <v>52</v>
      </c>
      <c r="O10" s="50">
        <v>65.900000000000006</v>
      </c>
      <c r="P10" s="50">
        <v>0.9</v>
      </c>
      <c r="Q10" s="33" t="s">
        <v>725</v>
      </c>
      <c r="R10" s="73" t="s">
        <v>969</v>
      </c>
      <c r="U10" t="str">
        <v>2017-63</v>
      </c>
    </row>
    <row r="11" spans="1:21">
      <c r="A11" s="67" t="s">
        <v>726</v>
      </c>
      <c r="B11" s="65">
        <v>0.5</v>
      </c>
      <c r="C11" s="10">
        <v>650</v>
      </c>
      <c r="D11" s="10">
        <v>25</v>
      </c>
      <c r="E11" s="10">
        <v>0.5</v>
      </c>
      <c r="F11" s="68">
        <v>7.8</v>
      </c>
      <c r="G11" s="65">
        <v>0.37</v>
      </c>
      <c r="H11" s="10">
        <v>178.1</v>
      </c>
      <c r="I11" s="10">
        <v>815.6</v>
      </c>
      <c r="J11" s="10">
        <v>6.8</v>
      </c>
      <c r="L11" s="10">
        <v>1.1200000000000001</v>
      </c>
      <c r="M11" s="69">
        <v>12000</v>
      </c>
      <c r="N11" s="50">
        <v>41.1</v>
      </c>
      <c r="O11" s="50">
        <v>65.900000000000006</v>
      </c>
      <c r="P11" s="50">
        <v>0.75</v>
      </c>
      <c r="Q11" s="33" t="s">
        <v>725</v>
      </c>
      <c r="R11" s="73" t="s">
        <v>969</v>
      </c>
      <c r="U11" t="str">
        <v>2017-81</v>
      </c>
    </row>
    <row r="12" spans="1:21">
      <c r="A12" s="67" t="s">
        <v>727</v>
      </c>
      <c r="B12" s="65">
        <v>0.5</v>
      </c>
      <c r="C12" s="10">
        <v>650</v>
      </c>
      <c r="D12" s="10">
        <v>25</v>
      </c>
      <c r="E12" s="10">
        <v>0.5</v>
      </c>
      <c r="F12" s="68">
        <v>7.6</v>
      </c>
      <c r="G12" s="65">
        <v>0.33</v>
      </c>
      <c r="H12" s="10">
        <v>198.3</v>
      </c>
      <c r="I12" s="10">
        <v>729</v>
      </c>
      <c r="J12" s="10">
        <v>6.14</v>
      </c>
      <c r="L12" s="10">
        <v>1.1000000000000001</v>
      </c>
      <c r="M12" s="69">
        <v>12000</v>
      </c>
      <c r="N12" s="50">
        <v>37.200000000000003</v>
      </c>
      <c r="O12" s="50">
        <v>64.599999999999994</v>
      </c>
      <c r="P12" s="50">
        <v>0.75</v>
      </c>
      <c r="Q12" s="33" t="s">
        <v>725</v>
      </c>
      <c r="R12" s="73" t="s">
        <v>969</v>
      </c>
      <c r="U12" t="str">
        <v>2017-94</v>
      </c>
    </row>
    <row r="13" spans="1:21">
      <c r="A13" s="67" t="s">
        <v>728</v>
      </c>
      <c r="B13" s="65">
        <v>0.5</v>
      </c>
      <c r="C13" s="10">
        <v>650</v>
      </c>
      <c r="D13" s="10">
        <v>25</v>
      </c>
      <c r="E13" s="10">
        <v>0.5</v>
      </c>
      <c r="F13" s="68">
        <v>7.7</v>
      </c>
      <c r="G13" s="65">
        <v>0.36</v>
      </c>
      <c r="H13" s="10">
        <v>203.8</v>
      </c>
      <c r="I13" s="10">
        <v>717</v>
      </c>
      <c r="J13" s="10">
        <v>6.04</v>
      </c>
      <c r="L13" s="10">
        <v>1.33</v>
      </c>
      <c r="M13" s="69">
        <v>12000</v>
      </c>
      <c r="N13" s="50">
        <v>35.200000000000003</v>
      </c>
      <c r="O13" s="50">
        <v>62.8</v>
      </c>
      <c r="P13" s="50">
        <v>0.72</v>
      </c>
      <c r="Q13" s="33" t="s">
        <v>725</v>
      </c>
      <c r="R13" s="73" t="s">
        <v>969</v>
      </c>
      <c r="U13" t="str">
        <v>2017-108</v>
      </c>
    </row>
    <row r="14" spans="1:21">
      <c r="A14" s="67" t="s">
        <v>724</v>
      </c>
      <c r="B14" s="65">
        <v>0.5</v>
      </c>
      <c r="C14" s="10">
        <v>700</v>
      </c>
      <c r="D14" s="10">
        <v>25</v>
      </c>
      <c r="E14" s="10">
        <v>0.5</v>
      </c>
      <c r="F14" s="68">
        <v>5.7</v>
      </c>
      <c r="G14" s="65">
        <v>0.2</v>
      </c>
      <c r="H14" s="68">
        <v>188</v>
      </c>
      <c r="I14" s="10">
        <v>704</v>
      </c>
      <c r="J14" s="10">
        <v>6.66</v>
      </c>
      <c r="L14" s="10">
        <v>0</v>
      </c>
      <c r="M14" s="69">
        <v>12000</v>
      </c>
      <c r="N14" s="50">
        <v>70.900000000000006</v>
      </c>
      <c r="O14" s="50">
        <v>80</v>
      </c>
      <c r="P14" s="50">
        <v>0.84</v>
      </c>
      <c r="Q14" s="33" t="s">
        <v>725</v>
      </c>
      <c r="R14" s="73" t="s">
        <v>969</v>
      </c>
      <c r="U14" t="str">
        <v>2017-124</v>
      </c>
    </row>
    <row r="15" spans="1:21">
      <c r="A15" s="67" t="s">
        <v>726</v>
      </c>
      <c r="B15" s="65">
        <v>0.5</v>
      </c>
      <c r="C15" s="10">
        <v>700</v>
      </c>
      <c r="D15" s="10">
        <v>25</v>
      </c>
      <c r="E15" s="10">
        <v>0.5</v>
      </c>
      <c r="F15" s="68">
        <v>7.8</v>
      </c>
      <c r="G15" s="65">
        <v>0.37</v>
      </c>
      <c r="H15" s="10">
        <v>178.1</v>
      </c>
      <c r="I15" s="10">
        <v>815.6</v>
      </c>
      <c r="J15" s="10">
        <v>6.8</v>
      </c>
      <c r="L15" s="10">
        <v>1.1200000000000001</v>
      </c>
      <c r="M15" s="69">
        <v>12000</v>
      </c>
      <c r="N15" s="50">
        <v>60.2</v>
      </c>
      <c r="O15" s="50">
        <v>78.2</v>
      </c>
      <c r="P15" s="50">
        <v>0.79</v>
      </c>
      <c r="Q15" s="33" t="s">
        <v>725</v>
      </c>
      <c r="R15" s="73" t="s">
        <v>969</v>
      </c>
      <c r="U15" t="str">
        <v>2017-126</v>
      </c>
    </row>
    <row r="16" spans="1:21">
      <c r="A16" s="67" t="s">
        <v>727</v>
      </c>
      <c r="B16" s="65">
        <v>0.5</v>
      </c>
      <c r="C16" s="10">
        <v>700</v>
      </c>
      <c r="D16" s="10">
        <v>25</v>
      </c>
      <c r="E16" s="10">
        <v>0.5</v>
      </c>
      <c r="F16" s="68">
        <v>7.6</v>
      </c>
      <c r="G16" s="65">
        <v>0.33</v>
      </c>
      <c r="H16" s="10">
        <v>198.3</v>
      </c>
      <c r="I16" s="10">
        <v>729</v>
      </c>
      <c r="J16" s="10">
        <v>6.14</v>
      </c>
      <c r="L16" s="10">
        <v>1.1000000000000001</v>
      </c>
      <c r="M16" s="69">
        <v>12000</v>
      </c>
      <c r="N16" s="50">
        <v>53.9</v>
      </c>
      <c r="O16" s="50">
        <v>77.2</v>
      </c>
      <c r="P16" s="50">
        <v>0.79</v>
      </c>
      <c r="Q16" s="33" t="s">
        <v>725</v>
      </c>
      <c r="R16" s="73" t="s">
        <v>969</v>
      </c>
      <c r="U16" t="str">
        <v>2017-147</v>
      </c>
    </row>
    <row r="17" spans="1:18">
      <c r="A17" s="67" t="s">
        <v>728</v>
      </c>
      <c r="B17" s="65">
        <v>0.5</v>
      </c>
      <c r="C17" s="10">
        <v>700</v>
      </c>
      <c r="D17" s="10">
        <v>25</v>
      </c>
      <c r="E17" s="10">
        <v>0.5</v>
      </c>
      <c r="F17" s="68">
        <v>7.7</v>
      </c>
      <c r="G17" s="65">
        <v>0.36</v>
      </c>
      <c r="H17" s="10">
        <v>203.8</v>
      </c>
      <c r="I17" s="10">
        <v>717</v>
      </c>
      <c r="J17" s="10">
        <v>6.04</v>
      </c>
      <c r="L17" s="10">
        <v>1.33</v>
      </c>
      <c r="M17" s="69">
        <v>12000</v>
      </c>
      <c r="N17" s="50">
        <v>51.9</v>
      </c>
      <c r="O17" s="50">
        <v>73.900000000000006</v>
      </c>
      <c r="P17" s="50">
        <v>0.78</v>
      </c>
      <c r="Q17" s="33" t="s">
        <v>725</v>
      </c>
      <c r="R17" s="73" t="s">
        <v>969</v>
      </c>
    </row>
    <row r="18" spans="1:18">
      <c r="A18" s="67" t="s">
        <v>724</v>
      </c>
      <c r="B18" s="65">
        <v>0.5</v>
      </c>
      <c r="C18" s="10">
        <v>700</v>
      </c>
      <c r="D18" s="10">
        <v>25</v>
      </c>
      <c r="E18" s="10">
        <v>5</v>
      </c>
      <c r="F18" s="68">
        <v>5.7</v>
      </c>
      <c r="G18" s="65">
        <v>0.2</v>
      </c>
      <c r="H18" s="68">
        <v>188</v>
      </c>
      <c r="I18" s="10">
        <v>704</v>
      </c>
      <c r="J18" s="10">
        <v>6.66</v>
      </c>
      <c r="L18" s="10">
        <v>0</v>
      </c>
      <c r="M18" s="69">
        <v>12000</v>
      </c>
      <c r="N18" s="50">
        <v>66.7</v>
      </c>
      <c r="O18" s="50">
        <v>79.400000000000006</v>
      </c>
      <c r="P18" s="50">
        <v>0.83</v>
      </c>
      <c r="Q18" s="33" t="s">
        <v>725</v>
      </c>
      <c r="R18" s="73" t="s">
        <v>969</v>
      </c>
    </row>
    <row r="19" spans="1:18">
      <c r="A19" s="67" t="s">
        <v>726</v>
      </c>
      <c r="B19" s="65">
        <v>0.5</v>
      </c>
      <c r="C19" s="10">
        <v>700</v>
      </c>
      <c r="D19" s="10">
        <v>25</v>
      </c>
      <c r="E19" s="10">
        <v>5</v>
      </c>
      <c r="F19" s="68">
        <v>7.8</v>
      </c>
      <c r="G19" s="65">
        <v>0.37</v>
      </c>
      <c r="H19" s="10">
        <v>178.1</v>
      </c>
      <c r="I19" s="10">
        <v>815.6</v>
      </c>
      <c r="J19" s="10">
        <v>6.8</v>
      </c>
      <c r="L19" s="10">
        <v>1.1200000000000001</v>
      </c>
      <c r="M19" s="69">
        <v>12000</v>
      </c>
      <c r="N19" s="50">
        <v>58.7</v>
      </c>
      <c r="O19" s="50">
        <v>78.7</v>
      </c>
      <c r="P19" s="50">
        <v>0.79</v>
      </c>
      <c r="Q19" s="33" t="s">
        <v>725</v>
      </c>
      <c r="R19" s="73" t="s">
        <v>969</v>
      </c>
    </row>
    <row r="20" spans="1:18">
      <c r="A20" s="67" t="s">
        <v>727</v>
      </c>
      <c r="B20" s="65">
        <v>0.5</v>
      </c>
      <c r="C20" s="10">
        <v>700</v>
      </c>
      <c r="D20" s="10">
        <v>25</v>
      </c>
      <c r="E20" s="10">
        <v>5</v>
      </c>
      <c r="F20" s="68">
        <v>7.6</v>
      </c>
      <c r="G20" s="65">
        <v>0.33</v>
      </c>
      <c r="H20" s="10">
        <v>198.3</v>
      </c>
      <c r="I20" s="10">
        <v>729</v>
      </c>
      <c r="J20" s="10">
        <v>6.14</v>
      </c>
      <c r="L20" s="10">
        <v>1.1000000000000001</v>
      </c>
      <c r="M20" s="69">
        <v>12000</v>
      </c>
      <c r="N20" s="50">
        <v>56.2</v>
      </c>
      <c r="O20" s="50">
        <v>76.599999999999994</v>
      </c>
      <c r="P20" s="50">
        <v>0.77</v>
      </c>
      <c r="Q20" s="33" t="s">
        <v>725</v>
      </c>
      <c r="R20" s="73" t="s">
        <v>969</v>
      </c>
    </row>
    <row r="21" spans="1:18">
      <c r="A21" s="67" t="s">
        <v>728</v>
      </c>
      <c r="B21" s="65">
        <v>0.5</v>
      </c>
      <c r="C21" s="10">
        <v>700</v>
      </c>
      <c r="D21" s="10">
        <v>25</v>
      </c>
      <c r="E21" s="10">
        <v>5</v>
      </c>
      <c r="F21" s="68">
        <v>7.7</v>
      </c>
      <c r="G21" s="65">
        <v>0.36</v>
      </c>
      <c r="H21" s="10">
        <v>203.8</v>
      </c>
      <c r="I21" s="10">
        <v>717</v>
      </c>
      <c r="J21" s="10">
        <v>6.04</v>
      </c>
      <c r="L21" s="10">
        <v>1.33</v>
      </c>
      <c r="M21" s="69">
        <v>12000</v>
      </c>
      <c r="N21" s="50">
        <v>52.2</v>
      </c>
      <c r="O21" s="50">
        <v>74.5</v>
      </c>
      <c r="P21" s="50">
        <v>0.75</v>
      </c>
      <c r="Q21" s="33" t="s">
        <v>725</v>
      </c>
      <c r="R21" s="73" t="s">
        <v>969</v>
      </c>
    </row>
    <row r="22" spans="1:18">
      <c r="A22" s="67" t="s">
        <v>724</v>
      </c>
      <c r="B22" s="65">
        <v>0.5</v>
      </c>
      <c r="C22" s="10">
        <v>550</v>
      </c>
      <c r="D22" s="10">
        <v>25</v>
      </c>
      <c r="E22" s="10">
        <v>0.5</v>
      </c>
      <c r="F22" s="68">
        <v>5.7</v>
      </c>
      <c r="G22" s="65">
        <v>0.2</v>
      </c>
      <c r="H22" s="68">
        <v>188</v>
      </c>
      <c r="I22" s="10">
        <v>708</v>
      </c>
      <c r="J22" s="10">
        <v>6.66</v>
      </c>
      <c r="L22" s="10">
        <v>0</v>
      </c>
      <c r="M22" s="69">
        <v>12000</v>
      </c>
      <c r="N22" s="50">
        <v>4.8</v>
      </c>
      <c r="O22" s="50">
        <v>42</v>
      </c>
      <c r="P22" s="50">
        <v>0.96</v>
      </c>
      <c r="Q22" s="33" t="s">
        <v>725</v>
      </c>
      <c r="R22" s="73" t="s">
        <v>969</v>
      </c>
    </row>
    <row r="23" spans="1:18">
      <c r="A23" s="67" t="s">
        <v>729</v>
      </c>
      <c r="B23" s="65">
        <v>0.5</v>
      </c>
      <c r="C23" s="10">
        <v>550</v>
      </c>
      <c r="D23" s="10">
        <v>25</v>
      </c>
      <c r="E23" s="10">
        <v>0.5</v>
      </c>
      <c r="F23" s="68">
        <v>9.3000000000000007</v>
      </c>
      <c r="G23" s="65">
        <v>0.34</v>
      </c>
      <c r="H23" s="68">
        <v>154.19999999999999</v>
      </c>
      <c r="I23" s="10">
        <v>810</v>
      </c>
      <c r="J23" s="10">
        <v>8.07</v>
      </c>
      <c r="L23" s="10">
        <v>1.1200000000000001</v>
      </c>
      <c r="M23" s="69">
        <v>12000</v>
      </c>
      <c r="N23" s="50">
        <v>9.4</v>
      </c>
      <c r="O23" s="50">
        <v>41.6</v>
      </c>
      <c r="P23" s="50">
        <v>0.62</v>
      </c>
      <c r="Q23" s="33" t="s">
        <v>725</v>
      </c>
      <c r="R23" s="73" t="s">
        <v>969</v>
      </c>
    </row>
    <row r="24" spans="1:18">
      <c r="A24" s="67" t="s">
        <v>730</v>
      </c>
      <c r="B24" s="65">
        <v>0.5</v>
      </c>
      <c r="C24" s="10">
        <v>550</v>
      </c>
      <c r="D24" s="10">
        <v>25</v>
      </c>
      <c r="E24" s="10">
        <v>0.5</v>
      </c>
      <c r="F24" s="68">
        <v>7.4</v>
      </c>
      <c r="G24" s="65">
        <v>0.31</v>
      </c>
      <c r="H24" s="68">
        <v>176.7</v>
      </c>
      <c r="I24" s="10">
        <v>800</v>
      </c>
      <c r="J24" s="10">
        <v>6.94</v>
      </c>
      <c r="L24" s="10">
        <v>1.1200000000000001</v>
      </c>
      <c r="M24" s="69">
        <v>12000</v>
      </c>
      <c r="N24" s="50">
        <v>9</v>
      </c>
      <c r="O24" s="50">
        <v>41</v>
      </c>
      <c r="P24" s="50">
        <v>0.62</v>
      </c>
      <c r="Q24" s="33" t="s">
        <v>725</v>
      </c>
      <c r="R24" s="73" t="s">
        <v>969</v>
      </c>
    </row>
    <row r="25" spans="1:18">
      <c r="A25" s="67" t="s">
        <v>726</v>
      </c>
      <c r="B25" s="65">
        <v>0.5</v>
      </c>
      <c r="C25" s="10">
        <v>550</v>
      </c>
      <c r="D25" s="10">
        <v>25</v>
      </c>
      <c r="E25" s="10">
        <v>0.5</v>
      </c>
      <c r="F25" s="68">
        <v>7.8</v>
      </c>
      <c r="G25" s="65">
        <v>0.37</v>
      </c>
      <c r="H25" s="68">
        <v>178.1</v>
      </c>
      <c r="I25" s="10">
        <v>814</v>
      </c>
      <c r="J25" s="10">
        <v>6.8</v>
      </c>
      <c r="L25" s="10">
        <v>1.1200000000000001</v>
      </c>
      <c r="M25" s="69">
        <v>12000</v>
      </c>
      <c r="N25" s="50">
        <v>5</v>
      </c>
      <c r="O25" s="50">
        <v>44</v>
      </c>
      <c r="P25" s="50">
        <v>0.62</v>
      </c>
      <c r="Q25" s="33" t="s">
        <v>725</v>
      </c>
      <c r="R25" s="73" t="s">
        <v>969</v>
      </c>
    </row>
    <row r="26" spans="1:18">
      <c r="A26" s="67" t="s">
        <v>724</v>
      </c>
      <c r="B26" s="65">
        <v>0.5</v>
      </c>
      <c r="C26" s="10">
        <v>600</v>
      </c>
      <c r="D26" s="10">
        <v>25</v>
      </c>
      <c r="E26" s="10">
        <v>0.5</v>
      </c>
      <c r="F26" s="68">
        <v>5.7</v>
      </c>
      <c r="G26" s="65">
        <v>0.2</v>
      </c>
      <c r="H26" s="68">
        <v>188</v>
      </c>
      <c r="I26" s="10">
        <v>708</v>
      </c>
      <c r="J26" s="10">
        <v>6.66</v>
      </c>
      <c r="L26" s="10">
        <v>0</v>
      </c>
      <c r="M26" s="69">
        <v>12000</v>
      </c>
      <c r="N26" s="50">
        <v>31.8</v>
      </c>
      <c r="O26" s="50">
        <v>47.2</v>
      </c>
      <c r="P26" s="50">
        <v>1.1000000000000001</v>
      </c>
      <c r="Q26" s="33" t="s">
        <v>725</v>
      </c>
      <c r="R26" s="73" t="s">
        <v>969</v>
      </c>
    </row>
    <row r="27" spans="1:18">
      <c r="A27" s="67" t="s">
        <v>729</v>
      </c>
      <c r="B27" s="65">
        <v>0.5</v>
      </c>
      <c r="C27" s="10">
        <v>600</v>
      </c>
      <c r="D27" s="10">
        <v>25</v>
      </c>
      <c r="E27" s="10">
        <v>0.5</v>
      </c>
      <c r="F27" s="68">
        <v>9.3000000000000007</v>
      </c>
      <c r="G27" s="65">
        <v>0.34</v>
      </c>
      <c r="H27" s="68">
        <v>154.19999999999999</v>
      </c>
      <c r="I27" s="10">
        <v>810</v>
      </c>
      <c r="J27" s="10">
        <v>8.07</v>
      </c>
      <c r="L27" s="10">
        <v>1.1200000000000001</v>
      </c>
      <c r="M27" s="69">
        <v>12000</v>
      </c>
      <c r="N27" s="50">
        <v>26.2</v>
      </c>
      <c r="O27" s="50">
        <v>49.8</v>
      </c>
      <c r="P27" s="50">
        <v>0.78</v>
      </c>
      <c r="Q27" s="33" t="s">
        <v>725</v>
      </c>
      <c r="R27" s="73" t="s">
        <v>969</v>
      </c>
    </row>
    <row r="28" spans="1:18">
      <c r="A28" s="67" t="s">
        <v>730</v>
      </c>
      <c r="B28" s="65">
        <v>0.5</v>
      </c>
      <c r="C28" s="10">
        <v>600</v>
      </c>
      <c r="D28" s="10">
        <v>25</v>
      </c>
      <c r="E28" s="10">
        <v>0.5</v>
      </c>
      <c r="F28" s="68">
        <v>7.4</v>
      </c>
      <c r="G28" s="65">
        <v>0.31</v>
      </c>
      <c r="H28" s="68">
        <v>176.7</v>
      </c>
      <c r="I28" s="10">
        <v>800</v>
      </c>
      <c r="J28" s="10">
        <v>6.94</v>
      </c>
      <c r="L28" s="10">
        <v>1.1200000000000001</v>
      </c>
      <c r="M28" s="69">
        <v>12000</v>
      </c>
      <c r="N28" s="50">
        <v>25.15</v>
      </c>
      <c r="O28" s="50">
        <v>50.8</v>
      </c>
      <c r="P28" s="50">
        <v>0.76</v>
      </c>
      <c r="Q28" s="33" t="s">
        <v>725</v>
      </c>
      <c r="R28" s="73" t="s">
        <v>969</v>
      </c>
    </row>
    <row r="29" spans="1:18">
      <c r="A29" s="67" t="s">
        <v>726</v>
      </c>
      <c r="B29" s="65">
        <v>0.5</v>
      </c>
      <c r="C29" s="10">
        <v>600</v>
      </c>
      <c r="D29" s="10">
        <v>25</v>
      </c>
      <c r="E29" s="10">
        <v>0.5</v>
      </c>
      <c r="F29" s="68">
        <v>7.8</v>
      </c>
      <c r="G29" s="65">
        <v>0.37</v>
      </c>
      <c r="H29" s="68">
        <v>178.1</v>
      </c>
      <c r="I29" s="10">
        <v>814</v>
      </c>
      <c r="J29" s="10">
        <v>6.8</v>
      </c>
      <c r="L29" s="10">
        <v>1.1200000000000001</v>
      </c>
      <c r="M29" s="69">
        <v>12000</v>
      </c>
      <c r="N29" s="50">
        <v>21.67</v>
      </c>
      <c r="O29" s="50">
        <v>53.3</v>
      </c>
      <c r="P29" s="50">
        <v>0.72</v>
      </c>
      <c r="Q29" s="33" t="s">
        <v>725</v>
      </c>
      <c r="R29" s="73" t="s">
        <v>969</v>
      </c>
    </row>
    <row r="30" spans="1:18">
      <c r="A30" s="67" t="s">
        <v>724</v>
      </c>
      <c r="B30" s="65">
        <v>0.5</v>
      </c>
      <c r="C30" s="10">
        <v>650</v>
      </c>
      <c r="D30" s="10">
        <v>25</v>
      </c>
      <c r="E30" s="10">
        <v>0.5</v>
      </c>
      <c r="F30" s="68">
        <v>5.7</v>
      </c>
      <c r="G30" s="65">
        <v>0.2</v>
      </c>
      <c r="H30" s="68">
        <v>188</v>
      </c>
      <c r="I30" s="10">
        <v>708</v>
      </c>
      <c r="J30" s="10">
        <v>6.66</v>
      </c>
      <c r="L30" s="10">
        <v>0</v>
      </c>
      <c r="M30" s="69">
        <v>12000</v>
      </c>
      <c r="N30" s="50">
        <v>52.44</v>
      </c>
      <c r="O30" s="50">
        <v>65.5</v>
      </c>
      <c r="P30" s="50">
        <v>0.88</v>
      </c>
      <c r="Q30" s="33" t="s">
        <v>725</v>
      </c>
      <c r="R30" s="73" t="s">
        <v>969</v>
      </c>
    </row>
    <row r="31" spans="1:18">
      <c r="A31" s="67" t="s">
        <v>729</v>
      </c>
      <c r="B31" s="65">
        <v>0.5</v>
      </c>
      <c r="C31" s="10">
        <v>650</v>
      </c>
      <c r="D31" s="10">
        <v>25</v>
      </c>
      <c r="E31" s="10">
        <v>0.5</v>
      </c>
      <c r="F31" s="68">
        <v>9.3000000000000007</v>
      </c>
      <c r="G31" s="65">
        <v>0.34</v>
      </c>
      <c r="H31" s="68">
        <v>154.19999999999999</v>
      </c>
      <c r="I31" s="10">
        <v>810</v>
      </c>
      <c r="J31" s="10">
        <v>8.07</v>
      </c>
      <c r="L31" s="10">
        <v>1.1200000000000001</v>
      </c>
      <c r="M31" s="69">
        <v>12000</v>
      </c>
      <c r="N31" s="50">
        <v>51.1</v>
      </c>
      <c r="O31" s="50">
        <v>64.7</v>
      </c>
      <c r="P31" s="50">
        <v>0.83</v>
      </c>
      <c r="Q31" s="33" t="s">
        <v>725</v>
      </c>
      <c r="R31" s="73" t="s">
        <v>969</v>
      </c>
    </row>
    <row r="32" spans="1:18">
      <c r="A32" s="67" t="s">
        <v>730</v>
      </c>
      <c r="B32" s="65">
        <v>0.5</v>
      </c>
      <c r="C32" s="10">
        <v>650</v>
      </c>
      <c r="D32" s="10">
        <v>25</v>
      </c>
      <c r="E32" s="10">
        <v>0.5</v>
      </c>
      <c r="F32" s="68">
        <v>7.4</v>
      </c>
      <c r="G32" s="65">
        <v>0.31</v>
      </c>
      <c r="H32" s="68">
        <v>176.7</v>
      </c>
      <c r="I32" s="10">
        <v>800</v>
      </c>
      <c r="J32" s="10">
        <v>6.94</v>
      </c>
      <c r="L32" s="10">
        <v>1.1200000000000001</v>
      </c>
      <c r="M32" s="69">
        <v>12000</v>
      </c>
      <c r="N32" s="50">
        <v>45.7</v>
      </c>
      <c r="O32" s="50">
        <v>65.8</v>
      </c>
      <c r="P32" s="50">
        <v>0.77</v>
      </c>
      <c r="Q32" s="33" t="s">
        <v>725</v>
      </c>
      <c r="R32" s="73" t="s">
        <v>969</v>
      </c>
    </row>
    <row r="33" spans="1:18">
      <c r="A33" s="67" t="s">
        <v>726</v>
      </c>
      <c r="B33" s="65">
        <v>0.5</v>
      </c>
      <c r="C33" s="10">
        <v>650</v>
      </c>
      <c r="D33" s="10">
        <v>25</v>
      </c>
      <c r="E33" s="10">
        <v>0.5</v>
      </c>
      <c r="F33" s="68">
        <v>7.8</v>
      </c>
      <c r="G33" s="65">
        <v>0.37</v>
      </c>
      <c r="H33" s="68">
        <v>178.1</v>
      </c>
      <c r="I33" s="10">
        <v>814</v>
      </c>
      <c r="J33" s="10">
        <v>6.8</v>
      </c>
      <c r="L33" s="10">
        <v>1.1200000000000001</v>
      </c>
      <c r="M33" s="69">
        <v>12000</v>
      </c>
      <c r="N33" s="50">
        <v>41.2</v>
      </c>
      <c r="O33" s="50">
        <v>79.8</v>
      </c>
      <c r="P33" s="50">
        <v>0.76</v>
      </c>
      <c r="Q33" s="33" t="s">
        <v>725</v>
      </c>
      <c r="R33" s="73" t="s">
        <v>969</v>
      </c>
    </row>
    <row r="34" spans="1:18">
      <c r="A34" s="67" t="s">
        <v>724</v>
      </c>
      <c r="B34" s="65">
        <v>0.5</v>
      </c>
      <c r="C34" s="10">
        <v>700</v>
      </c>
      <c r="D34" s="10">
        <v>25</v>
      </c>
      <c r="E34" s="10">
        <v>0.5</v>
      </c>
      <c r="F34" s="68">
        <v>5.7</v>
      </c>
      <c r="G34" s="65">
        <v>0.2</v>
      </c>
      <c r="H34" s="68">
        <v>188</v>
      </c>
      <c r="I34" s="10">
        <v>708</v>
      </c>
      <c r="J34" s="10">
        <v>6.66</v>
      </c>
      <c r="L34" s="10">
        <v>0</v>
      </c>
      <c r="M34" s="69">
        <v>12000</v>
      </c>
      <c r="N34" s="50">
        <v>70.599999999999994</v>
      </c>
      <c r="O34" s="50">
        <v>79.7</v>
      </c>
      <c r="P34" s="50">
        <v>0.84</v>
      </c>
      <c r="Q34" s="33" t="s">
        <v>725</v>
      </c>
      <c r="R34" s="73" t="s">
        <v>969</v>
      </c>
    </row>
    <row r="35" spans="1:18">
      <c r="A35" s="67" t="s">
        <v>729</v>
      </c>
      <c r="B35" s="65">
        <v>0.5</v>
      </c>
      <c r="C35" s="10">
        <v>700</v>
      </c>
      <c r="D35" s="10">
        <v>25</v>
      </c>
      <c r="E35" s="10">
        <v>0.5</v>
      </c>
      <c r="F35" s="68">
        <v>9.3000000000000007</v>
      </c>
      <c r="G35" s="65">
        <v>0.34</v>
      </c>
      <c r="H35" s="68">
        <v>154.19999999999999</v>
      </c>
      <c r="I35" s="10">
        <v>810</v>
      </c>
      <c r="J35" s="10">
        <v>8.07</v>
      </c>
      <c r="L35" s="10">
        <v>1.1200000000000001</v>
      </c>
      <c r="M35" s="69">
        <v>12000</v>
      </c>
      <c r="N35" s="50">
        <v>70.5</v>
      </c>
      <c r="O35" s="50">
        <v>79.5</v>
      </c>
      <c r="P35" s="50">
        <v>0.83</v>
      </c>
      <c r="Q35" s="33" t="s">
        <v>725</v>
      </c>
      <c r="R35" s="73" t="s">
        <v>969</v>
      </c>
    </row>
    <row r="36" spans="1:18">
      <c r="A36" s="67" t="s">
        <v>730</v>
      </c>
      <c r="B36" s="65">
        <v>0.5</v>
      </c>
      <c r="C36" s="10">
        <v>700</v>
      </c>
      <c r="D36" s="10">
        <v>25</v>
      </c>
      <c r="E36" s="10">
        <v>0.5</v>
      </c>
      <c r="F36" s="68">
        <v>7.4</v>
      </c>
      <c r="G36" s="65">
        <v>0.31</v>
      </c>
      <c r="H36" s="68">
        <v>176.7</v>
      </c>
      <c r="I36" s="10">
        <v>800</v>
      </c>
      <c r="J36" s="10">
        <v>6.94</v>
      </c>
      <c r="L36" s="10">
        <v>1.1200000000000001</v>
      </c>
      <c r="M36" s="69">
        <v>12000</v>
      </c>
      <c r="N36" s="50">
        <v>65</v>
      </c>
      <c r="O36" s="50">
        <v>77</v>
      </c>
      <c r="P36" s="50">
        <v>0.78</v>
      </c>
      <c r="Q36" s="33" t="s">
        <v>725</v>
      </c>
      <c r="R36" s="73" t="s">
        <v>969</v>
      </c>
    </row>
    <row r="37" spans="1:18">
      <c r="A37" s="67" t="s">
        <v>726</v>
      </c>
      <c r="B37" s="65">
        <v>0.5</v>
      </c>
      <c r="C37" s="10">
        <v>700</v>
      </c>
      <c r="D37" s="10">
        <v>25</v>
      </c>
      <c r="E37" s="10">
        <v>0.5</v>
      </c>
      <c r="F37" s="68">
        <v>7.8</v>
      </c>
      <c r="G37" s="65">
        <v>0.37</v>
      </c>
      <c r="H37" s="68">
        <v>178.1</v>
      </c>
      <c r="I37" s="10">
        <v>814</v>
      </c>
      <c r="J37" s="10">
        <v>6.8</v>
      </c>
      <c r="L37" s="10">
        <v>1.1200000000000001</v>
      </c>
      <c r="M37" s="69">
        <v>12000</v>
      </c>
      <c r="N37" s="50">
        <v>58.9</v>
      </c>
      <c r="O37" s="50">
        <v>78</v>
      </c>
      <c r="P37" s="50">
        <v>0.78</v>
      </c>
      <c r="Q37" s="33" t="s">
        <v>725</v>
      </c>
      <c r="R37" s="73" t="s">
        <v>969</v>
      </c>
    </row>
    <row r="38" spans="1:18">
      <c r="A38" s="63" t="s">
        <v>731</v>
      </c>
      <c r="B38" s="65">
        <v>0.5</v>
      </c>
      <c r="C38" s="10">
        <v>550</v>
      </c>
      <c r="D38" s="10">
        <v>10</v>
      </c>
      <c r="E38" s="10">
        <v>0.5</v>
      </c>
      <c r="F38" s="68">
        <v>14.65</v>
      </c>
      <c r="G38" s="65">
        <v>0.11</v>
      </c>
      <c r="H38" s="68">
        <v>29.1</v>
      </c>
      <c r="I38" s="10">
        <v>442.1</v>
      </c>
      <c r="J38" s="10">
        <v>20.2</v>
      </c>
      <c r="L38" s="10">
        <v>0</v>
      </c>
      <c r="M38" s="70">
        <v>12000</v>
      </c>
      <c r="N38" s="50">
        <v>21.5</v>
      </c>
      <c r="P38" s="50">
        <v>0.75</v>
      </c>
      <c r="Q38" s="33" t="s">
        <v>732</v>
      </c>
      <c r="R38" s="73" t="s">
        <v>969</v>
      </c>
    </row>
    <row r="39" spans="1:18">
      <c r="A39" s="63" t="s">
        <v>731</v>
      </c>
      <c r="B39" s="65">
        <v>0.5</v>
      </c>
      <c r="C39" s="10">
        <v>600</v>
      </c>
      <c r="D39" s="10">
        <v>10</v>
      </c>
      <c r="E39" s="10">
        <v>0.5</v>
      </c>
      <c r="F39" s="68">
        <v>14.65</v>
      </c>
      <c r="G39" s="65">
        <v>0.11</v>
      </c>
      <c r="H39" s="68">
        <v>29.1</v>
      </c>
      <c r="I39" s="10">
        <v>442.1</v>
      </c>
      <c r="J39" s="10">
        <v>20.2</v>
      </c>
      <c r="L39" s="10">
        <v>0</v>
      </c>
      <c r="M39" s="70">
        <v>12000</v>
      </c>
      <c r="N39" s="50">
        <v>36.6</v>
      </c>
      <c r="P39" s="50">
        <v>0.93</v>
      </c>
      <c r="Q39" s="33" t="s">
        <v>732</v>
      </c>
      <c r="R39" s="73" t="s">
        <v>969</v>
      </c>
    </row>
    <row r="40" spans="1:18">
      <c r="A40" s="63" t="s">
        <v>731</v>
      </c>
      <c r="B40" s="65">
        <v>0.5</v>
      </c>
      <c r="C40" s="10">
        <v>650</v>
      </c>
      <c r="D40" s="10">
        <v>10</v>
      </c>
      <c r="E40" s="10">
        <v>0.5</v>
      </c>
      <c r="F40" s="68">
        <v>14.65</v>
      </c>
      <c r="G40" s="65">
        <v>0.11</v>
      </c>
      <c r="H40" s="68">
        <v>29.1</v>
      </c>
      <c r="I40" s="10">
        <v>442.1</v>
      </c>
      <c r="J40" s="10">
        <v>20.2</v>
      </c>
      <c r="L40" s="10">
        <v>0</v>
      </c>
      <c r="M40" s="70">
        <v>12000</v>
      </c>
      <c r="N40" s="50">
        <v>53.9</v>
      </c>
      <c r="P40" s="50">
        <v>0.96</v>
      </c>
      <c r="Q40" s="33" t="s">
        <v>732</v>
      </c>
      <c r="R40" s="73" t="s">
        <v>969</v>
      </c>
    </row>
    <row r="41" spans="1:18">
      <c r="A41" s="63" t="s">
        <v>731</v>
      </c>
      <c r="B41" s="65">
        <v>0.5</v>
      </c>
      <c r="C41" s="10">
        <v>700</v>
      </c>
      <c r="D41" s="10">
        <v>10</v>
      </c>
      <c r="E41" s="10">
        <v>0.5</v>
      </c>
      <c r="F41" s="68">
        <v>14.65</v>
      </c>
      <c r="G41" s="65">
        <v>0.11</v>
      </c>
      <c r="H41" s="68">
        <v>29.1</v>
      </c>
      <c r="I41" s="10">
        <v>442.1</v>
      </c>
      <c r="J41" s="10">
        <v>20.2</v>
      </c>
      <c r="L41" s="10">
        <v>0</v>
      </c>
      <c r="M41" s="70">
        <v>12000</v>
      </c>
      <c r="N41" s="50">
        <v>65.3</v>
      </c>
      <c r="O41" s="50">
        <v>65.900000000000006</v>
      </c>
      <c r="P41" s="50">
        <v>0.89</v>
      </c>
      <c r="Q41" s="33" t="s">
        <v>732</v>
      </c>
      <c r="R41" s="73" t="s">
        <v>969</v>
      </c>
    </row>
    <row r="42" spans="1:18">
      <c r="A42" s="63" t="s">
        <v>733</v>
      </c>
      <c r="B42" s="65">
        <v>0.5</v>
      </c>
      <c r="C42" s="10">
        <v>550</v>
      </c>
      <c r="D42" s="10">
        <v>10</v>
      </c>
      <c r="E42" s="10">
        <v>0.5</v>
      </c>
      <c r="F42" s="68">
        <v>16.399999999999999</v>
      </c>
      <c r="G42" s="65">
        <v>0.15</v>
      </c>
      <c r="H42" s="68">
        <v>36.9</v>
      </c>
      <c r="I42" s="10">
        <v>444.8</v>
      </c>
      <c r="J42" s="10">
        <v>16.2</v>
      </c>
      <c r="L42" s="10">
        <v>0</v>
      </c>
      <c r="M42" s="70">
        <v>12000</v>
      </c>
      <c r="N42" s="50">
        <v>21.5</v>
      </c>
      <c r="P42" s="50">
        <v>0.71</v>
      </c>
      <c r="Q42" s="33" t="s">
        <v>732</v>
      </c>
      <c r="R42" s="73" t="s">
        <v>969</v>
      </c>
    </row>
    <row r="43" spans="1:18">
      <c r="A43" s="63" t="s">
        <v>733</v>
      </c>
      <c r="B43" s="65">
        <v>0.5</v>
      </c>
      <c r="C43" s="10">
        <v>600</v>
      </c>
      <c r="D43" s="10">
        <v>10</v>
      </c>
      <c r="E43" s="10">
        <v>0.5</v>
      </c>
      <c r="F43" s="68">
        <v>16.399999999999999</v>
      </c>
      <c r="G43" s="65">
        <v>0.15</v>
      </c>
      <c r="H43" s="68">
        <v>36.9</v>
      </c>
      <c r="I43" s="10">
        <v>444.8</v>
      </c>
      <c r="J43" s="10">
        <v>16.2</v>
      </c>
      <c r="L43" s="10">
        <v>0</v>
      </c>
      <c r="M43" s="70">
        <v>12000</v>
      </c>
      <c r="N43" s="50">
        <v>37.700000000000003</v>
      </c>
      <c r="P43" s="50">
        <v>0.9</v>
      </c>
      <c r="Q43" s="33" t="s">
        <v>732</v>
      </c>
      <c r="R43" s="73" t="s">
        <v>969</v>
      </c>
    </row>
    <row r="44" spans="1:18">
      <c r="A44" s="63" t="s">
        <v>733</v>
      </c>
      <c r="B44" s="65">
        <v>0.5</v>
      </c>
      <c r="C44" s="10">
        <v>650</v>
      </c>
      <c r="D44" s="10">
        <v>10</v>
      </c>
      <c r="E44" s="10">
        <v>0.5</v>
      </c>
      <c r="F44" s="68">
        <v>16.399999999999999</v>
      </c>
      <c r="G44" s="65">
        <v>0.15</v>
      </c>
      <c r="H44" s="68">
        <v>36.9</v>
      </c>
      <c r="I44" s="10">
        <v>444.8</v>
      </c>
      <c r="J44" s="10">
        <v>16.2</v>
      </c>
      <c r="L44" s="10">
        <v>0</v>
      </c>
      <c r="M44" s="70">
        <v>12000</v>
      </c>
      <c r="N44" s="50">
        <v>54.4</v>
      </c>
      <c r="P44" s="50">
        <v>0.95</v>
      </c>
      <c r="Q44" s="33" t="s">
        <v>732</v>
      </c>
      <c r="R44" s="73" t="s">
        <v>969</v>
      </c>
    </row>
    <row r="45" spans="1:18">
      <c r="A45" s="63" t="s">
        <v>733</v>
      </c>
      <c r="B45" s="65">
        <v>0.5</v>
      </c>
      <c r="C45" s="10">
        <v>700</v>
      </c>
      <c r="D45" s="10">
        <v>10</v>
      </c>
      <c r="E45" s="10">
        <v>0.5</v>
      </c>
      <c r="F45" s="68">
        <v>16.399999999999999</v>
      </c>
      <c r="G45" s="65">
        <v>0.15</v>
      </c>
      <c r="H45" s="68">
        <v>36.9</v>
      </c>
      <c r="I45" s="10">
        <v>444.8</v>
      </c>
      <c r="J45" s="10">
        <v>16.2</v>
      </c>
      <c r="L45" s="10">
        <v>0</v>
      </c>
      <c r="M45" s="70">
        <v>12000</v>
      </c>
      <c r="N45" s="50">
        <v>65.7</v>
      </c>
      <c r="O45" s="50">
        <v>69.400000000000006</v>
      </c>
      <c r="P45" s="50">
        <v>0.87</v>
      </c>
      <c r="Q45" s="33" t="s">
        <v>732</v>
      </c>
      <c r="R45" s="73" t="s">
        <v>969</v>
      </c>
    </row>
    <row r="46" spans="1:18">
      <c r="A46" s="63" t="s">
        <v>733</v>
      </c>
      <c r="B46" s="65">
        <v>0.5</v>
      </c>
      <c r="C46" s="10">
        <v>700</v>
      </c>
      <c r="D46" s="10">
        <v>10</v>
      </c>
      <c r="E46" s="10">
        <v>0.5</v>
      </c>
      <c r="F46" s="68">
        <v>16.399999999999999</v>
      </c>
      <c r="G46" s="65">
        <v>0.15</v>
      </c>
      <c r="H46" s="68">
        <v>36.9</v>
      </c>
      <c r="I46" s="10">
        <v>444.8</v>
      </c>
      <c r="J46" s="10">
        <v>16.2</v>
      </c>
      <c r="L46" s="10">
        <v>0</v>
      </c>
      <c r="M46" s="70">
        <v>6000</v>
      </c>
      <c r="N46" s="50">
        <v>65.400000000000006</v>
      </c>
      <c r="O46" s="50">
        <v>73.2</v>
      </c>
      <c r="P46" s="50">
        <v>0.71</v>
      </c>
      <c r="Q46" s="33" t="s">
        <v>732</v>
      </c>
      <c r="R46" s="73" t="s">
        <v>969</v>
      </c>
    </row>
    <row r="47" spans="1:18">
      <c r="A47" s="63" t="s">
        <v>733</v>
      </c>
      <c r="B47" s="65">
        <v>0.5</v>
      </c>
      <c r="C47" s="10">
        <v>700</v>
      </c>
      <c r="D47" s="10">
        <v>10</v>
      </c>
      <c r="E47" s="10">
        <v>0.5</v>
      </c>
      <c r="F47" s="68">
        <v>16.399999999999999</v>
      </c>
      <c r="G47" s="65">
        <v>0.15</v>
      </c>
      <c r="H47" s="68">
        <v>36.9</v>
      </c>
      <c r="I47" s="10">
        <v>444.8</v>
      </c>
      <c r="J47" s="10">
        <v>16.2</v>
      </c>
      <c r="L47" s="10">
        <v>0</v>
      </c>
      <c r="M47" s="70">
        <v>18000</v>
      </c>
      <c r="N47" s="50">
        <v>62.3</v>
      </c>
      <c r="O47" s="50">
        <v>66.599999999999994</v>
      </c>
      <c r="P47" s="50">
        <v>0.71</v>
      </c>
      <c r="Q47" s="33" t="s">
        <v>732</v>
      </c>
      <c r="R47" s="73" t="s">
        <v>969</v>
      </c>
    </row>
    <row r="48" spans="1:18">
      <c r="A48" s="63" t="s">
        <v>733</v>
      </c>
      <c r="B48" s="65">
        <v>0.5</v>
      </c>
      <c r="C48" s="10">
        <v>550</v>
      </c>
      <c r="D48" s="10">
        <v>10</v>
      </c>
      <c r="E48" s="10">
        <v>0.5</v>
      </c>
      <c r="F48" s="68">
        <v>16.399999999999999</v>
      </c>
      <c r="G48" s="65">
        <v>0.15</v>
      </c>
      <c r="H48" s="68">
        <v>36.9</v>
      </c>
      <c r="I48" s="10">
        <v>444.8</v>
      </c>
      <c r="J48" s="10">
        <v>16.2</v>
      </c>
      <c r="L48" s="10">
        <v>0</v>
      </c>
      <c r="M48" s="70">
        <v>24000</v>
      </c>
      <c r="N48" s="50">
        <v>59.5</v>
      </c>
      <c r="O48" s="50">
        <v>62.1</v>
      </c>
      <c r="P48" s="50">
        <v>0.71</v>
      </c>
      <c r="Q48" s="33" t="s">
        <v>732</v>
      </c>
      <c r="R48" s="73" t="s">
        <v>969</v>
      </c>
    </row>
    <row r="49" spans="1:18">
      <c r="A49" s="63" t="s">
        <v>734</v>
      </c>
      <c r="B49" s="65">
        <v>0.5</v>
      </c>
      <c r="C49" s="10">
        <v>550</v>
      </c>
      <c r="D49" s="10">
        <v>10</v>
      </c>
      <c r="E49" s="10">
        <v>0.5</v>
      </c>
      <c r="F49" s="68">
        <v>18.899999999999999</v>
      </c>
      <c r="G49" s="65">
        <v>0.19</v>
      </c>
      <c r="H49" s="68">
        <v>40.799999999999997</v>
      </c>
      <c r="I49" s="10">
        <v>457.7</v>
      </c>
      <c r="J49" s="10">
        <v>15</v>
      </c>
      <c r="L49" s="10">
        <v>0</v>
      </c>
      <c r="M49" s="70">
        <v>12000</v>
      </c>
      <c r="N49" s="50">
        <v>19.8</v>
      </c>
      <c r="P49" s="50">
        <v>0.79</v>
      </c>
      <c r="Q49" s="33" t="s">
        <v>732</v>
      </c>
      <c r="R49" s="73" t="s">
        <v>969</v>
      </c>
    </row>
    <row r="50" spans="1:18">
      <c r="A50" s="63" t="s">
        <v>734</v>
      </c>
      <c r="B50" s="65">
        <v>0.5</v>
      </c>
      <c r="C50" s="10">
        <v>600</v>
      </c>
      <c r="D50" s="10">
        <v>10</v>
      </c>
      <c r="E50" s="10">
        <v>0.5</v>
      </c>
      <c r="F50" s="68">
        <v>18.899999999999999</v>
      </c>
      <c r="G50" s="65">
        <v>0.19</v>
      </c>
      <c r="H50" s="68">
        <v>40.799999999999997</v>
      </c>
      <c r="I50" s="10">
        <v>457.7</v>
      </c>
      <c r="J50" s="10">
        <v>15</v>
      </c>
      <c r="L50" s="10">
        <v>0</v>
      </c>
      <c r="M50" s="70">
        <v>12000</v>
      </c>
      <c r="N50" s="50">
        <v>33.799999999999997</v>
      </c>
      <c r="P50" s="50">
        <v>0.94</v>
      </c>
      <c r="Q50" s="33" t="s">
        <v>732</v>
      </c>
      <c r="R50" s="73" t="s">
        <v>969</v>
      </c>
    </row>
    <row r="51" spans="1:18">
      <c r="A51" s="63" t="s">
        <v>734</v>
      </c>
      <c r="B51" s="65">
        <v>0.5</v>
      </c>
      <c r="C51" s="10">
        <v>650</v>
      </c>
      <c r="D51" s="10">
        <v>10</v>
      </c>
      <c r="E51" s="10">
        <v>0.5</v>
      </c>
      <c r="F51" s="68">
        <v>18.899999999999999</v>
      </c>
      <c r="G51" s="65">
        <v>0.19</v>
      </c>
      <c r="H51" s="68">
        <v>40.799999999999997</v>
      </c>
      <c r="I51" s="10">
        <v>457.7</v>
      </c>
      <c r="J51" s="10">
        <v>15</v>
      </c>
      <c r="L51" s="10">
        <v>0</v>
      </c>
      <c r="M51" s="70">
        <v>12000</v>
      </c>
      <c r="N51" s="50">
        <v>53</v>
      </c>
      <c r="P51" s="50">
        <v>1.03</v>
      </c>
      <c r="Q51" s="33" t="s">
        <v>732</v>
      </c>
      <c r="R51" s="73" t="s">
        <v>969</v>
      </c>
    </row>
    <row r="52" spans="1:18">
      <c r="A52" s="63" t="s">
        <v>734</v>
      </c>
      <c r="B52" s="65">
        <v>0.5</v>
      </c>
      <c r="C52" s="10">
        <v>700</v>
      </c>
      <c r="D52" s="10">
        <v>10</v>
      </c>
      <c r="E52" s="10">
        <v>0.5</v>
      </c>
      <c r="F52" s="68">
        <v>18.899999999999999</v>
      </c>
      <c r="G52" s="65">
        <v>0.19</v>
      </c>
      <c r="H52" s="68">
        <v>40.799999999999997</v>
      </c>
      <c r="I52" s="10">
        <v>457.7</v>
      </c>
      <c r="J52" s="10">
        <v>15</v>
      </c>
      <c r="L52" s="10">
        <v>0</v>
      </c>
      <c r="M52" s="70">
        <v>12000</v>
      </c>
      <c r="N52" s="50">
        <v>63.3</v>
      </c>
      <c r="O52" s="50">
        <v>71.7</v>
      </c>
      <c r="P52" s="50">
        <v>0.93</v>
      </c>
      <c r="Q52" s="33" t="s">
        <v>732</v>
      </c>
      <c r="R52" s="73" t="s">
        <v>969</v>
      </c>
    </row>
    <row r="53" spans="1:18">
      <c r="A53" s="63" t="s">
        <v>735</v>
      </c>
      <c r="B53" s="65">
        <v>0.5</v>
      </c>
      <c r="C53" s="10">
        <v>550</v>
      </c>
      <c r="D53" s="10">
        <v>10</v>
      </c>
      <c r="E53" s="10">
        <v>0.5</v>
      </c>
      <c r="F53" s="68">
        <v>22.7</v>
      </c>
      <c r="G53" s="65">
        <v>0.2</v>
      </c>
      <c r="H53" s="68">
        <v>34.799999999999997</v>
      </c>
      <c r="I53" s="10">
        <v>360.1</v>
      </c>
      <c r="J53" s="10">
        <v>12.1</v>
      </c>
      <c r="L53" s="10">
        <v>0</v>
      </c>
      <c r="M53" s="70">
        <v>12000</v>
      </c>
      <c r="N53" s="50">
        <v>21.1</v>
      </c>
      <c r="P53" s="50">
        <v>0.76</v>
      </c>
      <c r="Q53" s="33" t="s">
        <v>732</v>
      </c>
      <c r="R53" s="73" t="s">
        <v>969</v>
      </c>
    </row>
    <row r="54" spans="1:18">
      <c r="A54" s="63" t="s">
        <v>735</v>
      </c>
      <c r="B54" s="65">
        <v>0.5</v>
      </c>
      <c r="C54" s="10">
        <v>600</v>
      </c>
      <c r="D54" s="10">
        <v>10</v>
      </c>
      <c r="E54" s="10">
        <v>0.5</v>
      </c>
      <c r="F54" s="68">
        <v>22.7</v>
      </c>
      <c r="G54" s="65">
        <v>0.2</v>
      </c>
      <c r="H54" s="68">
        <v>34.799999999999997</v>
      </c>
      <c r="I54" s="10">
        <v>360.1</v>
      </c>
      <c r="J54" s="10">
        <v>12.1</v>
      </c>
      <c r="L54" s="10">
        <v>0</v>
      </c>
      <c r="M54" s="70">
        <v>12000</v>
      </c>
      <c r="N54" s="50">
        <v>34.700000000000003</v>
      </c>
      <c r="P54" s="50">
        <v>0.94</v>
      </c>
      <c r="Q54" s="33" t="s">
        <v>732</v>
      </c>
      <c r="R54" s="73" t="s">
        <v>969</v>
      </c>
    </row>
    <row r="55" spans="1:18">
      <c r="A55" s="63" t="s">
        <v>735</v>
      </c>
      <c r="B55" s="65">
        <v>0.5</v>
      </c>
      <c r="C55" s="10">
        <v>650</v>
      </c>
      <c r="D55" s="10">
        <v>10</v>
      </c>
      <c r="E55" s="10">
        <v>0.5</v>
      </c>
      <c r="F55" s="68">
        <v>22.7</v>
      </c>
      <c r="G55" s="65">
        <v>0.2</v>
      </c>
      <c r="H55" s="68">
        <v>34.799999999999997</v>
      </c>
      <c r="I55" s="10">
        <v>360.1</v>
      </c>
      <c r="J55" s="10">
        <v>12.1</v>
      </c>
      <c r="L55" s="10">
        <v>0</v>
      </c>
      <c r="M55" s="70">
        <v>12000</v>
      </c>
      <c r="N55" s="50">
        <v>51.3</v>
      </c>
      <c r="P55" s="50">
        <v>1.04</v>
      </c>
      <c r="Q55" s="33" t="s">
        <v>732</v>
      </c>
      <c r="R55" s="73" t="s">
        <v>969</v>
      </c>
    </row>
    <row r="56" spans="1:18">
      <c r="A56" s="63" t="s">
        <v>735</v>
      </c>
      <c r="B56" s="65">
        <v>0.5</v>
      </c>
      <c r="C56" s="10">
        <v>700</v>
      </c>
      <c r="D56" s="10">
        <v>10</v>
      </c>
      <c r="E56" s="10">
        <v>0.5</v>
      </c>
      <c r="F56" s="68">
        <v>22.7</v>
      </c>
      <c r="G56" s="65">
        <v>0.2</v>
      </c>
      <c r="H56" s="68">
        <v>34.799999999999997</v>
      </c>
      <c r="I56" s="10">
        <v>360.1</v>
      </c>
      <c r="J56" s="10">
        <v>12.1</v>
      </c>
      <c r="L56" s="10">
        <v>0</v>
      </c>
      <c r="M56" s="70">
        <v>12000</v>
      </c>
      <c r="N56" s="50">
        <v>62.5</v>
      </c>
      <c r="O56" s="50">
        <v>65.900000000000006</v>
      </c>
      <c r="P56" s="50">
        <v>0.9</v>
      </c>
      <c r="Q56" s="33" t="s">
        <v>732</v>
      </c>
      <c r="R56" s="73" t="s">
        <v>969</v>
      </c>
    </row>
    <row r="57" spans="1:18">
      <c r="A57" s="63" t="s">
        <v>736</v>
      </c>
      <c r="B57" s="65">
        <v>0.5</v>
      </c>
      <c r="C57" s="10">
        <v>550</v>
      </c>
      <c r="D57" s="10">
        <v>10</v>
      </c>
      <c r="E57" s="10">
        <v>0.5</v>
      </c>
      <c r="F57" s="68">
        <v>30.5</v>
      </c>
      <c r="G57" s="65">
        <v>0.18</v>
      </c>
      <c r="H57" s="68">
        <v>23.3</v>
      </c>
      <c r="I57" s="10">
        <v>405.8</v>
      </c>
      <c r="J57" s="10">
        <v>13.1</v>
      </c>
      <c r="L57" s="10">
        <v>0</v>
      </c>
      <c r="M57" s="70">
        <v>12000</v>
      </c>
      <c r="N57" s="50">
        <v>18.5</v>
      </c>
      <c r="P57" s="50">
        <v>0.75</v>
      </c>
      <c r="Q57" s="33" t="s">
        <v>732</v>
      </c>
      <c r="R57" s="73" t="s">
        <v>969</v>
      </c>
    </row>
    <row r="58" spans="1:18">
      <c r="A58" s="63" t="s">
        <v>736</v>
      </c>
      <c r="B58" s="65">
        <v>0.5</v>
      </c>
      <c r="C58" s="10">
        <v>600</v>
      </c>
      <c r="D58" s="10">
        <v>10</v>
      </c>
      <c r="E58" s="10">
        <v>0.5</v>
      </c>
      <c r="F58" s="68">
        <v>30.5</v>
      </c>
      <c r="G58" s="65">
        <v>0.18</v>
      </c>
      <c r="H58" s="68">
        <v>23.3</v>
      </c>
      <c r="I58" s="10">
        <v>405.8</v>
      </c>
      <c r="J58" s="10">
        <v>13.1</v>
      </c>
      <c r="L58" s="10">
        <v>0</v>
      </c>
      <c r="M58" s="70">
        <v>12000</v>
      </c>
      <c r="N58" s="50">
        <v>33.799999999999997</v>
      </c>
      <c r="P58" s="50">
        <v>0.91</v>
      </c>
      <c r="Q58" s="33" t="s">
        <v>732</v>
      </c>
      <c r="R58" s="73" t="s">
        <v>969</v>
      </c>
    </row>
    <row r="59" spans="1:18">
      <c r="A59" s="63" t="s">
        <v>736</v>
      </c>
      <c r="B59" s="65">
        <v>0.5</v>
      </c>
      <c r="C59" s="10">
        <v>650</v>
      </c>
      <c r="D59" s="10">
        <v>10</v>
      </c>
      <c r="E59" s="10">
        <v>0.5</v>
      </c>
      <c r="F59" s="68">
        <v>30.5</v>
      </c>
      <c r="G59" s="65">
        <v>0.18</v>
      </c>
      <c r="H59" s="68">
        <v>23.3</v>
      </c>
      <c r="I59" s="10">
        <v>405.8</v>
      </c>
      <c r="J59" s="10">
        <v>13.1</v>
      </c>
      <c r="L59" s="10">
        <v>0</v>
      </c>
      <c r="M59" s="70">
        <v>12000</v>
      </c>
      <c r="N59" s="50">
        <v>52.3</v>
      </c>
      <c r="P59" s="50">
        <v>0.99</v>
      </c>
      <c r="Q59" s="33" t="s">
        <v>732</v>
      </c>
      <c r="R59" s="73" t="s">
        <v>969</v>
      </c>
    </row>
    <row r="60" spans="1:18">
      <c r="A60" s="63" t="s">
        <v>736</v>
      </c>
      <c r="B60" s="65">
        <v>0.5</v>
      </c>
      <c r="C60" s="10">
        <v>700</v>
      </c>
      <c r="D60" s="10">
        <v>10</v>
      </c>
      <c r="E60" s="10">
        <v>0.5</v>
      </c>
      <c r="F60" s="68">
        <v>30.5</v>
      </c>
      <c r="G60" s="65">
        <v>0.18</v>
      </c>
      <c r="H60" s="68">
        <v>23.3</v>
      </c>
      <c r="I60" s="10">
        <v>405.8</v>
      </c>
      <c r="J60" s="10">
        <v>13.1</v>
      </c>
      <c r="L60" s="10">
        <v>0</v>
      </c>
      <c r="M60" s="70">
        <v>12000</v>
      </c>
      <c r="N60" s="50">
        <v>61.8</v>
      </c>
      <c r="O60" s="50">
        <v>69.8</v>
      </c>
      <c r="P60" s="50">
        <v>0.89</v>
      </c>
      <c r="Q60" s="33" t="s">
        <v>732</v>
      </c>
      <c r="R60" s="73" t="s">
        <v>969</v>
      </c>
    </row>
    <row r="61" spans="1:18">
      <c r="A61" s="63" t="s">
        <v>737</v>
      </c>
      <c r="B61" s="65">
        <v>0.5</v>
      </c>
      <c r="C61" s="10">
        <v>550</v>
      </c>
      <c r="D61" s="10">
        <v>10</v>
      </c>
      <c r="E61" s="10">
        <v>0.5</v>
      </c>
      <c r="F61" s="68">
        <v>55.1</v>
      </c>
      <c r="G61" s="65">
        <v>0.12</v>
      </c>
      <c r="H61" s="68">
        <v>8.5</v>
      </c>
      <c r="I61" s="10">
        <v>503.2</v>
      </c>
      <c r="J61" s="10">
        <v>17.600000000000001</v>
      </c>
      <c r="L61" s="10">
        <v>0</v>
      </c>
      <c r="M61" s="70">
        <v>12000</v>
      </c>
      <c r="N61" s="50">
        <v>17.399999999999999</v>
      </c>
      <c r="P61" s="50">
        <v>0.68</v>
      </c>
      <c r="Q61" s="33" t="s">
        <v>732</v>
      </c>
      <c r="R61" s="73" t="s">
        <v>969</v>
      </c>
    </row>
    <row r="62" spans="1:18">
      <c r="A62" s="63" t="s">
        <v>737</v>
      </c>
      <c r="B62" s="65">
        <v>0.5</v>
      </c>
      <c r="C62" s="10">
        <v>600</v>
      </c>
      <c r="D62" s="10">
        <v>10</v>
      </c>
      <c r="E62" s="10">
        <v>0.5</v>
      </c>
      <c r="F62" s="68">
        <v>55.1</v>
      </c>
      <c r="G62" s="65">
        <v>0.12</v>
      </c>
      <c r="H62" s="68">
        <v>8.5</v>
      </c>
      <c r="I62" s="10">
        <v>503.2</v>
      </c>
      <c r="J62" s="10">
        <v>17.600000000000001</v>
      </c>
      <c r="L62" s="10">
        <v>0</v>
      </c>
      <c r="M62" s="70">
        <v>12000</v>
      </c>
      <c r="N62" s="50">
        <v>24.7</v>
      </c>
      <c r="P62" s="50">
        <v>0.75</v>
      </c>
      <c r="Q62" s="33" t="s">
        <v>732</v>
      </c>
      <c r="R62" s="73" t="s">
        <v>969</v>
      </c>
    </row>
    <row r="63" spans="1:18">
      <c r="A63" s="63" t="s">
        <v>737</v>
      </c>
      <c r="B63" s="65">
        <v>0.5</v>
      </c>
      <c r="C63" s="10">
        <v>650</v>
      </c>
      <c r="D63" s="10">
        <v>10</v>
      </c>
      <c r="E63" s="10">
        <v>0.5</v>
      </c>
      <c r="F63" s="68">
        <v>55.1</v>
      </c>
      <c r="G63" s="65">
        <v>0.12</v>
      </c>
      <c r="H63" s="68">
        <v>8.5</v>
      </c>
      <c r="I63" s="10">
        <v>503.2</v>
      </c>
      <c r="J63" s="10">
        <v>17.600000000000001</v>
      </c>
      <c r="L63" s="10">
        <v>0</v>
      </c>
      <c r="M63" s="70">
        <v>12000</v>
      </c>
      <c r="N63" s="50">
        <v>26.3</v>
      </c>
      <c r="P63" s="50">
        <v>0.84</v>
      </c>
      <c r="Q63" s="33" t="s">
        <v>732</v>
      </c>
      <c r="R63" s="73" t="s">
        <v>969</v>
      </c>
    </row>
    <row r="64" spans="1:18">
      <c r="A64" s="63" t="s">
        <v>737</v>
      </c>
      <c r="B64" s="65">
        <v>0.5</v>
      </c>
      <c r="C64" s="10">
        <v>700</v>
      </c>
      <c r="D64" s="10">
        <v>10</v>
      </c>
      <c r="E64" s="10">
        <v>0.5</v>
      </c>
      <c r="F64" s="68">
        <v>55.1</v>
      </c>
      <c r="G64" s="65">
        <v>0.12</v>
      </c>
      <c r="H64" s="68">
        <v>8.5</v>
      </c>
      <c r="I64" s="10">
        <v>503.2</v>
      </c>
      <c r="J64" s="10">
        <v>17.600000000000001</v>
      </c>
      <c r="L64" s="10">
        <v>0</v>
      </c>
      <c r="M64" s="70">
        <v>12000</v>
      </c>
      <c r="N64" s="50">
        <v>37.700000000000003</v>
      </c>
      <c r="O64" s="50">
        <v>56.5</v>
      </c>
      <c r="P64" s="50">
        <v>0.8</v>
      </c>
      <c r="Q64" s="33" t="s">
        <v>732</v>
      </c>
      <c r="R64" s="73" t="s">
        <v>969</v>
      </c>
    </row>
    <row r="65" spans="1:18">
      <c r="A65" s="63" t="s">
        <v>738</v>
      </c>
      <c r="B65" s="65">
        <v>0.5</v>
      </c>
      <c r="C65" s="10">
        <v>600</v>
      </c>
      <c r="D65" s="10">
        <v>12</v>
      </c>
      <c r="E65" s="10">
        <v>0.5</v>
      </c>
      <c r="F65" s="68">
        <v>15.4</v>
      </c>
      <c r="G65" s="65">
        <v>1.05</v>
      </c>
      <c r="H65" s="68">
        <v>233</v>
      </c>
      <c r="I65" s="10">
        <v>865</v>
      </c>
      <c r="J65" s="10">
        <v>9.5</v>
      </c>
      <c r="K65" s="10">
        <v>8.6999999999999993</v>
      </c>
      <c r="L65" s="10">
        <v>0</v>
      </c>
      <c r="M65" s="70">
        <v>36000</v>
      </c>
      <c r="N65" s="50">
        <v>41</v>
      </c>
      <c r="O65" s="50">
        <v>42.2</v>
      </c>
      <c r="Q65" s="33" t="s">
        <v>739</v>
      </c>
      <c r="R65" s="73" t="s">
        <v>969</v>
      </c>
    </row>
    <row r="66" spans="1:18">
      <c r="A66" s="63" t="s">
        <v>738</v>
      </c>
      <c r="B66" s="65">
        <v>0.5</v>
      </c>
      <c r="C66" s="10">
        <v>650</v>
      </c>
      <c r="D66" s="10">
        <v>12</v>
      </c>
      <c r="E66" s="10">
        <v>0.5</v>
      </c>
      <c r="F66" s="68">
        <v>15.4</v>
      </c>
      <c r="G66" s="65">
        <v>1.05</v>
      </c>
      <c r="H66" s="68">
        <v>233</v>
      </c>
      <c r="I66" s="10">
        <v>865</v>
      </c>
      <c r="J66" s="10">
        <v>9.5</v>
      </c>
      <c r="K66" s="10">
        <v>8.6999999999999993</v>
      </c>
      <c r="L66" s="10">
        <v>0</v>
      </c>
      <c r="M66" s="70">
        <v>36000</v>
      </c>
      <c r="N66" s="50">
        <v>56.2</v>
      </c>
      <c r="O66" s="50">
        <v>63.4</v>
      </c>
      <c r="Q66" s="33" t="s">
        <v>739</v>
      </c>
      <c r="R66" s="73" t="s">
        <v>969</v>
      </c>
    </row>
    <row r="67" spans="1:18">
      <c r="A67" s="63" t="s">
        <v>738</v>
      </c>
      <c r="B67" s="65">
        <v>0.5</v>
      </c>
      <c r="C67" s="10">
        <v>700</v>
      </c>
      <c r="D67" s="10">
        <v>12</v>
      </c>
      <c r="E67" s="10">
        <v>0.5</v>
      </c>
      <c r="F67" s="68">
        <v>15.4</v>
      </c>
      <c r="G67" s="65">
        <v>1.05</v>
      </c>
      <c r="H67" s="68">
        <v>233</v>
      </c>
      <c r="I67" s="10">
        <v>865</v>
      </c>
      <c r="J67" s="10">
        <v>9.5</v>
      </c>
      <c r="K67" s="10">
        <v>8.6999999999999993</v>
      </c>
      <c r="L67" s="10">
        <v>0</v>
      </c>
      <c r="M67" s="70">
        <v>36000</v>
      </c>
      <c r="N67" s="50">
        <v>70.099999999999994</v>
      </c>
      <c r="O67" s="50">
        <v>76.7</v>
      </c>
      <c r="Q67" s="33" t="s">
        <v>739</v>
      </c>
      <c r="R67" s="73" t="s">
        <v>969</v>
      </c>
    </row>
    <row r="68" spans="1:18">
      <c r="A68" s="63" t="s">
        <v>738</v>
      </c>
      <c r="B68" s="65">
        <v>0.5</v>
      </c>
      <c r="C68" s="10">
        <v>750</v>
      </c>
      <c r="D68" s="10">
        <v>12</v>
      </c>
      <c r="E68" s="10">
        <v>0.5</v>
      </c>
      <c r="F68" s="68">
        <v>15.4</v>
      </c>
      <c r="G68" s="65">
        <v>1.05</v>
      </c>
      <c r="H68" s="68">
        <v>233</v>
      </c>
      <c r="I68" s="10">
        <v>865</v>
      </c>
      <c r="J68" s="10">
        <v>9.5</v>
      </c>
      <c r="K68" s="10">
        <v>8.6999999999999993</v>
      </c>
      <c r="L68" s="10">
        <v>0</v>
      </c>
      <c r="M68" s="70">
        <v>36000</v>
      </c>
      <c r="N68" s="50">
        <v>82.5</v>
      </c>
      <c r="O68" s="50">
        <v>88.1</v>
      </c>
      <c r="Q68" s="33" t="s">
        <v>739</v>
      </c>
      <c r="R68" s="73" t="s">
        <v>969</v>
      </c>
    </row>
    <row r="69" spans="1:18">
      <c r="A69" s="63" t="s">
        <v>738</v>
      </c>
      <c r="B69" s="65">
        <v>0.5</v>
      </c>
      <c r="C69" s="10">
        <v>800</v>
      </c>
      <c r="D69" s="10">
        <v>12</v>
      </c>
      <c r="E69" s="10">
        <v>0.5</v>
      </c>
      <c r="F69" s="68">
        <v>15.4</v>
      </c>
      <c r="G69" s="65">
        <v>1.05</v>
      </c>
      <c r="H69" s="68">
        <v>233</v>
      </c>
      <c r="I69" s="10">
        <v>865</v>
      </c>
      <c r="J69" s="10">
        <v>9.5</v>
      </c>
      <c r="K69" s="10">
        <v>8.6999999999999993</v>
      </c>
      <c r="L69" s="10">
        <v>0</v>
      </c>
      <c r="M69" s="70">
        <v>36000</v>
      </c>
      <c r="N69" s="50">
        <v>90.8</v>
      </c>
      <c r="O69" s="50">
        <v>94.4</v>
      </c>
      <c r="P69" s="50">
        <v>1.05</v>
      </c>
      <c r="Q69" s="33" t="s">
        <v>739</v>
      </c>
      <c r="R69" s="73" t="s">
        <v>969</v>
      </c>
    </row>
    <row r="70" spans="1:18">
      <c r="A70" s="63" t="s">
        <v>740</v>
      </c>
      <c r="B70" s="65">
        <v>0.5</v>
      </c>
      <c r="C70" s="10">
        <v>600</v>
      </c>
      <c r="D70" s="10">
        <v>12</v>
      </c>
      <c r="E70" s="10">
        <v>0.5</v>
      </c>
      <c r="F70" s="68">
        <v>15.6</v>
      </c>
      <c r="G70" s="65">
        <v>0.36</v>
      </c>
      <c r="H70" s="68">
        <v>102</v>
      </c>
      <c r="I70" s="10">
        <v>821</v>
      </c>
      <c r="J70" s="10">
        <v>14.8</v>
      </c>
      <c r="K70" s="10">
        <v>3.1</v>
      </c>
      <c r="L70" s="10">
        <v>0</v>
      </c>
      <c r="M70" s="70">
        <v>36000</v>
      </c>
      <c r="N70" s="50">
        <v>43.6</v>
      </c>
      <c r="O70" s="50">
        <v>45.1</v>
      </c>
      <c r="Q70" s="33" t="s">
        <v>739</v>
      </c>
      <c r="R70" s="73" t="s">
        <v>969</v>
      </c>
    </row>
    <row r="71" spans="1:18">
      <c r="A71" s="63" t="s">
        <v>740</v>
      </c>
      <c r="B71" s="65">
        <v>0.5</v>
      </c>
      <c r="C71" s="10">
        <v>650</v>
      </c>
      <c r="D71" s="10">
        <v>12</v>
      </c>
      <c r="E71" s="10">
        <v>0.5</v>
      </c>
      <c r="F71" s="68">
        <v>15.6</v>
      </c>
      <c r="G71" s="65">
        <v>0.36</v>
      </c>
      <c r="H71" s="68">
        <v>102</v>
      </c>
      <c r="I71" s="10">
        <v>821</v>
      </c>
      <c r="J71" s="10">
        <v>14.8</v>
      </c>
      <c r="K71" s="10">
        <v>3.1</v>
      </c>
      <c r="L71" s="10">
        <v>0</v>
      </c>
      <c r="M71" s="70">
        <v>36000</v>
      </c>
      <c r="N71" s="50">
        <v>59.1</v>
      </c>
      <c r="O71" s="50">
        <v>60.5</v>
      </c>
      <c r="Q71" s="33" t="s">
        <v>739</v>
      </c>
      <c r="R71" s="73" t="s">
        <v>969</v>
      </c>
    </row>
    <row r="72" spans="1:18">
      <c r="A72" s="63" t="s">
        <v>740</v>
      </c>
      <c r="B72" s="65">
        <v>0.5</v>
      </c>
      <c r="C72" s="10">
        <v>700</v>
      </c>
      <c r="D72" s="10">
        <v>12</v>
      </c>
      <c r="E72" s="10">
        <v>0.5</v>
      </c>
      <c r="F72" s="68">
        <v>15.6</v>
      </c>
      <c r="G72" s="65">
        <v>0.36</v>
      </c>
      <c r="H72" s="68">
        <v>102</v>
      </c>
      <c r="I72" s="10">
        <v>821</v>
      </c>
      <c r="J72" s="10">
        <v>14.8</v>
      </c>
      <c r="K72" s="10">
        <v>3.1</v>
      </c>
      <c r="L72" s="10">
        <v>0</v>
      </c>
      <c r="M72" s="70">
        <v>36000</v>
      </c>
      <c r="N72" s="50">
        <v>67</v>
      </c>
      <c r="O72" s="50">
        <v>70.3</v>
      </c>
      <c r="Q72" s="33" t="s">
        <v>739</v>
      </c>
      <c r="R72" s="73" t="s">
        <v>969</v>
      </c>
    </row>
    <row r="73" spans="1:18">
      <c r="A73" s="63" t="s">
        <v>740</v>
      </c>
      <c r="B73" s="65">
        <v>0.5</v>
      </c>
      <c r="C73" s="10">
        <v>750</v>
      </c>
      <c r="D73" s="10">
        <v>12</v>
      </c>
      <c r="E73" s="10">
        <v>0.5</v>
      </c>
      <c r="F73" s="68">
        <v>15.6</v>
      </c>
      <c r="G73" s="65">
        <v>0.36</v>
      </c>
      <c r="H73" s="68">
        <v>102</v>
      </c>
      <c r="I73" s="10">
        <v>821</v>
      </c>
      <c r="J73" s="10">
        <v>14.8</v>
      </c>
      <c r="K73" s="10">
        <v>3.1</v>
      </c>
      <c r="L73" s="10">
        <v>0</v>
      </c>
      <c r="M73" s="70">
        <v>36000</v>
      </c>
      <c r="N73" s="50">
        <v>75.599999999999994</v>
      </c>
      <c r="O73" s="50">
        <v>79.8</v>
      </c>
      <c r="Q73" s="33" t="s">
        <v>739</v>
      </c>
      <c r="R73" s="73" t="s">
        <v>969</v>
      </c>
    </row>
    <row r="74" spans="1:18">
      <c r="A74" s="63" t="s">
        <v>740</v>
      </c>
      <c r="B74" s="65">
        <v>0.5</v>
      </c>
      <c r="C74" s="10">
        <v>800</v>
      </c>
      <c r="D74" s="10">
        <v>12</v>
      </c>
      <c r="E74" s="10">
        <v>0.5</v>
      </c>
      <c r="F74" s="68">
        <v>15.6</v>
      </c>
      <c r="G74" s="65">
        <v>0.36</v>
      </c>
      <c r="H74" s="68">
        <v>102</v>
      </c>
      <c r="I74" s="10">
        <v>821</v>
      </c>
      <c r="J74" s="10">
        <v>14.8</v>
      </c>
      <c r="K74" s="10">
        <v>3.1</v>
      </c>
      <c r="L74" s="10">
        <v>0</v>
      </c>
      <c r="M74" s="70">
        <v>36000</v>
      </c>
      <c r="N74" s="50">
        <v>79.5</v>
      </c>
      <c r="O74" s="50">
        <v>82.8</v>
      </c>
      <c r="P74" s="50">
        <v>0.88</v>
      </c>
      <c r="Q74" s="33" t="s">
        <v>739</v>
      </c>
      <c r="R74" s="73" t="s">
        <v>969</v>
      </c>
    </row>
    <row r="75" spans="1:18">
      <c r="A75" s="63" t="s">
        <v>741</v>
      </c>
      <c r="B75" s="65">
        <v>0.5</v>
      </c>
      <c r="C75" s="10">
        <v>650</v>
      </c>
      <c r="D75" s="10">
        <v>10</v>
      </c>
      <c r="E75" s="10">
        <v>0.5</v>
      </c>
      <c r="F75" s="68">
        <v>4</v>
      </c>
      <c r="G75" s="65">
        <v>0.37</v>
      </c>
      <c r="H75" s="68">
        <v>173.4</v>
      </c>
      <c r="I75" s="10">
        <v>825</v>
      </c>
      <c r="J75" s="10">
        <v>11.5</v>
      </c>
      <c r="L75" s="10">
        <v>0</v>
      </c>
      <c r="M75" s="70">
        <v>40000</v>
      </c>
      <c r="N75" s="50">
        <v>49.5</v>
      </c>
      <c r="O75" s="50">
        <v>52</v>
      </c>
      <c r="P75" s="50">
        <v>0.93</v>
      </c>
      <c r="Q75" s="33" t="s">
        <v>742</v>
      </c>
      <c r="R75" s="73" t="s">
        <v>969</v>
      </c>
    </row>
    <row r="76" spans="1:18">
      <c r="A76" s="63" t="s">
        <v>741</v>
      </c>
      <c r="B76" s="65">
        <v>0.5</v>
      </c>
      <c r="C76" s="10">
        <v>700</v>
      </c>
      <c r="D76" s="10">
        <v>10</v>
      </c>
      <c r="E76" s="10">
        <v>0.5</v>
      </c>
      <c r="F76" s="68">
        <v>4</v>
      </c>
      <c r="G76" s="65">
        <v>0.37</v>
      </c>
      <c r="H76" s="68">
        <v>173.4</v>
      </c>
      <c r="I76" s="10">
        <v>825</v>
      </c>
      <c r="J76" s="10">
        <v>11.5</v>
      </c>
      <c r="L76" s="10">
        <v>0</v>
      </c>
      <c r="M76" s="70">
        <v>40000</v>
      </c>
      <c r="N76" s="50">
        <v>68.099999999999994</v>
      </c>
      <c r="O76" s="50">
        <v>77.7</v>
      </c>
      <c r="P76" s="50">
        <v>0.96</v>
      </c>
      <c r="Q76" s="33" t="s">
        <v>742</v>
      </c>
      <c r="R76" s="73" t="s">
        <v>969</v>
      </c>
    </row>
    <row r="77" spans="1:18">
      <c r="A77" s="63" t="s">
        <v>741</v>
      </c>
      <c r="B77" s="65">
        <v>0.5</v>
      </c>
      <c r="C77" s="10">
        <v>750</v>
      </c>
      <c r="D77" s="10">
        <v>10</v>
      </c>
      <c r="E77" s="10">
        <v>0.5</v>
      </c>
      <c r="F77" s="68">
        <v>4</v>
      </c>
      <c r="G77" s="65">
        <v>0.37</v>
      </c>
      <c r="H77" s="68">
        <v>173.4</v>
      </c>
      <c r="I77" s="10">
        <v>825</v>
      </c>
      <c r="J77" s="10">
        <v>11.5</v>
      </c>
      <c r="L77" s="10">
        <v>0</v>
      </c>
      <c r="M77" s="70">
        <v>40000</v>
      </c>
      <c r="N77" s="50">
        <v>82.7</v>
      </c>
      <c r="O77" s="50">
        <v>87.8</v>
      </c>
      <c r="P77" s="50">
        <v>1</v>
      </c>
      <c r="Q77" s="33" t="s">
        <v>742</v>
      </c>
      <c r="R77" s="73" t="s">
        <v>969</v>
      </c>
    </row>
    <row r="78" spans="1:18">
      <c r="A78" s="63" t="s">
        <v>741</v>
      </c>
      <c r="B78" s="65">
        <v>0.5</v>
      </c>
      <c r="C78" s="10">
        <v>800</v>
      </c>
      <c r="D78" s="10">
        <v>10</v>
      </c>
      <c r="E78" s="10">
        <v>0.5</v>
      </c>
      <c r="F78" s="68">
        <v>4</v>
      </c>
      <c r="G78" s="65">
        <v>0.37</v>
      </c>
      <c r="H78" s="68">
        <v>173.4</v>
      </c>
      <c r="I78" s="10">
        <v>825</v>
      </c>
      <c r="J78" s="10">
        <v>11.5</v>
      </c>
      <c r="L78" s="10">
        <v>0</v>
      </c>
      <c r="M78" s="70">
        <v>40000</v>
      </c>
      <c r="N78" s="50">
        <v>90.5</v>
      </c>
      <c r="O78" s="50">
        <v>94.5</v>
      </c>
      <c r="P78" s="50">
        <v>1.02</v>
      </c>
      <c r="Q78" s="33" t="s">
        <v>742</v>
      </c>
      <c r="R78" s="73" t="s">
        <v>969</v>
      </c>
    </row>
    <row r="79" spans="1:18">
      <c r="A79" s="63" t="s">
        <v>741</v>
      </c>
      <c r="B79" s="65">
        <v>0.5</v>
      </c>
      <c r="C79" s="10">
        <v>750</v>
      </c>
      <c r="D79" s="10">
        <v>10</v>
      </c>
      <c r="E79" s="10">
        <v>0.5</v>
      </c>
      <c r="F79" s="68">
        <v>4</v>
      </c>
      <c r="G79" s="65">
        <v>0.37</v>
      </c>
      <c r="H79" s="68">
        <v>173.4</v>
      </c>
      <c r="I79" s="10">
        <v>825</v>
      </c>
      <c r="J79" s="10">
        <v>11.5</v>
      </c>
      <c r="L79" s="10">
        <v>0</v>
      </c>
      <c r="M79" s="70">
        <v>20000</v>
      </c>
      <c r="N79" s="50">
        <v>96.3</v>
      </c>
      <c r="O79" s="50">
        <v>96.7</v>
      </c>
      <c r="P79" s="50">
        <v>0.98</v>
      </c>
      <c r="Q79" s="33" t="s">
        <v>742</v>
      </c>
      <c r="R79" s="73" t="s">
        <v>969</v>
      </c>
    </row>
    <row r="80" spans="1:18">
      <c r="A80" s="63" t="s">
        <v>741</v>
      </c>
      <c r="B80" s="65">
        <v>0.5</v>
      </c>
      <c r="C80" s="10">
        <v>750</v>
      </c>
      <c r="D80" s="10">
        <v>10</v>
      </c>
      <c r="E80" s="10">
        <v>0.5</v>
      </c>
      <c r="F80" s="68">
        <v>4</v>
      </c>
      <c r="G80" s="65">
        <v>0.37</v>
      </c>
      <c r="H80" s="68">
        <v>173.4</v>
      </c>
      <c r="I80" s="10">
        <v>825</v>
      </c>
      <c r="J80" s="10">
        <v>11.5</v>
      </c>
      <c r="L80" s="10">
        <v>0</v>
      </c>
      <c r="M80" s="70">
        <v>60000</v>
      </c>
      <c r="N80" s="50">
        <v>76.400000000000006</v>
      </c>
      <c r="O80" s="50">
        <v>83</v>
      </c>
      <c r="P80" s="50">
        <v>0.94</v>
      </c>
      <c r="Q80" s="33" t="s">
        <v>742</v>
      </c>
      <c r="R80" s="73" t="s">
        <v>969</v>
      </c>
    </row>
    <row r="81" spans="1:18">
      <c r="A81" s="63" t="s">
        <v>741</v>
      </c>
      <c r="B81" s="65">
        <v>0.5</v>
      </c>
      <c r="C81" s="10">
        <v>750</v>
      </c>
      <c r="D81" s="10">
        <v>10</v>
      </c>
      <c r="E81" s="10">
        <v>0.5</v>
      </c>
      <c r="F81" s="68">
        <v>4</v>
      </c>
      <c r="G81" s="65">
        <v>0.37</v>
      </c>
      <c r="H81" s="68">
        <v>173.4</v>
      </c>
      <c r="I81" s="10">
        <v>825</v>
      </c>
      <c r="J81" s="10">
        <v>11.5</v>
      </c>
      <c r="L81" s="10">
        <v>0</v>
      </c>
      <c r="M81" s="70">
        <v>80000</v>
      </c>
      <c r="N81" s="50">
        <v>74.8</v>
      </c>
      <c r="O81" s="50">
        <v>81.400000000000006</v>
      </c>
      <c r="P81" s="50">
        <v>0.92</v>
      </c>
      <c r="Q81" s="33" t="s">
        <v>742</v>
      </c>
      <c r="R81" s="73" t="s">
        <v>969</v>
      </c>
    </row>
    <row r="82" spans="1:18">
      <c r="A82" s="63" t="s">
        <v>741</v>
      </c>
      <c r="B82" s="65">
        <v>0.5</v>
      </c>
      <c r="C82" s="10">
        <v>750</v>
      </c>
      <c r="D82" s="10">
        <v>10</v>
      </c>
      <c r="E82" s="10">
        <v>0.5</v>
      </c>
      <c r="F82" s="68">
        <v>4</v>
      </c>
      <c r="G82" s="65">
        <v>0.37</v>
      </c>
      <c r="H82" s="68">
        <v>173.4</v>
      </c>
      <c r="I82" s="10">
        <v>825</v>
      </c>
      <c r="J82" s="10">
        <v>11.5</v>
      </c>
      <c r="L82" s="10">
        <v>0</v>
      </c>
      <c r="M82" s="70">
        <v>100000</v>
      </c>
      <c r="N82" s="50">
        <v>72.7</v>
      </c>
      <c r="O82" s="50">
        <v>78.900000000000006</v>
      </c>
      <c r="P82" s="50">
        <v>0.88</v>
      </c>
      <c r="Q82" s="33" t="s">
        <v>742</v>
      </c>
      <c r="R82" s="73" t="s">
        <v>969</v>
      </c>
    </row>
    <row r="83" spans="1:18">
      <c r="A83" s="63" t="s">
        <v>741</v>
      </c>
      <c r="B83" s="65">
        <v>0.5</v>
      </c>
      <c r="C83" s="10">
        <v>750</v>
      </c>
      <c r="D83" s="10">
        <v>10</v>
      </c>
      <c r="E83" s="10">
        <v>0.5</v>
      </c>
      <c r="F83" s="68">
        <v>4</v>
      </c>
      <c r="G83" s="65">
        <v>0.37</v>
      </c>
      <c r="H83" s="68">
        <v>173.4</v>
      </c>
      <c r="I83" s="10">
        <v>825</v>
      </c>
      <c r="J83" s="10">
        <v>11.5</v>
      </c>
      <c r="L83" s="10">
        <v>0</v>
      </c>
      <c r="M83" s="70">
        <v>40000</v>
      </c>
      <c r="N83" s="50">
        <v>82.7</v>
      </c>
      <c r="O83" s="50">
        <v>86.9</v>
      </c>
      <c r="P83" s="50">
        <v>0.93</v>
      </c>
      <c r="Q83" s="33" t="s">
        <v>742</v>
      </c>
      <c r="R83" s="73" t="s">
        <v>969</v>
      </c>
    </row>
    <row r="84" spans="1:18">
      <c r="A84" s="63" t="s">
        <v>741</v>
      </c>
      <c r="B84" s="65">
        <v>0.5</v>
      </c>
      <c r="C84" s="10">
        <v>750</v>
      </c>
      <c r="D84" s="10">
        <v>10</v>
      </c>
      <c r="E84" s="10">
        <v>0.5</v>
      </c>
      <c r="F84" s="68">
        <v>4</v>
      </c>
      <c r="G84" s="65">
        <v>0.37</v>
      </c>
      <c r="H84" s="68">
        <v>173.4</v>
      </c>
      <c r="I84" s="10">
        <v>825</v>
      </c>
      <c r="J84" s="10">
        <v>11.5</v>
      </c>
      <c r="L84" s="10">
        <v>0</v>
      </c>
      <c r="M84" s="70">
        <v>40000</v>
      </c>
      <c r="N84" s="50">
        <v>75.3</v>
      </c>
      <c r="O84" s="50">
        <v>90.8</v>
      </c>
      <c r="P84" s="50">
        <v>1.38</v>
      </c>
      <c r="Q84" s="33" t="s">
        <v>742</v>
      </c>
      <c r="R84" s="73" t="s">
        <v>969</v>
      </c>
    </row>
    <row r="85" spans="1:18">
      <c r="A85" s="63" t="s">
        <v>741</v>
      </c>
      <c r="B85" s="65">
        <v>0.5</v>
      </c>
      <c r="C85" s="10">
        <v>750</v>
      </c>
      <c r="D85" s="10">
        <v>10</v>
      </c>
      <c r="E85" s="10">
        <v>0.5</v>
      </c>
      <c r="F85" s="68">
        <v>4</v>
      </c>
      <c r="G85" s="65">
        <v>0.37</v>
      </c>
      <c r="H85" s="68">
        <v>173.4</v>
      </c>
      <c r="I85" s="10">
        <v>825</v>
      </c>
      <c r="J85" s="10">
        <v>11.5</v>
      </c>
      <c r="L85" s="10">
        <v>0</v>
      </c>
      <c r="M85" s="70">
        <v>40000</v>
      </c>
      <c r="N85" s="50">
        <v>69.7</v>
      </c>
      <c r="O85" s="50">
        <v>95.2</v>
      </c>
      <c r="P85" s="50">
        <v>1.62</v>
      </c>
      <c r="Q85" s="33" t="s">
        <v>742</v>
      </c>
      <c r="R85" s="73" t="s">
        <v>969</v>
      </c>
    </row>
    <row r="86" spans="1:18">
      <c r="A86" s="63" t="s">
        <v>743</v>
      </c>
      <c r="B86" s="65">
        <v>0.5</v>
      </c>
      <c r="C86" s="10">
        <v>700</v>
      </c>
      <c r="D86" s="10">
        <v>12.5</v>
      </c>
      <c r="E86" s="10">
        <v>8</v>
      </c>
      <c r="F86" s="68">
        <v>10.35</v>
      </c>
      <c r="G86" s="65">
        <v>0.11</v>
      </c>
      <c r="H86" s="68">
        <v>44</v>
      </c>
      <c r="I86" s="10">
        <v>548.6</v>
      </c>
      <c r="J86" s="10">
        <v>34.799999999999997</v>
      </c>
      <c r="L86" s="10">
        <v>0</v>
      </c>
      <c r="M86" s="70">
        <v>18000</v>
      </c>
      <c r="N86" s="50">
        <v>58.5</v>
      </c>
      <c r="O86" s="50">
        <v>80.400000000000006</v>
      </c>
      <c r="P86" s="50">
        <v>1.03</v>
      </c>
      <c r="Q86" s="33" t="s">
        <v>742</v>
      </c>
      <c r="R86" s="73" t="s">
        <v>969</v>
      </c>
    </row>
    <row r="87" spans="1:18">
      <c r="A87" s="63" t="s">
        <v>744</v>
      </c>
      <c r="B87" s="65">
        <v>0.5</v>
      </c>
      <c r="C87" s="10">
        <v>700</v>
      </c>
      <c r="D87" s="10">
        <v>12.5</v>
      </c>
      <c r="E87" s="10">
        <v>8</v>
      </c>
      <c r="F87" s="68">
        <v>12.9</v>
      </c>
      <c r="G87" s="65">
        <v>0.12</v>
      </c>
      <c r="H87" s="68">
        <v>39.9</v>
      </c>
      <c r="I87" s="10">
        <v>606.5</v>
      </c>
      <c r="J87" s="10">
        <v>17.3</v>
      </c>
      <c r="L87" s="10">
        <v>1.1200000000000001</v>
      </c>
      <c r="M87" s="70">
        <v>18000</v>
      </c>
      <c r="N87" s="50">
        <v>69.599999999999994</v>
      </c>
      <c r="O87" s="50">
        <v>84.4</v>
      </c>
      <c r="P87" s="50">
        <v>1</v>
      </c>
      <c r="Q87" s="33" t="s">
        <v>745</v>
      </c>
      <c r="R87" s="73" t="s">
        <v>969</v>
      </c>
    </row>
    <row r="88" spans="1:18">
      <c r="A88" s="63" t="s">
        <v>746</v>
      </c>
      <c r="B88" s="65">
        <v>0.5</v>
      </c>
      <c r="C88" s="10">
        <v>700</v>
      </c>
      <c r="D88" s="10">
        <v>12.5</v>
      </c>
      <c r="E88" s="10">
        <v>8</v>
      </c>
      <c r="F88" s="68">
        <v>12.9</v>
      </c>
      <c r="G88" s="65">
        <v>0.12</v>
      </c>
      <c r="H88" s="68">
        <v>39.9</v>
      </c>
      <c r="I88" s="10">
        <v>634.20000000000005</v>
      </c>
      <c r="J88" s="10">
        <v>18.100000000000001</v>
      </c>
      <c r="L88" s="10">
        <v>1.1200000000000001</v>
      </c>
      <c r="M88" s="70">
        <v>18000</v>
      </c>
      <c r="N88" s="50">
        <v>71.099999999999994</v>
      </c>
      <c r="O88" s="50">
        <v>84.5</v>
      </c>
      <c r="P88" s="50">
        <v>0.99</v>
      </c>
      <c r="Q88" s="33" t="s">
        <v>745</v>
      </c>
      <c r="R88" s="73" t="s">
        <v>969</v>
      </c>
    </row>
    <row r="89" spans="1:18">
      <c r="A89" s="63" t="s">
        <v>747</v>
      </c>
      <c r="B89" s="65">
        <v>0.5</v>
      </c>
      <c r="C89" s="10">
        <v>700</v>
      </c>
      <c r="D89" s="10">
        <v>12.5</v>
      </c>
      <c r="E89" s="10">
        <v>8</v>
      </c>
      <c r="F89" s="68">
        <v>12.9</v>
      </c>
      <c r="G89" s="65">
        <v>0.12</v>
      </c>
      <c r="H89" s="68">
        <v>39.9</v>
      </c>
      <c r="I89" s="10">
        <v>632</v>
      </c>
      <c r="J89" s="10">
        <v>20.2</v>
      </c>
      <c r="L89" s="10">
        <v>1.1200000000000001</v>
      </c>
      <c r="M89" s="70">
        <v>18000</v>
      </c>
      <c r="N89" s="50">
        <v>67.7</v>
      </c>
      <c r="O89" s="50">
        <v>84.5</v>
      </c>
      <c r="P89" s="50">
        <v>0.98</v>
      </c>
      <c r="Q89" s="33" t="s">
        <v>745</v>
      </c>
      <c r="R89" s="73" t="s">
        <v>969</v>
      </c>
    </row>
    <row r="90" spans="1:18">
      <c r="A90" s="63" t="s">
        <v>748</v>
      </c>
      <c r="B90" s="65">
        <v>0.5</v>
      </c>
      <c r="C90" s="10">
        <v>500</v>
      </c>
      <c r="D90" s="10">
        <v>10</v>
      </c>
      <c r="E90" s="10">
        <v>0.5</v>
      </c>
      <c r="F90" s="68">
        <v>9.3000000000000007</v>
      </c>
      <c r="G90" s="65">
        <v>0.93</v>
      </c>
      <c r="H90" s="68">
        <v>401</v>
      </c>
      <c r="I90" s="10">
        <v>471</v>
      </c>
      <c r="J90" s="10">
        <v>10.6</v>
      </c>
      <c r="K90" s="10">
        <v>9.1</v>
      </c>
      <c r="L90" s="10">
        <v>0</v>
      </c>
      <c r="M90" s="70">
        <v>12000</v>
      </c>
      <c r="N90" s="50">
        <v>1.5</v>
      </c>
      <c r="O90" s="50">
        <v>8.1</v>
      </c>
      <c r="P90" s="50">
        <v>0</v>
      </c>
      <c r="Q90" s="33" t="s">
        <v>749</v>
      </c>
      <c r="R90" s="73" t="s">
        <v>969</v>
      </c>
    </row>
    <row r="91" spans="1:18">
      <c r="A91" s="63" t="s">
        <v>748</v>
      </c>
      <c r="B91" s="65">
        <v>0.5</v>
      </c>
      <c r="C91" s="10">
        <v>550</v>
      </c>
      <c r="D91" s="10">
        <v>10</v>
      </c>
      <c r="E91" s="10">
        <v>0.5</v>
      </c>
      <c r="F91" s="68">
        <v>9.3000000000000007</v>
      </c>
      <c r="G91" s="65">
        <v>0.93</v>
      </c>
      <c r="H91" s="68">
        <v>401</v>
      </c>
      <c r="I91" s="10">
        <v>471</v>
      </c>
      <c r="J91" s="10">
        <v>10.6</v>
      </c>
      <c r="K91" s="10">
        <v>9.1</v>
      </c>
      <c r="L91" s="10">
        <v>0</v>
      </c>
      <c r="M91" s="70">
        <v>12000</v>
      </c>
      <c r="N91" s="50">
        <v>10.199999999999999</v>
      </c>
      <c r="O91" s="50">
        <v>18.3</v>
      </c>
      <c r="P91" s="50">
        <v>0.11</v>
      </c>
      <c r="Q91" s="33" t="s">
        <v>749</v>
      </c>
      <c r="R91" s="73" t="s">
        <v>969</v>
      </c>
    </row>
    <row r="92" spans="1:18">
      <c r="A92" s="63" t="s">
        <v>748</v>
      </c>
      <c r="B92" s="65">
        <v>0.5</v>
      </c>
      <c r="C92" s="10">
        <v>600</v>
      </c>
      <c r="D92" s="10">
        <v>10</v>
      </c>
      <c r="E92" s="10">
        <v>0.5</v>
      </c>
      <c r="F92" s="68">
        <v>9.3000000000000007</v>
      </c>
      <c r="G92" s="65">
        <v>0.93</v>
      </c>
      <c r="H92" s="68">
        <v>401</v>
      </c>
      <c r="I92" s="10">
        <v>471</v>
      </c>
      <c r="J92" s="10">
        <v>10.6</v>
      </c>
      <c r="K92" s="10">
        <v>9.1</v>
      </c>
      <c r="L92" s="10">
        <v>0</v>
      </c>
      <c r="M92" s="70">
        <v>12000</v>
      </c>
      <c r="N92" s="50">
        <v>21.4</v>
      </c>
      <c r="O92" s="50">
        <v>34.6</v>
      </c>
      <c r="P92" s="50">
        <v>0.35</v>
      </c>
      <c r="Q92" s="33" t="s">
        <v>749</v>
      </c>
      <c r="R92" s="73" t="s">
        <v>969</v>
      </c>
    </row>
    <row r="93" spans="1:18">
      <c r="A93" s="63" t="s">
        <v>748</v>
      </c>
      <c r="B93" s="65">
        <v>0.5</v>
      </c>
      <c r="C93" s="10">
        <v>650</v>
      </c>
      <c r="D93" s="10">
        <v>10</v>
      </c>
      <c r="E93" s="10">
        <v>0.5</v>
      </c>
      <c r="F93" s="68">
        <v>9.3000000000000007</v>
      </c>
      <c r="G93" s="65">
        <v>0.93</v>
      </c>
      <c r="H93" s="68">
        <v>401</v>
      </c>
      <c r="I93" s="10">
        <v>471</v>
      </c>
      <c r="J93" s="10">
        <v>10.6</v>
      </c>
      <c r="K93" s="10">
        <v>9.1</v>
      </c>
      <c r="L93" s="10">
        <v>0</v>
      </c>
      <c r="M93" s="70">
        <v>12000</v>
      </c>
      <c r="N93" s="50">
        <v>36.700000000000003</v>
      </c>
      <c r="O93" s="50">
        <v>50.4</v>
      </c>
      <c r="P93" s="50">
        <v>0.49</v>
      </c>
      <c r="Q93" s="33" t="s">
        <v>749</v>
      </c>
      <c r="R93" s="73" t="s">
        <v>969</v>
      </c>
    </row>
    <row r="94" spans="1:18">
      <c r="A94" s="63" t="s">
        <v>748</v>
      </c>
      <c r="B94" s="65">
        <v>0.5</v>
      </c>
      <c r="C94" s="10">
        <v>700</v>
      </c>
      <c r="D94" s="10">
        <v>10</v>
      </c>
      <c r="E94" s="10">
        <v>0.5</v>
      </c>
      <c r="F94" s="68">
        <v>9.3000000000000007</v>
      </c>
      <c r="G94" s="65">
        <v>0.93</v>
      </c>
      <c r="H94" s="68">
        <v>401</v>
      </c>
      <c r="I94" s="10">
        <v>471</v>
      </c>
      <c r="J94" s="10">
        <v>10.6</v>
      </c>
      <c r="K94" s="10">
        <v>9.1</v>
      </c>
      <c r="L94" s="10">
        <v>0</v>
      </c>
      <c r="M94" s="70">
        <v>12000</v>
      </c>
      <c r="N94" s="50">
        <v>55.5</v>
      </c>
      <c r="O94" s="50">
        <v>66.2</v>
      </c>
      <c r="P94" s="50">
        <v>0.6</v>
      </c>
      <c r="Q94" s="33" t="s">
        <v>749</v>
      </c>
      <c r="R94" s="73" t="s">
        <v>969</v>
      </c>
    </row>
    <row r="95" spans="1:18">
      <c r="A95" s="63" t="s">
        <v>750</v>
      </c>
      <c r="B95" s="65">
        <v>0.5</v>
      </c>
      <c r="C95" s="10">
        <v>500</v>
      </c>
      <c r="D95" s="10">
        <v>10</v>
      </c>
      <c r="E95" s="10">
        <v>0.5</v>
      </c>
      <c r="F95" s="68">
        <v>6.5</v>
      </c>
      <c r="G95" s="65">
        <v>0.93</v>
      </c>
      <c r="H95" s="68">
        <v>567.79999999999995</v>
      </c>
      <c r="I95" s="10">
        <v>559.6</v>
      </c>
      <c r="J95" s="10">
        <v>11.7</v>
      </c>
      <c r="K95" s="10">
        <v>8.3000000000000007</v>
      </c>
      <c r="L95" s="10">
        <v>0</v>
      </c>
      <c r="M95" s="70">
        <v>12000</v>
      </c>
      <c r="N95" s="50">
        <v>0</v>
      </c>
      <c r="O95" s="50">
        <v>0</v>
      </c>
      <c r="P95" s="50">
        <v>0</v>
      </c>
      <c r="Q95" s="33" t="s">
        <v>749</v>
      </c>
      <c r="R95" s="73" t="s">
        <v>969</v>
      </c>
    </row>
    <row r="96" spans="1:18">
      <c r="A96" s="63" t="s">
        <v>750</v>
      </c>
      <c r="B96" s="65">
        <v>0.5</v>
      </c>
      <c r="C96" s="10">
        <v>550</v>
      </c>
      <c r="D96" s="10">
        <v>10</v>
      </c>
      <c r="E96" s="10">
        <v>0.5</v>
      </c>
      <c r="F96" s="68">
        <v>6.5</v>
      </c>
      <c r="G96" s="65">
        <v>0.93</v>
      </c>
      <c r="H96" s="68">
        <v>567.79999999999995</v>
      </c>
      <c r="I96" s="10">
        <v>559.6</v>
      </c>
      <c r="J96" s="10">
        <v>11.7</v>
      </c>
      <c r="K96" s="10">
        <v>8.3000000000000007</v>
      </c>
      <c r="L96" s="10">
        <v>0</v>
      </c>
      <c r="M96" s="70">
        <v>12000</v>
      </c>
      <c r="N96" s="50">
        <v>15.8</v>
      </c>
      <c r="O96" s="50">
        <v>23.4</v>
      </c>
      <c r="P96" s="50">
        <v>0.3</v>
      </c>
      <c r="Q96" s="33" t="s">
        <v>749</v>
      </c>
      <c r="R96" s="73" t="s">
        <v>969</v>
      </c>
    </row>
    <row r="97" spans="1:18">
      <c r="A97" s="63" t="s">
        <v>750</v>
      </c>
      <c r="B97" s="65">
        <v>0.5</v>
      </c>
      <c r="C97" s="10">
        <v>600</v>
      </c>
      <c r="D97" s="10">
        <v>10</v>
      </c>
      <c r="E97" s="10">
        <v>0.5</v>
      </c>
      <c r="F97" s="68">
        <v>6.5</v>
      </c>
      <c r="G97" s="65">
        <v>0.93</v>
      </c>
      <c r="H97" s="68">
        <v>567.79999999999995</v>
      </c>
      <c r="I97" s="10">
        <v>559.6</v>
      </c>
      <c r="J97" s="10">
        <v>11.7</v>
      </c>
      <c r="K97" s="10">
        <v>8.3000000000000007</v>
      </c>
      <c r="L97" s="10">
        <v>0</v>
      </c>
      <c r="M97" s="70">
        <v>12000</v>
      </c>
      <c r="N97" s="50">
        <v>22.4</v>
      </c>
      <c r="O97" s="50">
        <v>32.1</v>
      </c>
      <c r="P97" s="50">
        <v>0.39</v>
      </c>
      <c r="Q97" s="33" t="s">
        <v>749</v>
      </c>
      <c r="R97" s="73" t="s">
        <v>969</v>
      </c>
    </row>
    <row r="98" spans="1:18">
      <c r="A98" s="63" t="s">
        <v>750</v>
      </c>
      <c r="B98" s="65">
        <v>0.5</v>
      </c>
      <c r="C98" s="10">
        <v>650</v>
      </c>
      <c r="D98" s="10">
        <v>10</v>
      </c>
      <c r="E98" s="10">
        <v>0.5</v>
      </c>
      <c r="F98" s="68">
        <v>6.5</v>
      </c>
      <c r="G98" s="65">
        <v>0.93</v>
      </c>
      <c r="H98" s="68">
        <v>567.79999999999995</v>
      </c>
      <c r="I98" s="10">
        <v>559.6</v>
      </c>
      <c r="J98" s="10">
        <v>11.7</v>
      </c>
      <c r="K98" s="10">
        <v>8.3000000000000007</v>
      </c>
      <c r="L98" s="10">
        <v>0</v>
      </c>
      <c r="M98" s="70">
        <v>12000</v>
      </c>
      <c r="N98" s="50">
        <v>32.6</v>
      </c>
      <c r="O98" s="50">
        <v>42.3</v>
      </c>
      <c r="P98" s="50">
        <v>0.5</v>
      </c>
      <c r="Q98" s="33" t="s">
        <v>749</v>
      </c>
      <c r="R98" s="73" t="s">
        <v>969</v>
      </c>
    </row>
    <row r="99" spans="1:18">
      <c r="A99" s="63" t="s">
        <v>750</v>
      </c>
      <c r="B99" s="65">
        <v>0.5</v>
      </c>
      <c r="C99" s="10">
        <v>700</v>
      </c>
      <c r="D99" s="10">
        <v>10</v>
      </c>
      <c r="E99" s="10">
        <v>0.5</v>
      </c>
      <c r="F99" s="68">
        <v>6.5</v>
      </c>
      <c r="G99" s="65">
        <v>0.93</v>
      </c>
      <c r="H99" s="68">
        <v>567.79999999999995</v>
      </c>
      <c r="I99" s="10">
        <v>559.6</v>
      </c>
      <c r="J99" s="10">
        <v>11.7</v>
      </c>
      <c r="K99" s="10">
        <v>8.3000000000000007</v>
      </c>
      <c r="L99" s="10">
        <v>0</v>
      </c>
      <c r="M99" s="70">
        <v>12000</v>
      </c>
      <c r="N99" s="50">
        <v>45.3</v>
      </c>
      <c r="O99" s="50">
        <v>55</v>
      </c>
      <c r="P99" s="50">
        <v>0.55000000000000004</v>
      </c>
      <c r="Q99" s="33" t="s">
        <v>749</v>
      </c>
      <c r="R99" s="73" t="s">
        <v>969</v>
      </c>
    </row>
    <row r="100" spans="1:18">
      <c r="A100" s="63" t="s">
        <v>751</v>
      </c>
      <c r="B100" s="65">
        <v>0.5</v>
      </c>
      <c r="C100" s="10">
        <v>500</v>
      </c>
      <c r="D100" s="10">
        <v>10</v>
      </c>
      <c r="E100" s="10">
        <v>0.5</v>
      </c>
      <c r="F100" s="68">
        <v>6.6</v>
      </c>
      <c r="G100" s="65">
        <v>0.72</v>
      </c>
      <c r="H100" s="68">
        <v>434.5</v>
      </c>
      <c r="I100" s="10">
        <v>571.20000000000005</v>
      </c>
      <c r="J100" s="10">
        <v>10.5</v>
      </c>
      <c r="K100" s="10">
        <v>9.1999999999999993</v>
      </c>
      <c r="L100" s="10">
        <v>0</v>
      </c>
      <c r="M100" s="70">
        <v>12000</v>
      </c>
      <c r="N100" s="50">
        <v>7.6</v>
      </c>
      <c r="O100" s="50">
        <v>17.8</v>
      </c>
      <c r="P100" s="50">
        <v>0.27</v>
      </c>
      <c r="Q100" s="33" t="s">
        <v>749</v>
      </c>
      <c r="R100" s="73" t="s">
        <v>969</v>
      </c>
    </row>
    <row r="101" spans="1:18">
      <c r="A101" s="63" t="s">
        <v>751</v>
      </c>
      <c r="B101" s="65">
        <v>0.5</v>
      </c>
      <c r="C101" s="10">
        <v>550</v>
      </c>
      <c r="D101" s="10">
        <v>10</v>
      </c>
      <c r="E101" s="10">
        <v>0.5</v>
      </c>
      <c r="F101" s="68">
        <v>6.6</v>
      </c>
      <c r="G101" s="65">
        <v>0.72</v>
      </c>
      <c r="H101" s="68">
        <v>434.5</v>
      </c>
      <c r="I101" s="10">
        <v>571.20000000000005</v>
      </c>
      <c r="J101" s="10">
        <v>10.5</v>
      </c>
      <c r="K101" s="10">
        <v>9.1999999999999993</v>
      </c>
      <c r="L101" s="10">
        <v>0</v>
      </c>
      <c r="M101" s="70">
        <v>12000</v>
      </c>
      <c r="N101" s="50">
        <v>13.8</v>
      </c>
      <c r="O101" s="50">
        <v>22.4</v>
      </c>
      <c r="P101" s="50">
        <v>0.33</v>
      </c>
      <c r="Q101" s="33" t="s">
        <v>749</v>
      </c>
      <c r="R101" s="73" t="s">
        <v>969</v>
      </c>
    </row>
    <row r="102" spans="1:18">
      <c r="A102" s="63" t="s">
        <v>751</v>
      </c>
      <c r="B102" s="65">
        <v>0.5</v>
      </c>
      <c r="C102" s="10">
        <v>600</v>
      </c>
      <c r="D102" s="10">
        <v>10</v>
      </c>
      <c r="E102" s="10">
        <v>0.5</v>
      </c>
      <c r="F102" s="68">
        <v>6.6</v>
      </c>
      <c r="G102" s="65">
        <v>0.72</v>
      </c>
      <c r="H102" s="68">
        <v>434.5</v>
      </c>
      <c r="I102" s="10">
        <v>571.20000000000005</v>
      </c>
      <c r="J102" s="10">
        <v>10.5</v>
      </c>
      <c r="K102" s="10">
        <v>9.1999999999999993</v>
      </c>
      <c r="L102" s="10">
        <v>0</v>
      </c>
      <c r="M102" s="70">
        <v>12000</v>
      </c>
      <c r="N102" s="50">
        <v>28.5</v>
      </c>
      <c r="O102" s="50">
        <v>39.700000000000003</v>
      </c>
      <c r="P102" s="50">
        <v>0.54</v>
      </c>
      <c r="Q102" s="33" t="s">
        <v>749</v>
      </c>
      <c r="R102" s="73" t="s">
        <v>969</v>
      </c>
    </row>
    <row r="103" spans="1:18">
      <c r="A103" s="63" t="s">
        <v>751</v>
      </c>
      <c r="B103" s="65">
        <v>0.5</v>
      </c>
      <c r="C103" s="10">
        <v>650</v>
      </c>
      <c r="D103" s="10">
        <v>10</v>
      </c>
      <c r="E103" s="10">
        <v>0.5</v>
      </c>
      <c r="F103" s="68">
        <v>6.6</v>
      </c>
      <c r="G103" s="65">
        <v>0.72</v>
      </c>
      <c r="H103" s="68">
        <v>434.5</v>
      </c>
      <c r="I103" s="10">
        <v>571.20000000000005</v>
      </c>
      <c r="J103" s="10">
        <v>10.5</v>
      </c>
      <c r="K103" s="10">
        <v>9.1999999999999993</v>
      </c>
      <c r="L103" s="10">
        <v>0</v>
      </c>
      <c r="M103" s="70">
        <v>12000</v>
      </c>
      <c r="N103" s="50">
        <v>51</v>
      </c>
      <c r="O103" s="50">
        <v>55</v>
      </c>
      <c r="P103" s="50">
        <v>0.62</v>
      </c>
      <c r="Q103" s="33" t="s">
        <v>749</v>
      </c>
      <c r="R103" s="73" t="s">
        <v>969</v>
      </c>
    </row>
    <row r="104" spans="1:18">
      <c r="A104" s="63" t="s">
        <v>751</v>
      </c>
      <c r="B104" s="65">
        <v>0.5</v>
      </c>
      <c r="C104" s="10">
        <v>700</v>
      </c>
      <c r="D104" s="10">
        <v>10</v>
      </c>
      <c r="E104" s="10">
        <v>0.5</v>
      </c>
      <c r="F104" s="68">
        <v>6.6</v>
      </c>
      <c r="G104" s="65">
        <v>0.72</v>
      </c>
      <c r="H104" s="68">
        <v>434.5</v>
      </c>
      <c r="I104" s="10">
        <v>571.20000000000005</v>
      </c>
      <c r="J104" s="10">
        <v>10.5</v>
      </c>
      <c r="K104" s="10">
        <v>9.1999999999999993</v>
      </c>
      <c r="L104" s="10">
        <v>0</v>
      </c>
      <c r="M104" s="70">
        <v>12000</v>
      </c>
      <c r="N104" s="50">
        <v>70.3</v>
      </c>
      <c r="O104" s="50">
        <v>73.3</v>
      </c>
      <c r="P104" s="50">
        <v>0.65</v>
      </c>
      <c r="Q104" s="33" t="s">
        <v>749</v>
      </c>
      <c r="R104" s="73" t="s">
        <v>969</v>
      </c>
    </row>
    <row r="105" spans="1:18">
      <c r="A105" s="63" t="s">
        <v>752</v>
      </c>
      <c r="B105" s="65">
        <v>0.5</v>
      </c>
      <c r="C105" s="10">
        <v>500</v>
      </c>
      <c r="D105" s="10">
        <v>10</v>
      </c>
      <c r="E105" s="10">
        <v>0.5</v>
      </c>
      <c r="F105" s="68">
        <v>7.5</v>
      </c>
      <c r="G105" s="65">
        <v>0.8</v>
      </c>
      <c r="H105" s="68">
        <v>422.9</v>
      </c>
      <c r="I105" s="10">
        <v>581.1</v>
      </c>
      <c r="J105" s="10">
        <v>9.6999999999999993</v>
      </c>
      <c r="K105" s="10">
        <v>10</v>
      </c>
      <c r="L105" s="10">
        <v>0</v>
      </c>
      <c r="M105" s="70">
        <v>12000</v>
      </c>
      <c r="N105" s="50">
        <v>12.7</v>
      </c>
      <c r="O105" s="50">
        <v>20.9</v>
      </c>
      <c r="P105" s="50">
        <v>0.34</v>
      </c>
      <c r="Q105" s="33" t="s">
        <v>749</v>
      </c>
      <c r="R105" s="73" t="s">
        <v>969</v>
      </c>
    </row>
    <row r="106" spans="1:18">
      <c r="A106" s="63" t="s">
        <v>752</v>
      </c>
      <c r="B106" s="65">
        <v>0.5</v>
      </c>
      <c r="C106" s="10">
        <v>550</v>
      </c>
      <c r="D106" s="10">
        <v>10</v>
      </c>
      <c r="E106" s="10">
        <v>0.5</v>
      </c>
      <c r="F106" s="68">
        <v>7.5</v>
      </c>
      <c r="G106" s="65">
        <v>0.8</v>
      </c>
      <c r="H106" s="68">
        <v>422.9</v>
      </c>
      <c r="I106" s="10">
        <v>581.1</v>
      </c>
      <c r="J106" s="10">
        <v>9.6999999999999993</v>
      </c>
      <c r="K106" s="10">
        <v>10</v>
      </c>
      <c r="L106" s="10">
        <v>0</v>
      </c>
      <c r="M106" s="70">
        <v>12000</v>
      </c>
      <c r="N106" s="50">
        <v>25.5</v>
      </c>
      <c r="O106" s="50">
        <v>34.1</v>
      </c>
      <c r="P106" s="50">
        <v>0.47</v>
      </c>
      <c r="Q106" s="33" t="s">
        <v>749</v>
      </c>
      <c r="R106" s="73" t="s">
        <v>969</v>
      </c>
    </row>
    <row r="107" spans="1:18">
      <c r="A107" s="63" t="s">
        <v>752</v>
      </c>
      <c r="B107" s="65">
        <v>0.5</v>
      </c>
      <c r="C107" s="10">
        <v>600</v>
      </c>
      <c r="D107" s="10">
        <v>10</v>
      </c>
      <c r="E107" s="10">
        <v>0.5</v>
      </c>
      <c r="F107" s="68">
        <v>7.5</v>
      </c>
      <c r="G107" s="65">
        <v>0.8</v>
      </c>
      <c r="H107" s="68">
        <v>422.9</v>
      </c>
      <c r="I107" s="10">
        <v>581.1</v>
      </c>
      <c r="J107" s="10">
        <v>9.6999999999999993</v>
      </c>
      <c r="K107" s="10">
        <v>10</v>
      </c>
      <c r="L107" s="10">
        <v>0</v>
      </c>
      <c r="M107" s="70">
        <v>12000</v>
      </c>
      <c r="N107" s="50">
        <v>38</v>
      </c>
      <c r="O107" s="50">
        <v>45.4</v>
      </c>
      <c r="P107" s="50">
        <v>0.56000000000000005</v>
      </c>
      <c r="Q107" s="33" t="s">
        <v>749</v>
      </c>
      <c r="R107" s="73" t="s">
        <v>969</v>
      </c>
    </row>
    <row r="108" spans="1:18">
      <c r="A108" s="63" t="s">
        <v>752</v>
      </c>
      <c r="B108" s="65">
        <v>0.5</v>
      </c>
      <c r="C108" s="10">
        <v>650</v>
      </c>
      <c r="D108" s="10">
        <v>10</v>
      </c>
      <c r="E108" s="10">
        <v>0.5</v>
      </c>
      <c r="F108" s="68">
        <v>7.5</v>
      </c>
      <c r="G108" s="65">
        <v>0.8</v>
      </c>
      <c r="H108" s="68">
        <v>422.9</v>
      </c>
      <c r="I108" s="10">
        <v>581.1</v>
      </c>
      <c r="J108" s="10">
        <v>9.6999999999999993</v>
      </c>
      <c r="K108" s="10">
        <v>10</v>
      </c>
      <c r="L108" s="10">
        <v>0</v>
      </c>
      <c r="M108" s="70">
        <v>12000</v>
      </c>
      <c r="N108" s="50">
        <v>53.5</v>
      </c>
      <c r="O108" s="50">
        <v>61.1</v>
      </c>
      <c r="P108" s="50">
        <v>0.63</v>
      </c>
      <c r="Q108" s="33" t="s">
        <v>749</v>
      </c>
      <c r="R108" s="73" t="s">
        <v>969</v>
      </c>
    </row>
    <row r="109" spans="1:18">
      <c r="A109" s="63" t="s">
        <v>752</v>
      </c>
      <c r="B109" s="65">
        <v>0.5</v>
      </c>
      <c r="C109" s="10">
        <v>700</v>
      </c>
      <c r="D109" s="10">
        <v>10</v>
      </c>
      <c r="E109" s="10">
        <v>0.5</v>
      </c>
      <c r="F109" s="68">
        <v>7.5</v>
      </c>
      <c r="G109" s="65">
        <v>0.8</v>
      </c>
      <c r="H109" s="68">
        <v>422.9</v>
      </c>
      <c r="I109" s="10">
        <v>581.1</v>
      </c>
      <c r="J109" s="10">
        <v>9.6999999999999993</v>
      </c>
      <c r="K109" s="10">
        <v>10</v>
      </c>
      <c r="L109" s="10">
        <v>0</v>
      </c>
      <c r="M109" s="70">
        <v>12000</v>
      </c>
      <c r="N109" s="50">
        <v>72.3</v>
      </c>
      <c r="O109" s="50">
        <v>74.900000000000006</v>
      </c>
      <c r="P109" s="50">
        <v>0.66</v>
      </c>
      <c r="Q109" s="33" t="s">
        <v>749</v>
      </c>
      <c r="R109" s="73" t="s">
        <v>969</v>
      </c>
    </row>
    <row r="110" spans="1:18">
      <c r="A110" s="63" t="s">
        <v>753</v>
      </c>
      <c r="B110" s="65">
        <v>0.5</v>
      </c>
      <c r="C110" s="10">
        <v>550</v>
      </c>
      <c r="D110" s="10">
        <v>25</v>
      </c>
      <c r="E110" s="10">
        <v>0.5</v>
      </c>
      <c r="F110" s="68">
        <v>13</v>
      </c>
      <c r="G110" s="65">
        <v>0.33</v>
      </c>
      <c r="H110" s="68">
        <v>2</v>
      </c>
      <c r="I110" s="10">
        <v>835</v>
      </c>
      <c r="J110" s="10">
        <v>8</v>
      </c>
      <c r="L110" s="10">
        <v>1.1200000000000001</v>
      </c>
      <c r="M110" s="70">
        <v>20000</v>
      </c>
      <c r="N110" s="50">
        <v>40</v>
      </c>
      <c r="O110" s="50">
        <v>41</v>
      </c>
      <c r="P110" s="50">
        <v>0.95</v>
      </c>
      <c r="Q110" s="33" t="s">
        <v>749</v>
      </c>
      <c r="R110" s="73" t="s">
        <v>969</v>
      </c>
    </row>
    <row r="111" spans="1:18">
      <c r="A111" s="63" t="s">
        <v>970</v>
      </c>
      <c r="B111" s="65">
        <v>0.5</v>
      </c>
      <c r="C111" s="10">
        <v>550</v>
      </c>
      <c r="D111" s="10">
        <v>100</v>
      </c>
      <c r="E111" s="10">
        <v>0.5</v>
      </c>
      <c r="F111" s="68">
        <v>18</v>
      </c>
      <c r="G111" s="65">
        <v>0.54</v>
      </c>
      <c r="H111" s="68">
        <v>123</v>
      </c>
      <c r="I111" s="10">
        <v>670</v>
      </c>
      <c r="J111" s="10">
        <v>19</v>
      </c>
      <c r="L111" s="10">
        <v>1.1200000000000001</v>
      </c>
      <c r="M111" s="70">
        <v>20000</v>
      </c>
      <c r="N111" s="50">
        <v>54.8</v>
      </c>
      <c r="O111" s="50">
        <v>37.4</v>
      </c>
      <c r="P111" s="50">
        <v>1.7</v>
      </c>
      <c r="Q111" s="33" t="s">
        <v>971</v>
      </c>
      <c r="R111" s="73" t="s">
        <v>969</v>
      </c>
    </row>
    <row r="112" spans="1:18">
      <c r="A112" s="63" t="s">
        <v>754</v>
      </c>
      <c r="B112" s="65">
        <v>0.5</v>
      </c>
      <c r="C112" s="10">
        <v>600</v>
      </c>
      <c r="D112" s="10">
        <v>7.5</v>
      </c>
      <c r="E112" s="10">
        <v>0.5</v>
      </c>
      <c r="F112" s="68">
        <v>6.2</v>
      </c>
      <c r="G112" s="65">
        <v>0.79</v>
      </c>
      <c r="H112" s="68">
        <v>511</v>
      </c>
      <c r="I112" s="10">
        <v>602</v>
      </c>
      <c r="J112" s="10">
        <v>4.0999999999999996</v>
      </c>
      <c r="L112" s="10">
        <v>0</v>
      </c>
      <c r="M112" s="70">
        <v>22500</v>
      </c>
      <c r="N112" s="50">
        <v>46.2</v>
      </c>
      <c r="O112" s="50">
        <v>58.2</v>
      </c>
      <c r="P112" s="50">
        <v>0.99</v>
      </c>
      <c r="Q112" s="33" t="s">
        <v>755</v>
      </c>
      <c r="R112" s="73" t="s">
        <v>969</v>
      </c>
    </row>
    <row r="113" spans="1:18">
      <c r="A113" s="63" t="s">
        <v>754</v>
      </c>
      <c r="B113" s="65">
        <v>0.5</v>
      </c>
      <c r="C113" s="10">
        <v>650</v>
      </c>
      <c r="D113" s="10">
        <v>7.5</v>
      </c>
      <c r="E113" s="10">
        <v>0.5</v>
      </c>
      <c r="F113" s="68">
        <v>6.2</v>
      </c>
      <c r="G113" s="65">
        <v>0.79</v>
      </c>
      <c r="H113" s="68">
        <v>511</v>
      </c>
      <c r="I113" s="10">
        <v>602</v>
      </c>
      <c r="J113" s="10">
        <v>4.0999999999999996</v>
      </c>
      <c r="L113" s="10">
        <v>0</v>
      </c>
      <c r="M113" s="70">
        <v>22500</v>
      </c>
      <c r="N113" s="50">
        <v>63.5</v>
      </c>
      <c r="O113" s="50">
        <v>70.2</v>
      </c>
      <c r="P113" s="50">
        <v>0.92</v>
      </c>
      <c r="Q113" s="33" t="s">
        <v>755</v>
      </c>
      <c r="R113" s="73" t="s">
        <v>969</v>
      </c>
    </row>
    <row r="114" spans="1:18">
      <c r="A114" s="63" t="s">
        <v>754</v>
      </c>
      <c r="B114" s="65">
        <v>0.5</v>
      </c>
      <c r="C114" s="10">
        <v>700</v>
      </c>
      <c r="D114" s="10">
        <v>7.5</v>
      </c>
      <c r="E114" s="10">
        <v>0.5</v>
      </c>
      <c r="F114" s="68">
        <v>6.2</v>
      </c>
      <c r="G114" s="65">
        <v>0.79</v>
      </c>
      <c r="H114" s="68">
        <v>511</v>
      </c>
      <c r="I114" s="10">
        <v>602</v>
      </c>
      <c r="J114" s="10">
        <v>4.0999999999999996</v>
      </c>
      <c r="L114" s="10">
        <v>0</v>
      </c>
      <c r="M114" s="70">
        <v>22500</v>
      </c>
      <c r="N114" s="50">
        <v>78.8</v>
      </c>
      <c r="O114" s="50">
        <v>82.6</v>
      </c>
      <c r="P114" s="50">
        <v>0.93</v>
      </c>
      <c r="Q114" s="33" t="s">
        <v>755</v>
      </c>
      <c r="R114" s="73" t="s">
        <v>969</v>
      </c>
    </row>
    <row r="115" spans="1:18">
      <c r="A115" s="63" t="s">
        <v>754</v>
      </c>
      <c r="B115" s="65">
        <v>0.5</v>
      </c>
      <c r="C115" s="10">
        <v>750</v>
      </c>
      <c r="D115" s="10">
        <v>7.5</v>
      </c>
      <c r="E115" s="10">
        <v>0.5</v>
      </c>
      <c r="F115" s="68">
        <v>6.2</v>
      </c>
      <c r="G115" s="65">
        <v>0.79</v>
      </c>
      <c r="H115" s="68">
        <v>511</v>
      </c>
      <c r="I115" s="10">
        <v>602</v>
      </c>
      <c r="J115" s="10">
        <v>4.0999999999999996</v>
      </c>
      <c r="L115" s="10">
        <v>0</v>
      </c>
      <c r="M115" s="70">
        <v>22500</v>
      </c>
      <c r="N115" s="50">
        <v>88.2</v>
      </c>
      <c r="O115" s="50">
        <v>89.9</v>
      </c>
      <c r="P115" s="50">
        <v>0.92</v>
      </c>
      <c r="Q115" s="33" t="s">
        <v>755</v>
      </c>
      <c r="R115" s="73" t="s">
        <v>969</v>
      </c>
    </row>
    <row r="116" spans="1:18">
      <c r="A116" s="63" t="s">
        <v>754</v>
      </c>
      <c r="B116" s="65">
        <v>0.5</v>
      </c>
      <c r="C116" s="10">
        <v>800</v>
      </c>
      <c r="D116" s="10">
        <v>7.5</v>
      </c>
      <c r="E116" s="10">
        <v>0.5</v>
      </c>
      <c r="F116" s="68">
        <v>6.2</v>
      </c>
      <c r="G116" s="65">
        <v>0.79</v>
      </c>
      <c r="H116" s="68">
        <v>511</v>
      </c>
      <c r="I116" s="10">
        <v>602</v>
      </c>
      <c r="J116" s="10">
        <v>4.0999999999999996</v>
      </c>
      <c r="L116" s="10">
        <v>0</v>
      </c>
      <c r="M116" s="70">
        <v>22500</v>
      </c>
      <c r="N116" s="50">
        <v>93.7</v>
      </c>
      <c r="O116" s="50">
        <v>94.3</v>
      </c>
      <c r="P116" s="50">
        <v>0.94</v>
      </c>
      <c r="Q116" s="33" t="s">
        <v>755</v>
      </c>
      <c r="R116" s="73" t="s">
        <v>969</v>
      </c>
    </row>
    <row r="117" spans="1:18">
      <c r="A117" s="63" t="s">
        <v>756</v>
      </c>
      <c r="B117" s="65">
        <v>0.5</v>
      </c>
      <c r="C117" s="10">
        <v>600</v>
      </c>
      <c r="D117" s="10">
        <v>7.5</v>
      </c>
      <c r="E117" s="10">
        <v>0.5</v>
      </c>
      <c r="F117" s="68">
        <v>4.72</v>
      </c>
      <c r="G117" s="65">
        <v>0.68</v>
      </c>
      <c r="H117" s="68">
        <v>579</v>
      </c>
      <c r="I117" s="10">
        <v>650</v>
      </c>
      <c r="J117" s="10">
        <v>4.2</v>
      </c>
      <c r="L117" s="10">
        <v>0</v>
      </c>
      <c r="M117" s="70">
        <v>22500</v>
      </c>
      <c r="N117" s="50">
        <v>38.799999999999997</v>
      </c>
      <c r="O117" s="50">
        <v>56</v>
      </c>
      <c r="P117" s="50">
        <v>1.2</v>
      </c>
      <c r="Q117" s="33" t="s">
        <v>755</v>
      </c>
      <c r="R117" s="73" t="s">
        <v>969</v>
      </c>
    </row>
    <row r="118" spans="1:18">
      <c r="A118" s="63" t="s">
        <v>756</v>
      </c>
      <c r="B118" s="65">
        <v>0.5</v>
      </c>
      <c r="C118" s="10">
        <v>650</v>
      </c>
      <c r="D118" s="10">
        <v>7.5</v>
      </c>
      <c r="E118" s="10">
        <v>0.5</v>
      </c>
      <c r="F118" s="68">
        <v>4.72</v>
      </c>
      <c r="G118" s="65">
        <v>0.68</v>
      </c>
      <c r="H118" s="68">
        <v>579</v>
      </c>
      <c r="I118" s="10">
        <v>650</v>
      </c>
      <c r="J118" s="10">
        <v>4.2</v>
      </c>
      <c r="L118" s="10">
        <v>0</v>
      </c>
      <c r="M118" s="70">
        <v>22500</v>
      </c>
      <c r="N118" s="50">
        <v>58.4</v>
      </c>
      <c r="O118" s="50">
        <v>68.3</v>
      </c>
      <c r="P118" s="50">
        <v>1.1000000000000001</v>
      </c>
      <c r="Q118" s="33" t="s">
        <v>755</v>
      </c>
      <c r="R118" s="73" t="s">
        <v>969</v>
      </c>
    </row>
    <row r="119" spans="1:18">
      <c r="A119" s="63" t="s">
        <v>756</v>
      </c>
      <c r="B119" s="65">
        <v>0.5</v>
      </c>
      <c r="C119" s="10">
        <v>700</v>
      </c>
      <c r="D119" s="10">
        <v>7.5</v>
      </c>
      <c r="E119" s="10">
        <v>0.5</v>
      </c>
      <c r="F119" s="68">
        <v>4.72</v>
      </c>
      <c r="G119" s="65">
        <v>0.68</v>
      </c>
      <c r="H119" s="68">
        <v>579</v>
      </c>
      <c r="I119" s="10">
        <v>650</v>
      </c>
      <c r="J119" s="10">
        <v>4.2</v>
      </c>
      <c r="L119" s="10">
        <v>0</v>
      </c>
      <c r="M119" s="70">
        <v>22500</v>
      </c>
      <c r="N119" s="50">
        <v>75.3</v>
      </c>
      <c r="O119" s="50">
        <v>82.6</v>
      </c>
      <c r="P119" s="50">
        <v>1.1000000000000001</v>
      </c>
      <c r="Q119" s="33" t="s">
        <v>755</v>
      </c>
      <c r="R119" s="73" t="s">
        <v>969</v>
      </c>
    </row>
    <row r="120" spans="1:18">
      <c r="A120" s="63" t="s">
        <v>757</v>
      </c>
      <c r="B120" s="65">
        <v>0.5</v>
      </c>
      <c r="C120" s="10">
        <v>650</v>
      </c>
      <c r="D120" s="10">
        <v>7.5</v>
      </c>
      <c r="E120" s="10">
        <v>0.5</v>
      </c>
      <c r="F120" s="68">
        <v>4.82</v>
      </c>
      <c r="G120" s="65">
        <v>0.68</v>
      </c>
      <c r="H120" s="68">
        <v>552</v>
      </c>
      <c r="I120" s="10">
        <v>623</v>
      </c>
      <c r="J120" s="10">
        <v>6.1</v>
      </c>
      <c r="L120" s="10">
        <v>0</v>
      </c>
      <c r="M120" s="70">
        <v>22500</v>
      </c>
      <c r="N120" s="50">
        <v>63.5</v>
      </c>
      <c r="O120" s="50">
        <v>70.599999999999994</v>
      </c>
      <c r="P120" s="50">
        <v>0.96</v>
      </c>
      <c r="Q120" s="33" t="s">
        <v>755</v>
      </c>
      <c r="R120" s="73" t="s">
        <v>969</v>
      </c>
    </row>
    <row r="121" spans="1:18">
      <c r="A121" s="63" t="s">
        <v>757</v>
      </c>
      <c r="B121" s="65">
        <v>0.5</v>
      </c>
      <c r="C121" s="10">
        <v>700</v>
      </c>
      <c r="D121" s="10">
        <v>7.5</v>
      </c>
      <c r="E121" s="10">
        <v>0.5</v>
      </c>
      <c r="F121" s="68">
        <v>4.82</v>
      </c>
      <c r="G121" s="65">
        <v>0.68</v>
      </c>
      <c r="H121" s="68">
        <v>552</v>
      </c>
      <c r="I121" s="10">
        <v>623</v>
      </c>
      <c r="J121" s="10">
        <v>6.1</v>
      </c>
      <c r="L121" s="10">
        <v>0</v>
      </c>
      <c r="M121" s="70">
        <v>22500</v>
      </c>
      <c r="N121" s="50">
        <v>78.8</v>
      </c>
      <c r="O121" s="50">
        <v>83.2</v>
      </c>
      <c r="P121" s="50">
        <v>0.95</v>
      </c>
      <c r="Q121" s="33" t="s">
        <v>755</v>
      </c>
      <c r="R121" s="73" t="s">
        <v>969</v>
      </c>
    </row>
    <row r="122" spans="1:18">
      <c r="A122" s="63" t="s">
        <v>757</v>
      </c>
      <c r="B122" s="65">
        <v>0.5</v>
      </c>
      <c r="C122" s="10">
        <v>750</v>
      </c>
      <c r="D122" s="10">
        <v>7.5</v>
      </c>
      <c r="E122" s="10">
        <v>0.5</v>
      </c>
      <c r="F122" s="68">
        <v>4.82</v>
      </c>
      <c r="G122" s="65">
        <v>0.68</v>
      </c>
      <c r="H122" s="68">
        <v>552</v>
      </c>
      <c r="I122" s="10">
        <v>623</v>
      </c>
      <c r="J122" s="10">
        <v>6.1</v>
      </c>
      <c r="L122" s="10">
        <v>0</v>
      </c>
      <c r="M122" s="70">
        <v>22500</v>
      </c>
      <c r="N122" s="50">
        <v>88.2</v>
      </c>
      <c r="O122" s="50">
        <v>91.5</v>
      </c>
      <c r="P122" s="50">
        <v>0.94</v>
      </c>
      <c r="Q122" s="33" t="s">
        <v>755</v>
      </c>
      <c r="R122" s="73" t="s">
        <v>969</v>
      </c>
    </row>
    <row r="123" spans="1:18">
      <c r="A123" s="63" t="s">
        <v>757</v>
      </c>
      <c r="B123" s="65">
        <v>0.5</v>
      </c>
      <c r="C123" s="10">
        <v>800</v>
      </c>
      <c r="D123" s="10">
        <v>7.5</v>
      </c>
      <c r="E123" s="10">
        <v>0.5</v>
      </c>
      <c r="F123" s="68">
        <v>4.82</v>
      </c>
      <c r="G123" s="65">
        <v>0.68</v>
      </c>
      <c r="H123" s="68">
        <v>552</v>
      </c>
      <c r="I123" s="10">
        <v>623</v>
      </c>
      <c r="J123" s="10">
        <v>6.1</v>
      </c>
      <c r="L123" s="10">
        <v>0</v>
      </c>
      <c r="M123" s="70">
        <v>22500</v>
      </c>
      <c r="N123" s="50">
        <v>93.7</v>
      </c>
      <c r="O123" s="50">
        <v>95.2</v>
      </c>
      <c r="P123" s="50">
        <v>0.94</v>
      </c>
      <c r="Q123" s="33" t="s">
        <v>755</v>
      </c>
      <c r="R123" s="73" t="s">
        <v>969</v>
      </c>
    </row>
    <row r="124" spans="1:18">
      <c r="A124" s="63" t="s">
        <v>758</v>
      </c>
      <c r="B124" s="65">
        <v>0.5</v>
      </c>
      <c r="C124" s="10">
        <v>600</v>
      </c>
      <c r="D124" s="10">
        <v>7.5</v>
      </c>
      <c r="E124" s="10">
        <v>0.5</v>
      </c>
      <c r="F124" s="68">
        <v>4.87</v>
      </c>
      <c r="G124" s="65">
        <v>0.81</v>
      </c>
      <c r="H124" s="68">
        <v>663</v>
      </c>
      <c r="I124" s="10">
        <v>417</v>
      </c>
      <c r="J124" s="10">
        <v>18.899999999999999</v>
      </c>
      <c r="L124" s="10">
        <v>0</v>
      </c>
      <c r="M124" s="70">
        <v>22500</v>
      </c>
      <c r="N124" s="50">
        <v>43.8</v>
      </c>
      <c r="O124" s="50">
        <v>49.7</v>
      </c>
      <c r="P124" s="50">
        <v>1.2</v>
      </c>
      <c r="Q124" s="33" t="s">
        <v>755</v>
      </c>
      <c r="R124" s="73" t="s">
        <v>969</v>
      </c>
    </row>
    <row r="125" spans="1:18">
      <c r="A125" s="63" t="s">
        <v>759</v>
      </c>
      <c r="B125" s="10">
        <v>0.5</v>
      </c>
      <c r="C125" s="10">
        <v>750</v>
      </c>
      <c r="D125" s="10">
        <v>13</v>
      </c>
      <c r="E125" s="10">
        <v>0.5</v>
      </c>
      <c r="F125" s="10">
        <v>4</v>
      </c>
      <c r="G125" s="65">
        <v>0.26</v>
      </c>
      <c r="H125" s="68">
        <v>187</v>
      </c>
      <c r="I125" s="10">
        <v>825</v>
      </c>
      <c r="J125" s="10">
        <v>9.1</v>
      </c>
      <c r="L125" s="10">
        <v>0</v>
      </c>
      <c r="M125" s="70">
        <v>180000</v>
      </c>
      <c r="N125" s="50">
        <v>48.8</v>
      </c>
      <c r="O125" s="50">
        <v>60.2</v>
      </c>
      <c r="P125" s="50">
        <v>0.87</v>
      </c>
      <c r="Q125" s="33" t="s">
        <v>760</v>
      </c>
      <c r="R125" s="73" t="s">
        <v>969</v>
      </c>
    </row>
    <row r="126" spans="1:18">
      <c r="A126" s="63" t="s">
        <v>761</v>
      </c>
      <c r="B126" s="10">
        <v>0.5</v>
      </c>
      <c r="C126" s="10">
        <v>750</v>
      </c>
      <c r="D126" s="10">
        <v>13</v>
      </c>
      <c r="E126" s="10">
        <v>0.5</v>
      </c>
      <c r="F126" s="10">
        <v>4.0999999999999996</v>
      </c>
      <c r="G126" s="65">
        <v>0.25</v>
      </c>
      <c r="H126" s="68">
        <v>188</v>
      </c>
      <c r="I126" s="10">
        <v>819</v>
      </c>
      <c r="J126" s="10">
        <v>8.5</v>
      </c>
      <c r="L126" s="10">
        <v>0</v>
      </c>
      <c r="M126" s="70">
        <v>180000</v>
      </c>
      <c r="N126" s="50">
        <v>59.5</v>
      </c>
      <c r="O126" s="50">
        <v>70</v>
      </c>
      <c r="P126" s="50">
        <v>0.89</v>
      </c>
      <c r="Q126" s="33" t="s">
        <v>760</v>
      </c>
      <c r="R126" s="73" t="s">
        <v>969</v>
      </c>
    </row>
    <row r="127" spans="1:18">
      <c r="A127" s="63" t="s">
        <v>762</v>
      </c>
      <c r="B127" s="10">
        <v>0.5</v>
      </c>
      <c r="C127" s="10">
        <v>750</v>
      </c>
      <c r="D127" s="10">
        <v>13</v>
      </c>
      <c r="E127" s="10">
        <v>0.5</v>
      </c>
      <c r="F127" s="10">
        <v>4.2</v>
      </c>
      <c r="G127" s="65">
        <v>0.24</v>
      </c>
      <c r="H127" s="68">
        <v>187</v>
      </c>
      <c r="I127" s="10">
        <v>812</v>
      </c>
      <c r="J127" s="10">
        <v>8.6999999999999993</v>
      </c>
      <c r="L127" s="10">
        <v>0</v>
      </c>
      <c r="M127" s="70">
        <v>180000</v>
      </c>
      <c r="N127" s="50">
        <v>64.099999999999994</v>
      </c>
      <c r="O127" s="50">
        <v>73.5</v>
      </c>
      <c r="P127" s="50">
        <v>0.9</v>
      </c>
      <c r="Q127" s="33" t="s">
        <v>760</v>
      </c>
      <c r="R127" s="73" t="s">
        <v>969</v>
      </c>
    </row>
    <row r="128" spans="1:18">
      <c r="A128" s="63" t="s">
        <v>763</v>
      </c>
      <c r="B128" s="10">
        <v>0.5</v>
      </c>
      <c r="C128" s="10">
        <v>750</v>
      </c>
      <c r="D128" s="10">
        <v>13</v>
      </c>
      <c r="E128" s="10">
        <v>0.5</v>
      </c>
      <c r="F128" s="10">
        <v>4.3</v>
      </c>
      <c r="G128" s="65">
        <v>0.24</v>
      </c>
      <c r="H128" s="68">
        <v>189</v>
      </c>
      <c r="I128" s="10">
        <v>805</v>
      </c>
      <c r="J128" s="10">
        <v>9.1</v>
      </c>
      <c r="L128" s="10">
        <v>0</v>
      </c>
      <c r="M128" s="70">
        <v>180000</v>
      </c>
      <c r="N128" s="50">
        <v>70.5</v>
      </c>
      <c r="O128" s="50">
        <v>80.8</v>
      </c>
      <c r="P128" s="50">
        <v>0.92</v>
      </c>
      <c r="Q128" s="33" t="s">
        <v>760</v>
      </c>
      <c r="R128" s="73" t="s">
        <v>969</v>
      </c>
    </row>
    <row r="129" spans="1:18">
      <c r="A129" s="63" t="s">
        <v>764</v>
      </c>
      <c r="B129" s="10">
        <v>0.5</v>
      </c>
      <c r="C129" s="10">
        <v>750</v>
      </c>
      <c r="D129" s="10">
        <v>13</v>
      </c>
      <c r="E129" s="10">
        <v>0.5</v>
      </c>
      <c r="F129" s="10">
        <v>4.4000000000000004</v>
      </c>
      <c r="G129" s="65">
        <v>0.23</v>
      </c>
      <c r="H129" s="68">
        <v>176</v>
      </c>
      <c r="I129" s="10">
        <v>811</v>
      </c>
      <c r="J129" s="10">
        <v>8.4</v>
      </c>
      <c r="L129" s="10">
        <v>0</v>
      </c>
      <c r="M129" s="70">
        <v>180000</v>
      </c>
      <c r="N129" s="50">
        <v>65.599999999999994</v>
      </c>
      <c r="O129" s="50">
        <v>75.7</v>
      </c>
      <c r="P129" s="50">
        <v>0.89</v>
      </c>
      <c r="Q129" s="33" t="s">
        <v>760</v>
      </c>
      <c r="R129" s="73" t="s">
        <v>969</v>
      </c>
    </row>
    <row r="130" spans="1:18">
      <c r="A130" s="63" t="s">
        <v>765</v>
      </c>
      <c r="B130" s="10">
        <v>0.5</v>
      </c>
      <c r="C130" s="10">
        <v>750</v>
      </c>
      <c r="D130" s="10">
        <v>13</v>
      </c>
      <c r="E130" s="10">
        <v>0.5</v>
      </c>
      <c r="F130" s="10">
        <v>4.5</v>
      </c>
      <c r="G130" s="65">
        <v>0.21</v>
      </c>
      <c r="H130" s="68">
        <v>171</v>
      </c>
      <c r="I130" s="10">
        <v>818</v>
      </c>
      <c r="J130" s="10">
        <v>8.8000000000000007</v>
      </c>
      <c r="L130" s="10">
        <v>0</v>
      </c>
      <c r="M130" s="70">
        <v>180000</v>
      </c>
      <c r="N130" s="50">
        <v>54.7</v>
      </c>
      <c r="O130" s="50">
        <v>67.8</v>
      </c>
      <c r="P130" s="50">
        <v>0.81</v>
      </c>
      <c r="Q130" s="33" t="s">
        <v>760</v>
      </c>
      <c r="R130" s="73" t="s">
        <v>969</v>
      </c>
    </row>
    <row r="131" spans="1:18">
      <c r="A131" s="63" t="s">
        <v>766</v>
      </c>
      <c r="B131" s="10">
        <v>0.5</v>
      </c>
      <c r="C131" s="10">
        <v>700</v>
      </c>
      <c r="D131" s="10">
        <v>5.7</v>
      </c>
      <c r="E131" s="10">
        <v>50</v>
      </c>
      <c r="F131" s="10">
        <v>18.3</v>
      </c>
      <c r="G131" s="10">
        <v>0.08</v>
      </c>
      <c r="H131" s="68">
        <v>9.1999999999999993</v>
      </c>
      <c r="I131" s="10">
        <v>745</v>
      </c>
      <c r="J131" s="10">
        <v>30.1</v>
      </c>
      <c r="L131" s="10">
        <v>0</v>
      </c>
      <c r="M131" s="70">
        <v>60000</v>
      </c>
      <c r="N131" s="50">
        <v>70.400000000000006</v>
      </c>
      <c r="O131" s="50">
        <v>74.900000000000006</v>
      </c>
      <c r="P131" s="50">
        <v>0.88</v>
      </c>
      <c r="Q131" s="33" t="s">
        <v>767</v>
      </c>
      <c r="R131" s="73" t="s">
        <v>969</v>
      </c>
    </row>
    <row r="132" spans="1:18">
      <c r="A132" s="63" t="s">
        <v>768</v>
      </c>
      <c r="B132" s="10">
        <v>0.5</v>
      </c>
      <c r="C132" s="10">
        <v>700</v>
      </c>
      <c r="D132" s="10">
        <v>6.1</v>
      </c>
      <c r="E132" s="10">
        <v>50</v>
      </c>
      <c r="F132" s="10">
        <v>27.4</v>
      </c>
      <c r="G132" s="10">
        <v>0.17</v>
      </c>
      <c r="H132" s="68">
        <v>23</v>
      </c>
      <c r="I132" s="10">
        <v>535</v>
      </c>
      <c r="J132" s="10">
        <v>13.8</v>
      </c>
      <c r="L132" s="10">
        <v>0</v>
      </c>
      <c r="M132" s="70">
        <v>60000</v>
      </c>
      <c r="N132" s="50">
        <v>43.8</v>
      </c>
      <c r="O132" s="50">
        <v>54.3</v>
      </c>
      <c r="P132" s="50">
        <v>0.8</v>
      </c>
      <c r="Q132" s="33" t="s">
        <v>767</v>
      </c>
      <c r="R132" s="73" t="s">
        <v>969</v>
      </c>
    </row>
    <row r="133" spans="1:18">
      <c r="A133" s="63" t="s">
        <v>769</v>
      </c>
      <c r="B133" s="10">
        <v>0.5</v>
      </c>
      <c r="C133" s="10">
        <v>800</v>
      </c>
      <c r="D133" s="10">
        <v>4.93</v>
      </c>
      <c r="E133" s="10">
        <v>20</v>
      </c>
      <c r="F133" s="10">
        <v>1.5</v>
      </c>
      <c r="G133" s="10">
        <v>0.6</v>
      </c>
      <c r="H133" s="68">
        <v>87</v>
      </c>
      <c r="I133" s="10">
        <v>750</v>
      </c>
      <c r="J133" s="10">
        <v>4.2</v>
      </c>
      <c r="K133" s="10">
        <v>14.1</v>
      </c>
      <c r="L133" s="10">
        <v>0</v>
      </c>
      <c r="M133" s="70">
        <v>18000</v>
      </c>
      <c r="N133" s="50">
        <v>90.5</v>
      </c>
      <c r="O133" s="50">
        <v>91.7</v>
      </c>
      <c r="P133" s="50">
        <v>0.98</v>
      </c>
      <c r="Q133" s="33" t="s">
        <v>770</v>
      </c>
      <c r="R133" s="73" t="s">
        <v>969</v>
      </c>
    </row>
    <row r="134" spans="1:18">
      <c r="A134" s="63" t="s">
        <v>771</v>
      </c>
      <c r="B134" s="10">
        <v>0.5</v>
      </c>
      <c r="C134" s="10">
        <v>700</v>
      </c>
      <c r="D134" s="10">
        <v>0</v>
      </c>
      <c r="E134" s="10">
        <v>0.5</v>
      </c>
      <c r="F134" s="10">
        <v>6.84</v>
      </c>
      <c r="G134" s="10">
        <v>0.48499999999999999</v>
      </c>
      <c r="H134" s="68">
        <v>283.39999999999998</v>
      </c>
      <c r="I134" s="10">
        <v>800</v>
      </c>
      <c r="J134" s="10">
        <v>17.5</v>
      </c>
      <c r="K134" s="10">
        <v>5.78</v>
      </c>
      <c r="L134" s="10">
        <v>1.31</v>
      </c>
      <c r="M134" s="70">
        <v>18000</v>
      </c>
      <c r="N134" s="50">
        <v>65.2</v>
      </c>
      <c r="O134" s="50">
        <v>75.400000000000006</v>
      </c>
      <c r="P134" s="50">
        <v>0.88</v>
      </c>
      <c r="Q134" s="33" t="s">
        <v>772</v>
      </c>
      <c r="R134" s="73" t="s">
        <v>969</v>
      </c>
    </row>
    <row r="135" spans="1:18">
      <c r="A135" s="63" t="s">
        <v>599</v>
      </c>
      <c r="B135" s="10">
        <v>0.5</v>
      </c>
      <c r="C135" s="10">
        <v>700</v>
      </c>
      <c r="D135" s="10">
        <v>10</v>
      </c>
      <c r="E135" s="10">
        <v>0.5</v>
      </c>
      <c r="F135" s="10">
        <v>5.66</v>
      </c>
      <c r="G135" s="10">
        <v>0.85</v>
      </c>
      <c r="H135" s="68">
        <v>511</v>
      </c>
      <c r="I135" s="10">
        <v>385</v>
      </c>
      <c r="J135" s="10">
        <v>15.2</v>
      </c>
      <c r="K135" s="10">
        <v>7.8</v>
      </c>
      <c r="L135" s="10">
        <v>0</v>
      </c>
      <c r="M135" s="70">
        <v>36000</v>
      </c>
      <c r="N135" s="50">
        <v>54.55</v>
      </c>
      <c r="O135" s="50">
        <v>70.8</v>
      </c>
      <c r="P135" s="50">
        <v>0.78</v>
      </c>
      <c r="Q135" s="33" t="s">
        <v>773</v>
      </c>
      <c r="R135" s="73" t="s">
        <v>969</v>
      </c>
    </row>
    <row r="136" spans="1:18">
      <c r="A136" s="63" t="s">
        <v>774</v>
      </c>
      <c r="B136" s="10">
        <v>0.5</v>
      </c>
      <c r="C136" s="10">
        <v>700</v>
      </c>
      <c r="D136" s="10">
        <v>10</v>
      </c>
      <c r="E136" s="10">
        <v>0.5</v>
      </c>
      <c r="F136" s="10">
        <v>5.66</v>
      </c>
      <c r="G136" s="10">
        <v>0.92</v>
      </c>
      <c r="H136" s="68">
        <v>570</v>
      </c>
      <c r="I136" s="10">
        <v>510</v>
      </c>
      <c r="J136" s="10">
        <v>4.0999999999999996</v>
      </c>
      <c r="K136" s="10">
        <v>19</v>
      </c>
      <c r="L136" s="10">
        <v>0</v>
      </c>
      <c r="M136" s="70">
        <v>36000</v>
      </c>
      <c r="N136" s="50">
        <v>76.2</v>
      </c>
      <c r="O136" s="50">
        <v>84.6</v>
      </c>
      <c r="P136" s="50">
        <v>0.88</v>
      </c>
      <c r="Q136" s="33" t="s">
        <v>773</v>
      </c>
      <c r="R136" s="73" t="s">
        <v>969</v>
      </c>
    </row>
    <row r="137" spans="1:18">
      <c r="A137" s="63" t="s">
        <v>775</v>
      </c>
      <c r="B137" s="10">
        <v>0.5</v>
      </c>
      <c r="C137" s="10">
        <v>500</v>
      </c>
      <c r="D137" s="10">
        <v>10</v>
      </c>
      <c r="E137" s="10">
        <v>0.5</v>
      </c>
      <c r="F137" s="10">
        <v>9.3000000000000007</v>
      </c>
      <c r="G137" s="10">
        <v>0.93</v>
      </c>
      <c r="H137" s="68">
        <v>401</v>
      </c>
      <c r="I137" s="10">
        <v>478</v>
      </c>
      <c r="J137" s="10">
        <v>11.5</v>
      </c>
      <c r="K137" s="10">
        <v>10.199999999999999</v>
      </c>
      <c r="L137" s="10">
        <v>0</v>
      </c>
      <c r="M137" s="70">
        <v>12000</v>
      </c>
      <c r="N137" s="50">
        <v>0.5</v>
      </c>
      <c r="O137" s="50">
        <v>8</v>
      </c>
      <c r="P137" s="50">
        <v>0</v>
      </c>
      <c r="Q137" s="33" t="s">
        <v>776</v>
      </c>
      <c r="R137" s="73" t="s">
        <v>969</v>
      </c>
    </row>
    <row r="138" spans="1:18">
      <c r="A138" s="63" t="s">
        <v>775</v>
      </c>
      <c r="B138" s="10">
        <v>0.5</v>
      </c>
      <c r="C138" s="10">
        <v>550</v>
      </c>
      <c r="D138" s="10">
        <v>10</v>
      </c>
      <c r="E138" s="10">
        <v>0.5</v>
      </c>
      <c r="F138" s="10">
        <v>9.3000000000000007</v>
      </c>
      <c r="G138" s="10">
        <v>0.93</v>
      </c>
      <c r="H138" s="68">
        <v>401</v>
      </c>
      <c r="I138" s="10">
        <v>478</v>
      </c>
      <c r="J138" s="10">
        <v>11.5</v>
      </c>
      <c r="K138" s="10">
        <v>10.199999999999999</v>
      </c>
      <c r="L138" s="10">
        <v>0</v>
      </c>
      <c r="M138" s="70">
        <v>12000</v>
      </c>
      <c r="N138" s="50">
        <v>9</v>
      </c>
      <c r="O138" s="50">
        <v>19.600000000000001</v>
      </c>
      <c r="P138" s="50">
        <v>0.15</v>
      </c>
      <c r="Q138" s="33" t="s">
        <v>776</v>
      </c>
      <c r="R138" s="73" t="s">
        <v>969</v>
      </c>
    </row>
    <row r="139" spans="1:18">
      <c r="A139" s="63" t="s">
        <v>775</v>
      </c>
      <c r="B139" s="10">
        <v>0.5</v>
      </c>
      <c r="C139" s="10">
        <v>600</v>
      </c>
      <c r="D139" s="10">
        <v>10</v>
      </c>
      <c r="E139" s="10">
        <v>0.5</v>
      </c>
      <c r="F139" s="10">
        <v>9.3000000000000007</v>
      </c>
      <c r="G139" s="10">
        <v>0.93</v>
      </c>
      <c r="H139" s="68">
        <v>401</v>
      </c>
      <c r="I139" s="10">
        <v>478</v>
      </c>
      <c r="J139" s="10">
        <v>11.5</v>
      </c>
      <c r="K139" s="10">
        <v>10.199999999999999</v>
      </c>
      <c r="L139" s="10">
        <v>0</v>
      </c>
      <c r="M139" s="70">
        <v>12000</v>
      </c>
      <c r="N139" s="50">
        <v>22.5</v>
      </c>
      <c r="O139" s="50">
        <v>35.200000000000003</v>
      </c>
      <c r="P139" s="50">
        <v>0.48</v>
      </c>
      <c r="Q139" s="33" t="s">
        <v>776</v>
      </c>
      <c r="R139" s="73" t="s">
        <v>969</v>
      </c>
    </row>
    <row r="140" spans="1:18">
      <c r="A140" s="63" t="s">
        <v>775</v>
      </c>
      <c r="B140" s="10">
        <v>0.5</v>
      </c>
      <c r="C140" s="10">
        <v>650</v>
      </c>
      <c r="D140" s="10">
        <v>10</v>
      </c>
      <c r="E140" s="10">
        <v>0.5</v>
      </c>
      <c r="F140" s="10">
        <v>9.3000000000000007</v>
      </c>
      <c r="G140" s="10">
        <v>0.93</v>
      </c>
      <c r="H140" s="68">
        <v>401</v>
      </c>
      <c r="I140" s="10">
        <v>478</v>
      </c>
      <c r="J140" s="10">
        <v>11.5</v>
      </c>
      <c r="K140" s="10">
        <v>10.199999999999999</v>
      </c>
      <c r="L140" s="10">
        <v>0</v>
      </c>
      <c r="M140" s="70">
        <v>12000</v>
      </c>
      <c r="N140" s="50">
        <v>37</v>
      </c>
      <c r="O140" s="50">
        <v>50.7</v>
      </c>
      <c r="P140" s="50">
        <v>0.62</v>
      </c>
      <c r="Q140" s="33" t="s">
        <v>776</v>
      </c>
      <c r="R140" s="73" t="s">
        <v>969</v>
      </c>
    </row>
    <row r="141" spans="1:18">
      <c r="A141" s="63" t="s">
        <v>775</v>
      </c>
      <c r="B141" s="10">
        <v>0.5</v>
      </c>
      <c r="C141" s="10">
        <v>700</v>
      </c>
      <c r="D141" s="10">
        <v>10</v>
      </c>
      <c r="E141" s="10">
        <v>0.5</v>
      </c>
      <c r="F141" s="10">
        <v>9.3000000000000007</v>
      </c>
      <c r="G141" s="10">
        <v>0.93</v>
      </c>
      <c r="H141" s="68">
        <v>401</v>
      </c>
      <c r="I141" s="10">
        <v>478</v>
      </c>
      <c r="J141" s="10">
        <v>11.5</v>
      </c>
      <c r="K141" s="10">
        <v>10.199999999999999</v>
      </c>
      <c r="L141" s="10">
        <v>0</v>
      </c>
      <c r="M141" s="70">
        <v>12000</v>
      </c>
      <c r="N141" s="50">
        <v>54.8</v>
      </c>
      <c r="O141" s="50">
        <v>66.400000000000006</v>
      </c>
      <c r="P141" s="50">
        <v>0.76</v>
      </c>
      <c r="Q141" s="33" t="s">
        <v>776</v>
      </c>
      <c r="R141" s="73" t="s">
        <v>969</v>
      </c>
    </row>
    <row r="142" spans="1:18">
      <c r="A142" s="63" t="s">
        <v>777</v>
      </c>
      <c r="B142" s="10">
        <v>0.5</v>
      </c>
      <c r="C142" s="10">
        <v>500</v>
      </c>
      <c r="D142" s="10">
        <v>10</v>
      </c>
      <c r="E142" s="10">
        <v>0.5</v>
      </c>
      <c r="F142" s="10">
        <v>7.58</v>
      </c>
      <c r="G142" s="10">
        <v>0.8</v>
      </c>
      <c r="H142" s="68">
        <v>422.9</v>
      </c>
      <c r="I142" s="10">
        <v>595</v>
      </c>
      <c r="J142" s="10">
        <v>13.8</v>
      </c>
      <c r="K142" s="10">
        <v>13.8</v>
      </c>
      <c r="L142" s="10">
        <v>1.17</v>
      </c>
      <c r="M142" s="70">
        <v>12000</v>
      </c>
      <c r="N142" s="50">
        <v>12.8</v>
      </c>
      <c r="O142" s="50">
        <v>21.6</v>
      </c>
      <c r="P142" s="50">
        <v>0.42</v>
      </c>
      <c r="Q142" s="33" t="s">
        <v>776</v>
      </c>
      <c r="R142" s="73" t="s">
        <v>969</v>
      </c>
    </row>
    <row r="143" spans="1:18">
      <c r="A143" s="63" t="s">
        <v>777</v>
      </c>
      <c r="B143" s="10">
        <v>0.5</v>
      </c>
      <c r="C143" s="10">
        <v>550</v>
      </c>
      <c r="D143" s="10">
        <v>10</v>
      </c>
      <c r="E143" s="10">
        <v>0.5</v>
      </c>
      <c r="F143" s="10">
        <v>7.58</v>
      </c>
      <c r="G143" s="10">
        <v>0.8</v>
      </c>
      <c r="H143" s="68">
        <v>422.9</v>
      </c>
      <c r="I143" s="10">
        <v>595</v>
      </c>
      <c r="J143" s="10">
        <v>13.8</v>
      </c>
      <c r="K143" s="10">
        <v>13.8</v>
      </c>
      <c r="L143" s="10">
        <v>1.17</v>
      </c>
      <c r="M143" s="70">
        <v>12000</v>
      </c>
      <c r="N143" s="50">
        <v>26.8</v>
      </c>
      <c r="O143" s="50">
        <v>31.3</v>
      </c>
      <c r="P143" s="50">
        <v>0.57999999999999996</v>
      </c>
      <c r="Q143" s="33" t="s">
        <v>776</v>
      </c>
      <c r="R143" s="73" t="s">
        <v>969</v>
      </c>
    </row>
    <row r="144" spans="1:18">
      <c r="A144" s="63" t="s">
        <v>777</v>
      </c>
      <c r="B144" s="10">
        <v>0.5</v>
      </c>
      <c r="C144" s="10">
        <v>600</v>
      </c>
      <c r="D144" s="10">
        <v>10</v>
      </c>
      <c r="E144" s="10">
        <v>0.5</v>
      </c>
      <c r="F144" s="10">
        <v>7.58</v>
      </c>
      <c r="G144" s="10">
        <v>0.8</v>
      </c>
      <c r="H144" s="68">
        <v>422.9</v>
      </c>
      <c r="I144" s="10">
        <v>595</v>
      </c>
      <c r="J144" s="10">
        <v>13.8</v>
      </c>
      <c r="K144" s="10">
        <v>13.8</v>
      </c>
      <c r="L144" s="10">
        <v>1.17</v>
      </c>
      <c r="M144" s="70">
        <v>12000</v>
      </c>
      <c r="N144" s="50">
        <v>39.1</v>
      </c>
      <c r="O144" s="50">
        <v>43.6</v>
      </c>
      <c r="P144" s="50">
        <v>0.71</v>
      </c>
      <c r="Q144" s="33" t="s">
        <v>776</v>
      </c>
      <c r="R144" s="73" t="s">
        <v>969</v>
      </c>
    </row>
    <row r="145" spans="1:18">
      <c r="A145" s="63" t="s">
        <v>777</v>
      </c>
      <c r="B145" s="10">
        <v>0.5</v>
      </c>
      <c r="C145" s="10">
        <v>650</v>
      </c>
      <c r="D145" s="10">
        <v>10</v>
      </c>
      <c r="E145" s="10">
        <v>0.5</v>
      </c>
      <c r="F145" s="10">
        <v>7.58</v>
      </c>
      <c r="G145" s="10">
        <v>0.8</v>
      </c>
      <c r="H145" s="68">
        <v>422.9</v>
      </c>
      <c r="I145" s="10">
        <v>595</v>
      </c>
      <c r="J145" s="10">
        <v>13.8</v>
      </c>
      <c r="K145" s="10">
        <v>13.8</v>
      </c>
      <c r="L145" s="10">
        <v>1.17</v>
      </c>
      <c r="M145" s="70">
        <v>12000</v>
      </c>
      <c r="N145" s="50">
        <v>53.7</v>
      </c>
      <c r="O145" s="50">
        <v>58.1</v>
      </c>
      <c r="P145" s="50">
        <v>0.79</v>
      </c>
      <c r="Q145" s="33" t="s">
        <v>776</v>
      </c>
      <c r="R145" s="73" t="s">
        <v>969</v>
      </c>
    </row>
    <row r="146" spans="1:18">
      <c r="A146" s="63" t="s">
        <v>777</v>
      </c>
      <c r="B146" s="10">
        <v>0.5</v>
      </c>
      <c r="C146" s="10">
        <v>700</v>
      </c>
      <c r="D146" s="10">
        <v>10</v>
      </c>
      <c r="E146" s="10">
        <v>0.5</v>
      </c>
      <c r="F146" s="10">
        <v>7.58</v>
      </c>
      <c r="G146" s="10">
        <v>0.8</v>
      </c>
      <c r="H146" s="68">
        <v>422.9</v>
      </c>
      <c r="I146" s="10">
        <v>595</v>
      </c>
      <c r="J146" s="10">
        <v>13.8</v>
      </c>
      <c r="K146" s="10">
        <v>13.8</v>
      </c>
      <c r="L146" s="10">
        <v>1.17</v>
      </c>
      <c r="M146" s="70">
        <v>12000</v>
      </c>
      <c r="N146" s="50">
        <v>71.900000000000006</v>
      </c>
      <c r="O146" s="50">
        <v>72.2</v>
      </c>
      <c r="P146" s="50">
        <v>0.83</v>
      </c>
      <c r="Q146" s="33" t="s">
        <v>776</v>
      </c>
      <c r="R146" s="73" t="s">
        <v>969</v>
      </c>
    </row>
    <row r="147" spans="1:18">
      <c r="A147" s="63" t="s">
        <v>778</v>
      </c>
      <c r="B147" s="10">
        <v>0.45</v>
      </c>
      <c r="C147" s="10">
        <v>750</v>
      </c>
      <c r="D147" s="10">
        <v>14.000000000000002</v>
      </c>
      <c r="E147" s="10">
        <v>0.5</v>
      </c>
      <c r="F147" s="10">
        <v>4.5999999999999996</v>
      </c>
      <c r="G147" s="10">
        <v>0.16</v>
      </c>
      <c r="H147" s="68">
        <v>140</v>
      </c>
      <c r="I147" s="10">
        <v>688</v>
      </c>
      <c r="J147" s="10">
        <v>7</v>
      </c>
      <c r="K147" s="10">
        <v>1.3</v>
      </c>
      <c r="L147" s="10">
        <v>0</v>
      </c>
      <c r="M147" s="70">
        <v>158000</v>
      </c>
      <c r="N147" s="50">
        <v>67.7</v>
      </c>
      <c r="O147" s="50">
        <v>68.099999999999994</v>
      </c>
      <c r="P147" s="50">
        <v>0.78</v>
      </c>
      <c r="Q147" s="33" t="s">
        <v>776</v>
      </c>
      <c r="R147" s="73" t="s">
        <v>969</v>
      </c>
    </row>
    <row r="148" spans="1:18">
      <c r="A148" s="63" t="s">
        <v>779</v>
      </c>
      <c r="B148" s="10">
        <v>0.45</v>
      </c>
      <c r="C148" s="10">
        <v>850</v>
      </c>
      <c r="D148" s="10">
        <v>14.000000000000002</v>
      </c>
      <c r="E148" s="10">
        <v>0.5</v>
      </c>
      <c r="F148" s="10">
        <v>6</v>
      </c>
      <c r="G148" s="10">
        <v>0.08</v>
      </c>
      <c r="H148" s="68">
        <v>53</v>
      </c>
      <c r="I148" s="10">
        <v>688</v>
      </c>
      <c r="J148" s="10">
        <v>10</v>
      </c>
      <c r="K148" s="10">
        <v>3.3</v>
      </c>
      <c r="L148" s="10">
        <v>0</v>
      </c>
      <c r="M148" s="70">
        <v>158000</v>
      </c>
      <c r="N148" s="50">
        <v>85.5</v>
      </c>
      <c r="O148" s="50">
        <v>81.2</v>
      </c>
      <c r="P148" s="50">
        <v>0.85</v>
      </c>
      <c r="Q148" s="33" t="s">
        <v>776</v>
      </c>
      <c r="R148" s="73" t="s">
        <v>969</v>
      </c>
    </row>
    <row r="149" spans="1:18">
      <c r="A149" s="63" t="s">
        <v>780</v>
      </c>
      <c r="B149" s="10">
        <v>0.5</v>
      </c>
      <c r="C149" s="10">
        <v>550</v>
      </c>
      <c r="D149" s="10">
        <v>2.5</v>
      </c>
      <c r="E149" s="10">
        <v>0.5</v>
      </c>
      <c r="F149" s="10">
        <v>8.6999999999999993</v>
      </c>
      <c r="G149" s="10">
        <v>0.42099999999999999</v>
      </c>
      <c r="H149" s="68">
        <v>194</v>
      </c>
      <c r="I149" s="10">
        <v>807</v>
      </c>
      <c r="J149" s="10">
        <v>9.65</v>
      </c>
      <c r="L149" s="10">
        <v>0</v>
      </c>
      <c r="M149" s="70">
        <v>18000</v>
      </c>
      <c r="N149" s="50">
        <v>21.2</v>
      </c>
      <c r="O149" s="50">
        <v>25.9</v>
      </c>
      <c r="P149" s="50">
        <v>0.64</v>
      </c>
      <c r="Q149" s="33" t="s">
        <v>781</v>
      </c>
      <c r="R149" s="73" t="s">
        <v>969</v>
      </c>
    </row>
    <row r="150" spans="1:18">
      <c r="A150" s="63" t="s">
        <v>780</v>
      </c>
      <c r="B150" s="10">
        <v>0.5</v>
      </c>
      <c r="C150" s="10">
        <v>600</v>
      </c>
      <c r="D150" s="10">
        <v>2.5</v>
      </c>
      <c r="E150" s="10">
        <v>0.5</v>
      </c>
      <c r="F150" s="10">
        <v>8.6999999999999993</v>
      </c>
      <c r="G150" s="10">
        <v>0.42099999999999999</v>
      </c>
      <c r="H150" s="68">
        <v>194</v>
      </c>
      <c r="I150" s="10">
        <v>807</v>
      </c>
      <c r="J150" s="10">
        <v>9.65</v>
      </c>
      <c r="L150" s="10">
        <v>0</v>
      </c>
      <c r="M150" s="70">
        <v>18000</v>
      </c>
      <c r="N150" s="50">
        <v>32.1</v>
      </c>
      <c r="O150" s="50">
        <v>40.799999999999997</v>
      </c>
      <c r="P150" s="50">
        <v>0.71</v>
      </c>
      <c r="Q150" s="33" t="s">
        <v>781</v>
      </c>
      <c r="R150" s="73" t="s">
        <v>969</v>
      </c>
    </row>
    <row r="151" spans="1:18">
      <c r="A151" s="63" t="s">
        <v>780</v>
      </c>
      <c r="B151" s="10">
        <v>0.5</v>
      </c>
      <c r="C151" s="10">
        <v>650</v>
      </c>
      <c r="D151" s="10">
        <v>2.5</v>
      </c>
      <c r="E151" s="10">
        <v>0.5</v>
      </c>
      <c r="F151" s="10">
        <v>8.6999999999999993</v>
      </c>
      <c r="G151" s="10">
        <v>0.42099999999999999</v>
      </c>
      <c r="H151" s="68">
        <v>194</v>
      </c>
      <c r="I151" s="10">
        <v>807</v>
      </c>
      <c r="J151" s="10">
        <v>9.65</v>
      </c>
      <c r="L151" s="10">
        <v>0</v>
      </c>
      <c r="M151" s="70">
        <v>18000</v>
      </c>
      <c r="N151" s="50">
        <v>45.6</v>
      </c>
      <c r="O151" s="50">
        <v>57.4</v>
      </c>
      <c r="P151" s="50">
        <v>0.78</v>
      </c>
      <c r="Q151" s="33" t="s">
        <v>781</v>
      </c>
      <c r="R151" s="73" t="s">
        <v>969</v>
      </c>
    </row>
    <row r="152" spans="1:18">
      <c r="A152" s="63" t="s">
        <v>780</v>
      </c>
      <c r="B152" s="10">
        <v>0.5</v>
      </c>
      <c r="C152" s="10">
        <v>700</v>
      </c>
      <c r="D152" s="10">
        <v>2.5</v>
      </c>
      <c r="E152" s="10">
        <v>0.5</v>
      </c>
      <c r="F152" s="10">
        <v>8.6999999999999993</v>
      </c>
      <c r="G152" s="10">
        <v>0.42099999999999999</v>
      </c>
      <c r="H152" s="68">
        <v>194</v>
      </c>
      <c r="I152" s="10">
        <v>807</v>
      </c>
      <c r="J152" s="10">
        <v>9.65</v>
      </c>
      <c r="L152" s="10">
        <v>0</v>
      </c>
      <c r="M152" s="70">
        <v>18000</v>
      </c>
      <c r="N152" s="50">
        <v>58.9</v>
      </c>
      <c r="O152" s="50">
        <v>71.5</v>
      </c>
      <c r="P152" s="50">
        <v>0.86</v>
      </c>
      <c r="Q152" s="33" t="s">
        <v>781</v>
      </c>
      <c r="R152" s="73" t="s">
        <v>969</v>
      </c>
    </row>
    <row r="153" spans="1:18">
      <c r="A153" s="63" t="s">
        <v>782</v>
      </c>
      <c r="B153" s="10">
        <v>0.5</v>
      </c>
      <c r="C153" s="10">
        <v>550</v>
      </c>
      <c r="D153" s="10">
        <v>5</v>
      </c>
      <c r="E153" s="10">
        <v>0.5</v>
      </c>
      <c r="F153" s="10">
        <v>8.0500000000000007</v>
      </c>
      <c r="G153" s="10">
        <v>0.38700000000000001</v>
      </c>
      <c r="H153" s="68">
        <v>193</v>
      </c>
      <c r="I153" s="10">
        <v>857</v>
      </c>
      <c r="J153" s="10">
        <v>9.3800000000000008</v>
      </c>
      <c r="L153" s="10">
        <v>0</v>
      </c>
      <c r="M153" s="70">
        <v>18000</v>
      </c>
      <c r="N153" s="50">
        <v>24.7</v>
      </c>
      <c r="O153" s="50">
        <v>29.2</v>
      </c>
      <c r="P153" s="50">
        <v>0.69</v>
      </c>
      <c r="Q153" s="33" t="s">
        <v>781</v>
      </c>
      <c r="R153" s="73" t="s">
        <v>969</v>
      </c>
    </row>
    <row r="154" spans="1:18">
      <c r="A154" s="63" t="s">
        <v>782</v>
      </c>
      <c r="B154" s="10">
        <v>0.5</v>
      </c>
      <c r="C154" s="10">
        <v>600</v>
      </c>
      <c r="D154" s="10">
        <v>5</v>
      </c>
      <c r="E154" s="10">
        <v>0.5</v>
      </c>
      <c r="F154" s="10">
        <v>8.0500000000000007</v>
      </c>
      <c r="G154" s="10">
        <v>0.38700000000000001</v>
      </c>
      <c r="H154" s="68">
        <v>193</v>
      </c>
      <c r="I154" s="10">
        <v>857</v>
      </c>
      <c r="J154" s="10">
        <v>9.3800000000000008</v>
      </c>
      <c r="L154" s="10">
        <v>0</v>
      </c>
      <c r="M154" s="70">
        <v>18000</v>
      </c>
      <c r="N154" s="50">
        <v>36.6</v>
      </c>
      <c r="O154" s="50">
        <v>46.1</v>
      </c>
      <c r="P154" s="50">
        <v>0.76</v>
      </c>
      <c r="Q154" s="33" t="s">
        <v>781</v>
      </c>
      <c r="R154" s="73" t="s">
        <v>969</v>
      </c>
    </row>
    <row r="155" spans="1:18">
      <c r="A155" s="63" t="s">
        <v>782</v>
      </c>
      <c r="B155" s="10">
        <v>0.5</v>
      </c>
      <c r="C155" s="10">
        <v>650</v>
      </c>
      <c r="D155" s="10">
        <v>5</v>
      </c>
      <c r="E155" s="10">
        <v>0.5</v>
      </c>
      <c r="F155" s="10">
        <v>8.0500000000000007</v>
      </c>
      <c r="G155" s="10">
        <v>0.38700000000000001</v>
      </c>
      <c r="H155" s="68">
        <v>193</v>
      </c>
      <c r="I155" s="10">
        <v>857</v>
      </c>
      <c r="J155" s="10">
        <v>9.3800000000000008</v>
      </c>
      <c r="L155" s="10">
        <v>0</v>
      </c>
      <c r="M155" s="70">
        <v>18000</v>
      </c>
      <c r="N155" s="50">
        <v>52</v>
      </c>
      <c r="O155" s="50">
        <v>64.400000000000006</v>
      </c>
      <c r="P155" s="50">
        <v>0.83</v>
      </c>
      <c r="Q155" s="33" t="s">
        <v>781</v>
      </c>
      <c r="R155" s="73" t="s">
        <v>969</v>
      </c>
    </row>
    <row r="156" spans="1:18">
      <c r="A156" s="63" t="s">
        <v>782</v>
      </c>
      <c r="B156" s="10">
        <v>0.5</v>
      </c>
      <c r="C156" s="10">
        <v>700</v>
      </c>
      <c r="D156" s="10">
        <v>5</v>
      </c>
      <c r="E156" s="10">
        <v>0.5</v>
      </c>
      <c r="F156" s="10">
        <v>8.0500000000000007</v>
      </c>
      <c r="G156" s="10">
        <v>0.38700000000000001</v>
      </c>
      <c r="H156" s="68">
        <v>193</v>
      </c>
      <c r="I156" s="10">
        <v>857</v>
      </c>
      <c r="J156" s="10">
        <v>9.3800000000000008</v>
      </c>
      <c r="L156" s="10">
        <v>0</v>
      </c>
      <c r="M156" s="70">
        <v>18000</v>
      </c>
      <c r="N156" s="50">
        <v>66</v>
      </c>
      <c r="O156" s="50">
        <v>76.400000000000006</v>
      </c>
      <c r="P156" s="50">
        <v>0.88</v>
      </c>
      <c r="Q156" s="33" t="s">
        <v>781</v>
      </c>
      <c r="R156" s="73" t="s">
        <v>969</v>
      </c>
    </row>
    <row r="157" spans="1:18">
      <c r="A157" s="63" t="s">
        <v>783</v>
      </c>
      <c r="B157" s="10">
        <v>0.5</v>
      </c>
      <c r="C157" s="10">
        <v>550</v>
      </c>
      <c r="D157" s="10">
        <v>7.5</v>
      </c>
      <c r="E157" s="10">
        <v>0.5</v>
      </c>
      <c r="F157" s="10">
        <v>7.52</v>
      </c>
      <c r="G157" s="10">
        <v>0.36599999999999999</v>
      </c>
      <c r="H157" s="68">
        <v>195</v>
      </c>
      <c r="I157" s="10">
        <v>826</v>
      </c>
      <c r="J157" s="10">
        <v>8.98</v>
      </c>
      <c r="L157" s="10">
        <v>0</v>
      </c>
      <c r="M157" s="70">
        <v>18000</v>
      </c>
      <c r="N157" s="50">
        <v>24.3</v>
      </c>
      <c r="O157" s="50">
        <v>29.5</v>
      </c>
      <c r="P157" s="50">
        <v>0.71</v>
      </c>
      <c r="Q157" s="33" t="s">
        <v>781</v>
      </c>
      <c r="R157" s="73" t="s">
        <v>969</v>
      </c>
    </row>
    <row r="158" spans="1:18">
      <c r="A158" s="63" t="s">
        <v>783</v>
      </c>
      <c r="B158" s="10">
        <v>0.5</v>
      </c>
      <c r="C158" s="10">
        <v>600</v>
      </c>
      <c r="D158" s="10">
        <v>7.5</v>
      </c>
      <c r="E158" s="10">
        <v>0.5</v>
      </c>
      <c r="F158" s="10">
        <v>7.52</v>
      </c>
      <c r="G158" s="10">
        <v>0.36599999999999999</v>
      </c>
      <c r="H158" s="68">
        <v>195</v>
      </c>
      <c r="I158" s="10">
        <v>826</v>
      </c>
      <c r="J158" s="10">
        <v>8.98</v>
      </c>
      <c r="L158" s="10">
        <v>0</v>
      </c>
      <c r="M158" s="70">
        <v>18000</v>
      </c>
      <c r="N158" s="50">
        <v>38</v>
      </c>
      <c r="O158" s="50">
        <v>47.2</v>
      </c>
      <c r="P158" s="50">
        <v>0.78</v>
      </c>
      <c r="Q158" s="33" t="s">
        <v>781</v>
      </c>
      <c r="R158" s="73" t="s">
        <v>969</v>
      </c>
    </row>
    <row r="159" spans="1:18">
      <c r="A159" s="63" t="s">
        <v>783</v>
      </c>
      <c r="B159" s="10">
        <v>0.5</v>
      </c>
      <c r="C159" s="10">
        <v>650</v>
      </c>
      <c r="D159" s="10">
        <v>7.5</v>
      </c>
      <c r="E159" s="10">
        <v>0.5</v>
      </c>
      <c r="F159" s="10">
        <v>7.52</v>
      </c>
      <c r="G159" s="10">
        <v>0.36599999999999999</v>
      </c>
      <c r="H159" s="68">
        <v>195</v>
      </c>
      <c r="I159" s="10">
        <v>826</v>
      </c>
      <c r="J159" s="10">
        <v>8.98</v>
      </c>
      <c r="L159" s="10">
        <v>0</v>
      </c>
      <c r="M159" s="70">
        <v>18000</v>
      </c>
      <c r="N159" s="50">
        <v>52.5</v>
      </c>
      <c r="O159" s="50">
        <v>64.599999999999994</v>
      </c>
      <c r="P159" s="50">
        <v>0.84</v>
      </c>
      <c r="Q159" s="33" t="s">
        <v>781</v>
      </c>
      <c r="R159" s="73" t="s">
        <v>969</v>
      </c>
    </row>
    <row r="160" spans="1:18">
      <c r="A160" s="63" t="s">
        <v>783</v>
      </c>
      <c r="B160" s="10">
        <v>0.5</v>
      </c>
      <c r="C160" s="10">
        <v>700</v>
      </c>
      <c r="D160" s="10">
        <v>7.5</v>
      </c>
      <c r="E160" s="10">
        <v>0.5</v>
      </c>
      <c r="F160" s="10">
        <v>7.52</v>
      </c>
      <c r="G160" s="10">
        <v>0.36599999999999999</v>
      </c>
      <c r="H160" s="68">
        <v>195</v>
      </c>
      <c r="I160" s="10">
        <v>826</v>
      </c>
      <c r="J160" s="10">
        <v>8.98</v>
      </c>
      <c r="L160" s="10">
        <v>0</v>
      </c>
      <c r="M160" s="70">
        <v>18000</v>
      </c>
      <c r="N160" s="50">
        <v>67</v>
      </c>
      <c r="O160" s="50">
        <v>77.2</v>
      </c>
      <c r="P160" s="50">
        <v>0.88</v>
      </c>
      <c r="Q160" s="33" t="s">
        <v>781</v>
      </c>
      <c r="R160" s="73" t="s">
        <v>969</v>
      </c>
    </row>
    <row r="161" spans="1:18">
      <c r="A161" s="63" t="s">
        <v>784</v>
      </c>
      <c r="B161" s="10">
        <v>0.5</v>
      </c>
      <c r="C161" s="10">
        <v>550</v>
      </c>
      <c r="D161" s="10">
        <v>10</v>
      </c>
      <c r="E161" s="10">
        <v>0.5</v>
      </c>
      <c r="F161" s="10">
        <v>7.94</v>
      </c>
      <c r="G161" s="10">
        <v>0.36899999999999999</v>
      </c>
      <c r="H161" s="68">
        <v>186</v>
      </c>
      <c r="I161" s="10">
        <v>829</v>
      </c>
      <c r="J161" s="10">
        <v>9.1300000000000008</v>
      </c>
      <c r="L161" s="10">
        <v>0</v>
      </c>
      <c r="M161" s="70">
        <v>18000</v>
      </c>
      <c r="N161" s="50">
        <v>26</v>
      </c>
      <c r="O161" s="50">
        <v>29.7</v>
      </c>
      <c r="P161" s="50">
        <v>0.76</v>
      </c>
      <c r="Q161" s="33" t="s">
        <v>781</v>
      </c>
      <c r="R161" s="73" t="s">
        <v>969</v>
      </c>
    </row>
    <row r="162" spans="1:18">
      <c r="A162" s="63" t="s">
        <v>784</v>
      </c>
      <c r="B162" s="10">
        <v>0.5</v>
      </c>
      <c r="C162" s="10">
        <v>600</v>
      </c>
      <c r="D162" s="10">
        <v>10</v>
      </c>
      <c r="E162" s="10">
        <v>0.5</v>
      </c>
      <c r="F162" s="10">
        <v>7.94</v>
      </c>
      <c r="G162" s="10">
        <v>0.36899999999999999</v>
      </c>
      <c r="H162" s="68">
        <v>186</v>
      </c>
      <c r="I162" s="10">
        <v>829</v>
      </c>
      <c r="J162" s="10">
        <v>9.1300000000000008</v>
      </c>
      <c r="L162" s="10">
        <v>0</v>
      </c>
      <c r="M162" s="70">
        <v>18000</v>
      </c>
      <c r="N162" s="50">
        <v>38.5</v>
      </c>
      <c r="O162" s="50">
        <v>48.5</v>
      </c>
      <c r="P162" s="50">
        <v>0.83</v>
      </c>
      <c r="Q162" s="33" t="s">
        <v>781</v>
      </c>
      <c r="R162" s="73" t="s">
        <v>969</v>
      </c>
    </row>
    <row r="163" spans="1:18">
      <c r="A163" s="63" t="s">
        <v>784</v>
      </c>
      <c r="B163" s="10">
        <v>0.5</v>
      </c>
      <c r="C163" s="10">
        <v>650</v>
      </c>
      <c r="D163" s="10">
        <v>10</v>
      </c>
      <c r="E163" s="10">
        <v>0.5</v>
      </c>
      <c r="F163" s="10">
        <v>7.94</v>
      </c>
      <c r="G163" s="10">
        <v>0.36899999999999999</v>
      </c>
      <c r="H163" s="68">
        <v>186</v>
      </c>
      <c r="I163" s="10">
        <v>829</v>
      </c>
      <c r="J163" s="10">
        <v>9.1300000000000008</v>
      </c>
      <c r="L163" s="10">
        <v>0</v>
      </c>
      <c r="M163" s="70">
        <v>18000</v>
      </c>
      <c r="N163" s="50">
        <v>53.7</v>
      </c>
      <c r="O163" s="50">
        <v>63.8</v>
      </c>
      <c r="P163" s="50">
        <v>0.88</v>
      </c>
      <c r="Q163" s="33" t="s">
        <v>781</v>
      </c>
      <c r="R163" s="73" t="s">
        <v>969</v>
      </c>
    </row>
    <row r="164" spans="1:18">
      <c r="A164" s="63" t="s">
        <v>784</v>
      </c>
      <c r="B164" s="10">
        <v>0.5</v>
      </c>
      <c r="C164" s="10">
        <v>700</v>
      </c>
      <c r="D164" s="10">
        <v>10</v>
      </c>
      <c r="E164" s="10">
        <v>0.5</v>
      </c>
      <c r="F164" s="10">
        <v>7.94</v>
      </c>
      <c r="G164" s="10">
        <v>0.36899999999999999</v>
      </c>
      <c r="H164" s="68">
        <v>186</v>
      </c>
      <c r="I164" s="10">
        <v>829</v>
      </c>
      <c r="J164" s="10">
        <v>9.1300000000000008</v>
      </c>
      <c r="L164" s="10">
        <v>0</v>
      </c>
      <c r="M164" s="70">
        <v>18000</v>
      </c>
      <c r="N164" s="50">
        <v>68.599999999999994</v>
      </c>
      <c r="O164" s="50">
        <v>78.2</v>
      </c>
      <c r="P164" s="50">
        <v>0.9</v>
      </c>
      <c r="Q164" s="33" t="s">
        <v>781</v>
      </c>
      <c r="R164" s="73" t="s">
        <v>969</v>
      </c>
    </row>
    <row r="165" spans="1:18">
      <c r="A165" s="63" t="s">
        <v>785</v>
      </c>
      <c r="B165" s="10">
        <v>0.5</v>
      </c>
      <c r="C165" s="10">
        <v>550</v>
      </c>
      <c r="D165" s="10">
        <v>12.5</v>
      </c>
      <c r="E165" s="10">
        <v>0.5</v>
      </c>
      <c r="F165" s="10">
        <v>7.41</v>
      </c>
      <c r="G165" s="10">
        <v>0.35099999999999998</v>
      </c>
      <c r="H165" s="68">
        <v>189</v>
      </c>
      <c r="I165" s="10">
        <v>841</v>
      </c>
      <c r="J165" s="10">
        <v>8.6999999999999993</v>
      </c>
      <c r="L165" s="10">
        <v>0</v>
      </c>
      <c r="M165" s="70">
        <v>18000</v>
      </c>
      <c r="N165" s="50">
        <v>25.2</v>
      </c>
      <c r="O165" s="50">
        <v>28.7</v>
      </c>
      <c r="P165" s="50">
        <v>0.78</v>
      </c>
      <c r="Q165" s="33" t="s">
        <v>781</v>
      </c>
      <c r="R165" s="73" t="s">
        <v>969</v>
      </c>
    </row>
    <row r="166" spans="1:18">
      <c r="A166" s="63" t="s">
        <v>785</v>
      </c>
      <c r="B166" s="10">
        <v>0.5</v>
      </c>
      <c r="C166" s="10">
        <v>600</v>
      </c>
      <c r="D166" s="10">
        <v>12.5</v>
      </c>
      <c r="E166" s="10">
        <v>0.5</v>
      </c>
      <c r="F166" s="10">
        <v>7.41</v>
      </c>
      <c r="G166" s="10">
        <v>0.35099999999999998</v>
      </c>
      <c r="H166" s="68">
        <v>189</v>
      </c>
      <c r="I166" s="10">
        <v>841</v>
      </c>
      <c r="J166" s="10">
        <v>8.6999999999999993</v>
      </c>
      <c r="L166" s="10">
        <v>0</v>
      </c>
      <c r="M166" s="70">
        <v>18000</v>
      </c>
      <c r="N166" s="50">
        <v>39.700000000000003</v>
      </c>
      <c r="O166" s="50">
        <v>47.2</v>
      </c>
      <c r="P166" s="50">
        <v>0.9</v>
      </c>
      <c r="Q166" s="33" t="s">
        <v>781</v>
      </c>
      <c r="R166" s="73" t="s">
        <v>969</v>
      </c>
    </row>
    <row r="167" spans="1:18">
      <c r="A167" s="63" t="s">
        <v>785</v>
      </c>
      <c r="B167" s="10">
        <v>0.5</v>
      </c>
      <c r="C167" s="10">
        <v>650</v>
      </c>
      <c r="D167" s="10">
        <v>12.5</v>
      </c>
      <c r="E167" s="10">
        <v>0.5</v>
      </c>
      <c r="F167" s="10">
        <v>7.41</v>
      </c>
      <c r="G167" s="10">
        <v>0.35099999999999998</v>
      </c>
      <c r="H167" s="68">
        <v>189</v>
      </c>
      <c r="I167" s="10">
        <v>841</v>
      </c>
      <c r="J167" s="10">
        <v>8.6999999999999993</v>
      </c>
      <c r="L167" s="10">
        <v>0</v>
      </c>
      <c r="M167" s="70">
        <v>18000</v>
      </c>
      <c r="N167" s="50">
        <v>55.6</v>
      </c>
      <c r="O167" s="50">
        <v>65.400000000000006</v>
      </c>
      <c r="P167" s="50">
        <v>0.9</v>
      </c>
      <c r="Q167" s="33" t="s">
        <v>781</v>
      </c>
      <c r="R167" s="73" t="s">
        <v>969</v>
      </c>
    </row>
    <row r="168" spans="1:18">
      <c r="A168" s="63" t="s">
        <v>785</v>
      </c>
      <c r="B168" s="10">
        <v>0.5</v>
      </c>
      <c r="C168" s="10">
        <v>700</v>
      </c>
      <c r="D168" s="10">
        <v>12.5</v>
      </c>
      <c r="E168" s="10">
        <v>0.5</v>
      </c>
      <c r="F168" s="10">
        <v>7.41</v>
      </c>
      <c r="G168" s="10">
        <v>0.35099999999999998</v>
      </c>
      <c r="H168" s="68">
        <v>189</v>
      </c>
      <c r="I168" s="10">
        <v>841</v>
      </c>
      <c r="J168" s="10">
        <v>8.6999999999999993</v>
      </c>
      <c r="L168" s="10">
        <v>0</v>
      </c>
      <c r="M168" s="70">
        <v>18000</v>
      </c>
      <c r="N168" s="50">
        <v>70.5</v>
      </c>
      <c r="O168" s="50">
        <v>78.900000000000006</v>
      </c>
      <c r="P168" s="50">
        <v>0.92</v>
      </c>
      <c r="Q168" s="33" t="s">
        <v>781</v>
      </c>
      <c r="R168" s="73" t="s">
        <v>969</v>
      </c>
    </row>
    <row r="169" spans="1:18">
      <c r="A169" s="63" t="s">
        <v>785</v>
      </c>
      <c r="B169" s="10">
        <v>0.67</v>
      </c>
      <c r="C169" s="10">
        <v>700</v>
      </c>
      <c r="D169" s="10">
        <v>12.5</v>
      </c>
      <c r="E169" s="10">
        <v>0.5</v>
      </c>
      <c r="F169" s="10">
        <v>7.41</v>
      </c>
      <c r="G169" s="10">
        <v>0.35099999999999998</v>
      </c>
      <c r="H169" s="68">
        <v>189</v>
      </c>
      <c r="I169" s="10">
        <v>841</v>
      </c>
      <c r="J169" s="10">
        <v>8.6999999999999993</v>
      </c>
      <c r="L169" s="10">
        <v>0</v>
      </c>
      <c r="M169" s="70">
        <v>18000</v>
      </c>
      <c r="N169" s="50">
        <v>58.5</v>
      </c>
      <c r="O169" s="50">
        <v>88.6</v>
      </c>
      <c r="P169" s="50">
        <v>1.43</v>
      </c>
      <c r="Q169" s="33" t="s">
        <v>781</v>
      </c>
      <c r="R169" s="73" t="s">
        <v>969</v>
      </c>
    </row>
    <row r="170" spans="1:18">
      <c r="A170" s="63" t="s">
        <v>785</v>
      </c>
      <c r="B170" s="10">
        <v>0.33</v>
      </c>
      <c r="C170" s="10">
        <v>700</v>
      </c>
      <c r="D170" s="10">
        <v>12.5</v>
      </c>
      <c r="E170" s="10">
        <v>0.5</v>
      </c>
      <c r="F170" s="10">
        <v>7.41</v>
      </c>
      <c r="G170" s="10">
        <v>0.35099999999999998</v>
      </c>
      <c r="H170" s="68">
        <v>189</v>
      </c>
      <c r="I170" s="10">
        <v>841</v>
      </c>
      <c r="J170" s="10">
        <v>8.6999999999999993</v>
      </c>
      <c r="L170" s="10">
        <v>0</v>
      </c>
      <c r="M170" s="70">
        <v>18000</v>
      </c>
      <c r="N170" s="50">
        <v>90.2</v>
      </c>
      <c r="O170" s="50">
        <v>63.1</v>
      </c>
      <c r="P170" s="50">
        <v>0.76</v>
      </c>
      <c r="Q170" s="33" t="s">
        <v>781</v>
      </c>
      <c r="R170" s="73" t="s">
        <v>969</v>
      </c>
    </row>
    <row r="171" spans="1:18">
      <c r="A171" s="63" t="s">
        <v>785</v>
      </c>
      <c r="B171" s="10">
        <v>0.25</v>
      </c>
      <c r="C171" s="10">
        <v>700</v>
      </c>
      <c r="D171" s="10">
        <v>12.5</v>
      </c>
      <c r="E171" s="10">
        <v>0.5</v>
      </c>
      <c r="F171" s="10">
        <v>7.41</v>
      </c>
      <c r="G171" s="10">
        <v>0.35099999999999998</v>
      </c>
      <c r="H171" s="68">
        <v>189</v>
      </c>
      <c r="I171" s="10">
        <v>841</v>
      </c>
      <c r="J171" s="10">
        <v>8.6999999999999993</v>
      </c>
      <c r="L171" s="10">
        <v>0</v>
      </c>
      <c r="M171" s="70">
        <v>18000</v>
      </c>
      <c r="N171" s="50">
        <v>98.2</v>
      </c>
      <c r="O171" s="50">
        <v>52.8</v>
      </c>
      <c r="P171" s="50">
        <v>0.63</v>
      </c>
      <c r="Q171" s="33" t="s">
        <v>781</v>
      </c>
      <c r="R171" s="73" t="s">
        <v>969</v>
      </c>
    </row>
    <row r="172" spans="1:18">
      <c r="A172" s="63" t="s">
        <v>786</v>
      </c>
      <c r="B172" s="10">
        <v>0.5</v>
      </c>
      <c r="C172" s="10">
        <v>550</v>
      </c>
      <c r="D172" s="10">
        <v>15</v>
      </c>
      <c r="E172" s="10">
        <v>0.5</v>
      </c>
      <c r="F172" s="10">
        <v>7.48</v>
      </c>
      <c r="G172" s="10">
        <v>0.34799999999999998</v>
      </c>
      <c r="H172" s="68">
        <v>187</v>
      </c>
      <c r="I172" s="10">
        <v>829</v>
      </c>
      <c r="J172" s="10">
        <v>8.57</v>
      </c>
      <c r="L172" s="10">
        <v>0</v>
      </c>
      <c r="M172" s="70">
        <v>18000</v>
      </c>
      <c r="N172" s="50">
        <v>28</v>
      </c>
      <c r="O172" s="50">
        <v>29</v>
      </c>
      <c r="P172" s="50">
        <v>0.85</v>
      </c>
      <c r="Q172" s="33" t="s">
        <v>781</v>
      </c>
      <c r="R172" s="73" t="s">
        <v>969</v>
      </c>
    </row>
    <row r="173" spans="1:18">
      <c r="A173" s="63" t="s">
        <v>786</v>
      </c>
      <c r="B173" s="10">
        <v>0.5</v>
      </c>
      <c r="C173" s="10">
        <v>600</v>
      </c>
      <c r="D173" s="10">
        <v>15</v>
      </c>
      <c r="E173" s="10">
        <v>0.5</v>
      </c>
      <c r="F173" s="10">
        <v>7.48</v>
      </c>
      <c r="G173" s="10">
        <v>0.34799999999999998</v>
      </c>
      <c r="H173" s="68">
        <v>187</v>
      </c>
      <c r="I173" s="10">
        <v>829</v>
      </c>
      <c r="J173" s="10">
        <v>8.57</v>
      </c>
      <c r="L173" s="10">
        <v>0</v>
      </c>
      <c r="M173" s="70">
        <v>18000</v>
      </c>
      <c r="N173" s="50">
        <v>42.5</v>
      </c>
      <c r="O173" s="50">
        <v>47.9</v>
      </c>
      <c r="P173" s="50">
        <v>0.92</v>
      </c>
      <c r="Q173" s="33" t="s">
        <v>781</v>
      </c>
      <c r="R173" s="73" t="s">
        <v>969</v>
      </c>
    </row>
    <row r="174" spans="1:18">
      <c r="A174" s="63" t="s">
        <v>786</v>
      </c>
      <c r="B174" s="10">
        <v>0.5</v>
      </c>
      <c r="C174" s="10">
        <v>650</v>
      </c>
      <c r="D174" s="10">
        <v>15</v>
      </c>
      <c r="E174" s="10">
        <v>0.5</v>
      </c>
      <c r="F174" s="10">
        <v>7.48</v>
      </c>
      <c r="G174" s="10">
        <v>0.34799999999999998</v>
      </c>
      <c r="H174" s="68">
        <v>187</v>
      </c>
      <c r="I174" s="10">
        <v>829</v>
      </c>
      <c r="J174" s="10">
        <v>8.57</v>
      </c>
      <c r="L174" s="10">
        <v>0</v>
      </c>
      <c r="M174" s="70">
        <v>18000</v>
      </c>
      <c r="N174" s="50">
        <v>59.4</v>
      </c>
      <c r="O174" s="50">
        <v>66.2</v>
      </c>
      <c r="P174" s="50">
        <v>0.93</v>
      </c>
      <c r="Q174" s="33" t="s">
        <v>781</v>
      </c>
      <c r="R174" s="73" t="s">
        <v>969</v>
      </c>
    </row>
    <row r="175" spans="1:18">
      <c r="A175" s="63" t="s">
        <v>786</v>
      </c>
      <c r="B175" s="10">
        <v>0.5</v>
      </c>
      <c r="C175" s="10">
        <v>700</v>
      </c>
      <c r="D175" s="10">
        <v>15</v>
      </c>
      <c r="E175" s="10">
        <v>0.5</v>
      </c>
      <c r="F175" s="10">
        <v>7.48</v>
      </c>
      <c r="G175" s="10">
        <v>0.34799999999999998</v>
      </c>
      <c r="H175" s="68">
        <v>187</v>
      </c>
      <c r="I175" s="10">
        <v>829</v>
      </c>
      <c r="J175" s="10">
        <v>8.57</v>
      </c>
      <c r="L175" s="10">
        <v>0</v>
      </c>
      <c r="M175" s="70">
        <v>18000</v>
      </c>
      <c r="N175" s="50">
        <v>72.599999999999994</v>
      </c>
      <c r="O175" s="50">
        <v>81</v>
      </c>
      <c r="P175" s="50">
        <v>0.94</v>
      </c>
      <c r="Q175" s="33" t="s">
        <v>781</v>
      </c>
      <c r="R175" s="73" t="s">
        <v>969</v>
      </c>
    </row>
  </sheetData>
  <phoneticPr fontId="19" type="noConversion"/>
  <hyperlinks>
    <hyperlink ref="A136" r:id="rId1" xr:uid="{89208967-CE8D-4942-B5A9-33982A8A1891}"/>
    <hyperlink ref="Q137" r:id="rId2" tooltip="Persistent link using digital object identifier" display="https://doi-org.libproxy1.nus.edu.sg/10.1016/j.micromeso.2017.05.027" xr:uid="{13839581-3C96-4518-BFD7-EF7E7BAA1A4A}"/>
  </hyperlinks>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2BD7-06D5-4759-AD2A-054A824E0613}">
  <dimension ref="A1:V80"/>
  <sheetViews>
    <sheetView topLeftCell="A48" workbookViewId="0">
      <selection activeCell="S2" sqref="A2:S80"/>
    </sheetView>
  </sheetViews>
  <sheetFormatPr defaultRowHeight="14.5"/>
  <cols>
    <col min="1" max="1" width="8.7265625" style="63" customWidth="1"/>
    <col min="2" max="13" width="8.7265625" customWidth="1"/>
    <col min="14" max="16" width="8.7265625" style="50" customWidth="1"/>
    <col min="17" max="18" width="8.7265625" hidden="1" customWidth="1"/>
    <col min="19" max="20" width="8.7265625" customWidth="1"/>
  </cols>
  <sheetData>
    <row r="1" spans="1:22">
      <c r="A1" s="63" t="s">
        <v>0</v>
      </c>
      <c r="B1" t="s">
        <v>1</v>
      </c>
      <c r="C1" t="s">
        <v>2</v>
      </c>
      <c r="D1" t="s">
        <v>972</v>
      </c>
      <c r="E1" t="s">
        <v>4</v>
      </c>
      <c r="F1" t="s">
        <v>5</v>
      </c>
      <c r="G1" t="s">
        <v>6</v>
      </c>
      <c r="H1" t="s">
        <v>7</v>
      </c>
      <c r="I1" t="s">
        <v>973</v>
      </c>
      <c r="J1" t="s">
        <v>974</v>
      </c>
      <c r="K1" t="s">
        <v>975</v>
      </c>
      <c r="L1" t="s">
        <v>11</v>
      </c>
      <c r="M1" t="s">
        <v>12</v>
      </c>
      <c r="N1" s="50" t="s">
        <v>13</v>
      </c>
      <c r="O1" s="50" t="s">
        <v>14</v>
      </c>
      <c r="P1" s="50" t="s">
        <v>15</v>
      </c>
      <c r="Q1" t="s">
        <v>976</v>
      </c>
      <c r="R1" t="s">
        <v>16</v>
      </c>
      <c r="S1" s="33" t="s">
        <v>977</v>
      </c>
      <c r="T1" s="49" t="s">
        <v>951</v>
      </c>
    </row>
    <row r="2" spans="1:22">
      <c r="A2" s="63" t="s">
        <v>787</v>
      </c>
      <c r="B2" s="48">
        <v>0.5</v>
      </c>
      <c r="C2" s="48">
        <v>800</v>
      </c>
      <c r="D2" s="48">
        <v>11.9</v>
      </c>
      <c r="E2" s="48">
        <v>20</v>
      </c>
      <c r="F2" s="48">
        <v>8.5299999999999994</v>
      </c>
      <c r="G2" s="48">
        <v>0.67</v>
      </c>
      <c r="H2" s="48">
        <v>188</v>
      </c>
      <c r="I2" s="48">
        <v>800</v>
      </c>
      <c r="J2" s="48">
        <v>15.6</v>
      </c>
      <c r="K2" s="48">
        <v>77</v>
      </c>
      <c r="L2" s="48">
        <v>0</v>
      </c>
      <c r="M2" s="48">
        <v>72000</v>
      </c>
      <c r="N2" s="50">
        <v>89</v>
      </c>
      <c r="O2" s="50">
        <v>91</v>
      </c>
      <c r="Q2" s="48" t="str">
        <f>LEFT(Table5[[#This Row],[label]],4)</f>
        <v>2015</v>
      </c>
      <c r="R2" s="48">
        <v>12</v>
      </c>
      <c r="S2" s="33" t="s">
        <v>788</v>
      </c>
      <c r="T2" s="33" t="s">
        <v>978</v>
      </c>
      <c r="V2" t="str" cm="1">
        <f t="array" ref="V2:V16">_xlfn.UNIQUE(Table5[label])</f>
        <v>2015-12</v>
      </c>
    </row>
    <row r="3" spans="1:22">
      <c r="A3" s="63" t="s">
        <v>789</v>
      </c>
      <c r="B3" s="48">
        <v>0.5</v>
      </c>
      <c r="C3" s="48">
        <v>800</v>
      </c>
      <c r="D3" s="48">
        <v>11.7</v>
      </c>
      <c r="E3" s="48">
        <v>20</v>
      </c>
      <c r="F3" s="48">
        <v>12.6</v>
      </c>
      <c r="G3" s="48">
        <v>0.37</v>
      </c>
      <c r="H3" s="48">
        <v>56</v>
      </c>
      <c r="I3" s="48">
        <v>800</v>
      </c>
      <c r="J3" s="48">
        <v>24.5</v>
      </c>
      <c r="K3" s="48">
        <v>43</v>
      </c>
      <c r="L3" s="48">
        <v>0</v>
      </c>
      <c r="M3" s="48">
        <v>72000</v>
      </c>
      <c r="N3" s="50">
        <v>57</v>
      </c>
      <c r="O3" s="50">
        <v>71</v>
      </c>
      <c r="Q3" s="48" t="str">
        <f>LEFT(Table5[[#This Row],[label]],4)</f>
        <v>2015</v>
      </c>
      <c r="R3" s="48">
        <v>12</v>
      </c>
      <c r="S3" s="33" t="s">
        <v>788</v>
      </c>
      <c r="T3" s="33" t="s">
        <v>978</v>
      </c>
      <c r="V3" t="str">
        <v>2015-19</v>
      </c>
    </row>
    <row r="4" spans="1:22">
      <c r="A4" s="63" t="s">
        <v>787</v>
      </c>
      <c r="B4" s="48">
        <v>0.5</v>
      </c>
      <c r="C4" s="48">
        <v>800</v>
      </c>
      <c r="D4" s="48">
        <v>11.9</v>
      </c>
      <c r="E4" s="48">
        <v>80</v>
      </c>
      <c r="F4" s="48">
        <v>8.5299999999999994</v>
      </c>
      <c r="G4" s="48">
        <v>0.67</v>
      </c>
      <c r="H4" s="48">
        <v>188</v>
      </c>
      <c r="I4" s="48">
        <v>800</v>
      </c>
      <c r="J4" s="48">
        <v>18.3</v>
      </c>
      <c r="K4" s="48">
        <v>69</v>
      </c>
      <c r="L4" s="48">
        <v>0</v>
      </c>
      <c r="M4" s="48">
        <v>72000</v>
      </c>
      <c r="N4" s="50">
        <v>89</v>
      </c>
      <c r="O4" s="50">
        <v>89.1</v>
      </c>
      <c r="Q4" s="48" t="str">
        <f>LEFT(Table5[[#This Row],[label]],4)</f>
        <v>2015</v>
      </c>
      <c r="R4" s="48">
        <v>12</v>
      </c>
      <c r="S4" s="33" t="s">
        <v>788</v>
      </c>
      <c r="T4" s="33" t="s">
        <v>978</v>
      </c>
      <c r="V4" t="str">
        <v>2015-61</v>
      </c>
    </row>
    <row r="5" spans="1:22">
      <c r="A5" s="63" t="s">
        <v>790</v>
      </c>
      <c r="B5" s="48">
        <v>0.5</v>
      </c>
      <c r="C5" s="48">
        <v>550</v>
      </c>
      <c r="D5" s="48">
        <v>10</v>
      </c>
      <c r="E5" s="48">
        <v>5</v>
      </c>
      <c r="F5" s="48">
        <v>10.5</v>
      </c>
      <c r="G5" s="48">
        <v>0.22</v>
      </c>
      <c r="H5" s="48">
        <v>83</v>
      </c>
      <c r="I5" s="48">
        <v>800</v>
      </c>
      <c r="J5" s="48">
        <v>1.84</v>
      </c>
      <c r="K5" s="48"/>
      <c r="L5" s="48">
        <v>0</v>
      </c>
      <c r="M5" s="48">
        <v>20000</v>
      </c>
      <c r="N5" s="50">
        <v>38.6</v>
      </c>
      <c r="O5" s="50">
        <v>37.700000000000003</v>
      </c>
      <c r="P5" s="50">
        <v>1</v>
      </c>
      <c r="Q5" s="48" t="str">
        <f>LEFT(Table5[[#This Row],[label]],4)</f>
        <v>2015</v>
      </c>
      <c r="R5" s="48">
        <v>19</v>
      </c>
      <c r="S5" s="33" t="s">
        <v>791</v>
      </c>
      <c r="T5" s="33" t="s">
        <v>978</v>
      </c>
      <c r="V5" t="str">
        <v>2015-75</v>
      </c>
    </row>
    <row r="6" spans="1:22">
      <c r="A6" s="63" t="s">
        <v>792</v>
      </c>
      <c r="B6" s="48">
        <v>0.5</v>
      </c>
      <c r="C6" s="48">
        <v>800</v>
      </c>
      <c r="D6" s="48">
        <v>6</v>
      </c>
      <c r="E6" s="48">
        <v>10</v>
      </c>
      <c r="F6" s="48">
        <v>15.7</v>
      </c>
      <c r="G6" s="48">
        <v>5.6000000000000001E-2</v>
      </c>
      <c r="H6" s="48">
        <v>8.6</v>
      </c>
      <c r="I6" s="48">
        <v>356</v>
      </c>
      <c r="J6" s="48">
        <v>10.7</v>
      </c>
      <c r="K6" s="48"/>
      <c r="L6" s="48"/>
      <c r="M6" s="48">
        <v>36000</v>
      </c>
      <c r="N6" s="50">
        <v>59.32</v>
      </c>
      <c r="O6" s="50">
        <v>73.260000000000005</v>
      </c>
      <c r="P6" s="50">
        <v>0.86</v>
      </c>
      <c r="Q6" s="48" t="str">
        <f>LEFT(Table5[[#This Row],[label]],4)</f>
        <v>2015</v>
      </c>
      <c r="R6" s="48">
        <v>61</v>
      </c>
      <c r="S6" s="33" t="s">
        <v>793</v>
      </c>
      <c r="T6" s="33" t="s">
        <v>978</v>
      </c>
      <c r="V6" t="str">
        <v>2015-110</v>
      </c>
    </row>
    <row r="7" spans="1:22">
      <c r="A7" s="63" t="s">
        <v>794</v>
      </c>
      <c r="B7" s="48">
        <v>0.5</v>
      </c>
      <c r="C7" s="48">
        <v>800</v>
      </c>
      <c r="D7" s="48">
        <v>6</v>
      </c>
      <c r="E7" s="48">
        <v>10</v>
      </c>
      <c r="F7" s="48">
        <v>14.2</v>
      </c>
      <c r="G7" s="48">
        <v>3.5000000000000003E-2</v>
      </c>
      <c r="H7" s="48">
        <v>5.5</v>
      </c>
      <c r="I7" s="48">
        <v>365</v>
      </c>
      <c r="J7" s="48">
        <v>7.7</v>
      </c>
      <c r="K7" s="48"/>
      <c r="L7" s="48"/>
      <c r="M7" s="48">
        <v>36000</v>
      </c>
      <c r="N7" s="50">
        <v>59.73</v>
      </c>
      <c r="O7" s="50">
        <v>79.58</v>
      </c>
      <c r="P7" s="50">
        <v>0.91</v>
      </c>
      <c r="Q7" s="48" t="str">
        <f>LEFT(Table5[[#This Row],[label]],4)</f>
        <v>2015</v>
      </c>
      <c r="R7" s="48">
        <v>61</v>
      </c>
      <c r="S7" s="33" t="s">
        <v>793</v>
      </c>
      <c r="T7" s="33" t="s">
        <v>978</v>
      </c>
      <c r="V7" t="str">
        <v>2016-4</v>
      </c>
    </row>
    <row r="8" spans="1:22">
      <c r="A8" s="63" t="s">
        <v>795</v>
      </c>
      <c r="B8" s="48">
        <v>0.5</v>
      </c>
      <c r="C8" s="48">
        <v>800</v>
      </c>
      <c r="D8" s="48">
        <v>6</v>
      </c>
      <c r="E8" s="48">
        <v>10</v>
      </c>
      <c r="F8" s="48">
        <v>15.9</v>
      </c>
      <c r="G8" s="48">
        <v>4.2000000000000003E-2</v>
      </c>
      <c r="H8" s="48">
        <v>5.8</v>
      </c>
      <c r="I8" s="48">
        <v>351</v>
      </c>
      <c r="J8" s="48">
        <v>8.8000000000000007</v>
      </c>
      <c r="K8" s="48"/>
      <c r="L8" s="48"/>
      <c r="M8" s="48">
        <v>36000</v>
      </c>
      <c r="N8" s="50">
        <v>62.52</v>
      </c>
      <c r="O8" s="50">
        <v>76.63</v>
      </c>
      <c r="P8" s="50">
        <v>0.87</v>
      </c>
      <c r="Q8" s="48" t="str">
        <f>LEFT(Table5[[#This Row],[label]],4)</f>
        <v>2015</v>
      </c>
      <c r="R8" s="48">
        <v>61</v>
      </c>
      <c r="S8" s="33" t="s">
        <v>793</v>
      </c>
      <c r="T8" s="33" t="s">
        <v>978</v>
      </c>
      <c r="V8" t="str">
        <v>2016-6</v>
      </c>
    </row>
    <row r="9" spans="1:22">
      <c r="A9" s="63" t="s">
        <v>796</v>
      </c>
      <c r="B9" s="48">
        <v>0.5</v>
      </c>
      <c r="C9" s="48">
        <v>800</v>
      </c>
      <c r="D9" s="48">
        <v>6</v>
      </c>
      <c r="E9" s="48">
        <v>10</v>
      </c>
      <c r="F9" s="48">
        <v>14.7</v>
      </c>
      <c r="G9" s="48">
        <v>3.6999999999999998E-2</v>
      </c>
      <c r="H9" s="48">
        <v>4.0999999999999996</v>
      </c>
      <c r="I9" s="48">
        <v>363</v>
      </c>
      <c r="J9" s="48">
        <v>11.1</v>
      </c>
      <c r="K9" s="48"/>
      <c r="L9" s="48"/>
      <c r="M9" s="48">
        <v>36000</v>
      </c>
      <c r="N9" s="50">
        <v>65.72</v>
      </c>
      <c r="O9" s="50">
        <v>74.209999999999994</v>
      </c>
      <c r="P9" s="50">
        <v>0.86</v>
      </c>
      <c r="Q9" s="48" t="str">
        <f>LEFT(Table5[[#This Row],[label]],4)</f>
        <v>2015</v>
      </c>
      <c r="R9" s="48">
        <v>61</v>
      </c>
      <c r="S9" s="33" t="s">
        <v>793</v>
      </c>
      <c r="T9" s="33" t="s">
        <v>978</v>
      </c>
      <c r="V9" t="str">
        <v>2016-22</v>
      </c>
    </row>
    <row r="10" spans="1:22">
      <c r="A10" s="63" t="s">
        <v>797</v>
      </c>
      <c r="B10" s="48">
        <v>0.5</v>
      </c>
      <c r="C10" s="48">
        <v>800</v>
      </c>
      <c r="D10" s="48">
        <v>6</v>
      </c>
      <c r="E10" s="48">
        <v>10</v>
      </c>
      <c r="F10" s="48">
        <v>14.1</v>
      </c>
      <c r="G10" s="48">
        <v>3.5999999999999997E-2</v>
      </c>
      <c r="H10" s="48">
        <v>5.9</v>
      </c>
      <c r="I10" s="48">
        <v>354</v>
      </c>
      <c r="J10" s="48">
        <v>7.7</v>
      </c>
      <c r="K10" s="48"/>
      <c r="L10" s="48"/>
      <c r="M10" s="48">
        <v>36000</v>
      </c>
      <c r="N10" s="50">
        <v>67.58</v>
      </c>
      <c r="O10" s="50">
        <v>78.84</v>
      </c>
      <c r="P10" s="50">
        <v>0.89</v>
      </c>
      <c r="Q10" s="48" t="str">
        <f>LEFT(Table5[[#This Row],[label]],4)</f>
        <v>2015</v>
      </c>
      <c r="R10" s="48">
        <v>61</v>
      </c>
      <c r="S10" s="33" t="s">
        <v>793</v>
      </c>
      <c r="T10" s="33" t="s">
        <v>978</v>
      </c>
      <c r="V10" t="str">
        <v>2016-27</v>
      </c>
    </row>
    <row r="11" spans="1:22">
      <c r="A11" s="63" t="s">
        <v>798</v>
      </c>
      <c r="B11" s="48">
        <v>0.5</v>
      </c>
      <c r="C11" s="48">
        <v>750</v>
      </c>
      <c r="D11" s="48">
        <v>15</v>
      </c>
      <c r="E11" s="48">
        <v>10</v>
      </c>
      <c r="F11" s="48">
        <v>5</v>
      </c>
      <c r="G11" s="48">
        <v>0.31</v>
      </c>
      <c r="H11" s="48">
        <v>193</v>
      </c>
      <c r="I11" s="48">
        <v>662</v>
      </c>
      <c r="J11" s="48">
        <v>7.3</v>
      </c>
      <c r="K11" s="48">
        <v>6.8</v>
      </c>
      <c r="L11" s="48"/>
      <c r="M11" s="48">
        <v>24000</v>
      </c>
      <c r="N11" s="50">
        <v>53.66</v>
      </c>
      <c r="O11" s="50">
        <v>59.97</v>
      </c>
      <c r="Q11" s="48" t="str">
        <f>LEFT(Table5[[#This Row],[label]],4)</f>
        <v>2015</v>
      </c>
      <c r="R11" s="48">
        <v>75</v>
      </c>
      <c r="S11" s="33" t="s">
        <v>799</v>
      </c>
      <c r="T11" s="33" t="s">
        <v>978</v>
      </c>
      <c r="V11" t="str">
        <v>2016-35</v>
      </c>
    </row>
    <row r="12" spans="1:22">
      <c r="A12" s="63" t="s">
        <v>800</v>
      </c>
      <c r="B12" s="48">
        <v>0.5</v>
      </c>
      <c r="C12" s="48">
        <v>750</v>
      </c>
      <c r="D12" s="48">
        <v>15</v>
      </c>
      <c r="E12" s="48">
        <v>10</v>
      </c>
      <c r="F12" s="48">
        <v>5.6</v>
      </c>
      <c r="G12" s="48">
        <v>0.37</v>
      </c>
      <c r="H12" s="48">
        <v>203</v>
      </c>
      <c r="I12" s="48">
        <v>672</v>
      </c>
      <c r="J12" s="48">
        <v>7.2</v>
      </c>
      <c r="K12" s="48">
        <v>7</v>
      </c>
      <c r="L12" s="48"/>
      <c r="M12" s="48">
        <v>24000</v>
      </c>
      <c r="N12" s="50">
        <v>93.9</v>
      </c>
      <c r="O12" s="50">
        <v>96.79</v>
      </c>
      <c r="Q12" s="48" t="str">
        <f>LEFT(Table5[[#This Row],[label]],4)</f>
        <v>2015</v>
      </c>
      <c r="R12" s="48">
        <v>75</v>
      </c>
      <c r="S12" s="33" t="s">
        <v>799</v>
      </c>
      <c r="T12" s="33" t="s">
        <v>978</v>
      </c>
      <c r="V12" t="str">
        <v>2016-44</v>
      </c>
    </row>
    <row r="13" spans="1:22">
      <c r="A13" s="63" t="s">
        <v>801</v>
      </c>
      <c r="B13" s="48">
        <v>0.5</v>
      </c>
      <c r="C13" s="48">
        <v>750</v>
      </c>
      <c r="D13" s="48">
        <v>15</v>
      </c>
      <c r="E13" s="48">
        <v>10</v>
      </c>
      <c r="F13" s="48">
        <v>5.2</v>
      </c>
      <c r="G13" s="48">
        <v>0.35</v>
      </c>
      <c r="H13" s="48">
        <v>221</v>
      </c>
      <c r="I13" s="48">
        <v>690</v>
      </c>
      <c r="J13" s="48">
        <v>12.4</v>
      </c>
      <c r="K13" s="48">
        <v>5.5</v>
      </c>
      <c r="L13" s="48"/>
      <c r="M13" s="48">
        <v>24000</v>
      </c>
      <c r="N13" s="50">
        <v>92.68</v>
      </c>
      <c r="O13" s="50">
        <v>95.1</v>
      </c>
      <c r="Q13" s="48" t="str">
        <f>LEFT(Table5[[#This Row],[label]],4)</f>
        <v>2015</v>
      </c>
      <c r="R13" s="48">
        <v>75</v>
      </c>
      <c r="S13" s="33" t="s">
        <v>799</v>
      </c>
      <c r="T13" s="33" t="s">
        <v>978</v>
      </c>
      <c r="V13" t="str">
        <v>2016-74</v>
      </c>
    </row>
    <row r="14" spans="1:22">
      <c r="A14" s="63" t="s">
        <v>802</v>
      </c>
      <c r="B14" s="48">
        <v>0.5</v>
      </c>
      <c r="C14" s="48">
        <v>750</v>
      </c>
      <c r="D14" s="48">
        <v>15</v>
      </c>
      <c r="E14" s="48">
        <v>10</v>
      </c>
      <c r="F14" s="48">
        <v>5.2</v>
      </c>
      <c r="G14" s="48">
        <v>0.35</v>
      </c>
      <c r="H14" s="48">
        <v>202</v>
      </c>
      <c r="I14" s="48">
        <v>700</v>
      </c>
      <c r="J14" s="48">
        <v>13.2</v>
      </c>
      <c r="K14" s="48">
        <v>4.8</v>
      </c>
      <c r="L14" s="48"/>
      <c r="M14" s="48">
        <v>24000</v>
      </c>
      <c r="N14" s="50">
        <v>86.34</v>
      </c>
      <c r="O14" s="50">
        <v>91.44</v>
      </c>
      <c r="Q14" s="48" t="str">
        <f>LEFT(Table5[[#This Row],[label]],4)</f>
        <v>2015</v>
      </c>
      <c r="R14" s="48">
        <v>75</v>
      </c>
      <c r="S14" s="33" t="s">
        <v>799</v>
      </c>
      <c r="T14" s="33" t="s">
        <v>978</v>
      </c>
      <c r="V14" t="str">
        <v>2016-76</v>
      </c>
    </row>
    <row r="15" spans="1:22">
      <c r="A15" s="63" t="s">
        <v>803</v>
      </c>
      <c r="B15" s="48">
        <v>0.5</v>
      </c>
      <c r="C15" s="48">
        <v>750</v>
      </c>
      <c r="D15" s="48">
        <v>15</v>
      </c>
      <c r="E15" s="48">
        <v>10</v>
      </c>
      <c r="F15" s="48">
        <v>9.3000000000000007</v>
      </c>
      <c r="G15" s="48">
        <v>0.16</v>
      </c>
      <c r="H15" s="48">
        <v>53</v>
      </c>
      <c r="I15" s="48">
        <v>514</v>
      </c>
      <c r="J15" s="48">
        <v>15.3</v>
      </c>
      <c r="K15" s="48">
        <v>6.6</v>
      </c>
      <c r="L15" s="48"/>
      <c r="M15" s="48">
        <v>24000</v>
      </c>
      <c r="N15" s="50">
        <v>54.11</v>
      </c>
      <c r="O15" s="50">
        <v>61.82</v>
      </c>
      <c r="Q15" s="48" t="str">
        <f>LEFT(Table5[[#This Row],[label]],4)</f>
        <v>2015</v>
      </c>
      <c r="R15" s="48">
        <v>75</v>
      </c>
      <c r="S15" s="33" t="s">
        <v>799</v>
      </c>
      <c r="T15" s="33" t="s">
        <v>978</v>
      </c>
      <c r="V15" t="str">
        <v>2016-78</v>
      </c>
    </row>
    <row r="16" spans="1:22">
      <c r="A16" s="63" t="s">
        <v>804</v>
      </c>
      <c r="B16" s="48">
        <v>0.5</v>
      </c>
      <c r="C16" s="48">
        <v>750</v>
      </c>
      <c r="D16" s="48">
        <v>15</v>
      </c>
      <c r="E16" s="48">
        <v>10</v>
      </c>
      <c r="F16" s="48">
        <v>8</v>
      </c>
      <c r="G16" s="48">
        <v>0.23</v>
      </c>
      <c r="H16" s="48">
        <v>96</v>
      </c>
      <c r="I16" s="48">
        <v>579</v>
      </c>
      <c r="J16" s="48">
        <v>15.5</v>
      </c>
      <c r="K16" s="48">
        <v>6.2</v>
      </c>
      <c r="L16" s="48"/>
      <c r="M16" s="48">
        <v>24000</v>
      </c>
      <c r="N16" s="50">
        <v>69.91</v>
      </c>
      <c r="O16" s="50">
        <v>77.3</v>
      </c>
      <c r="Q16" s="48" t="str">
        <f>LEFT(Table5[[#This Row],[label]],4)</f>
        <v>2015</v>
      </c>
      <c r="R16" s="48">
        <v>75</v>
      </c>
      <c r="S16" s="33" t="s">
        <v>799</v>
      </c>
      <c r="T16" s="33" t="s">
        <v>978</v>
      </c>
      <c r="V16" t="str">
        <v>2016-135</v>
      </c>
    </row>
    <row r="17" spans="1:20">
      <c r="A17" s="63" t="s">
        <v>800</v>
      </c>
      <c r="B17" s="48">
        <v>0.5</v>
      </c>
      <c r="C17" s="48">
        <v>700</v>
      </c>
      <c r="D17" s="48">
        <v>15</v>
      </c>
      <c r="E17" s="48">
        <v>80</v>
      </c>
      <c r="F17" s="48">
        <v>5.6</v>
      </c>
      <c r="G17" s="48">
        <v>0.37</v>
      </c>
      <c r="H17" s="48">
        <v>203</v>
      </c>
      <c r="I17" s="48">
        <v>672</v>
      </c>
      <c r="J17" s="48">
        <v>7.2</v>
      </c>
      <c r="K17" s="48">
        <v>7</v>
      </c>
      <c r="L17" s="48"/>
      <c r="M17" s="48">
        <v>24000</v>
      </c>
      <c r="N17" s="50">
        <v>85</v>
      </c>
      <c r="O17" s="50">
        <v>88</v>
      </c>
      <c r="P17" s="50">
        <v>0.94</v>
      </c>
      <c r="Q17" s="48" t="str">
        <f>LEFT(Table5[[#This Row],[label]],4)</f>
        <v>2015</v>
      </c>
      <c r="R17" s="48">
        <v>75</v>
      </c>
      <c r="S17" s="33" t="s">
        <v>799</v>
      </c>
      <c r="T17" s="33" t="s">
        <v>978</v>
      </c>
    </row>
    <row r="18" spans="1:20">
      <c r="A18" s="63" t="s">
        <v>805</v>
      </c>
      <c r="B18" s="48">
        <v>0.4</v>
      </c>
      <c r="C18" s="48">
        <v>600</v>
      </c>
      <c r="D18" s="48">
        <v>9.4</v>
      </c>
      <c r="E18" s="48">
        <v>5</v>
      </c>
      <c r="F18" s="48">
        <v>17</v>
      </c>
      <c r="G18" s="48">
        <v>1.143</v>
      </c>
      <c r="H18" s="48">
        <v>285</v>
      </c>
      <c r="I18" s="48">
        <v>817</v>
      </c>
      <c r="J18" s="48">
        <v>22.6</v>
      </c>
      <c r="K18" s="48">
        <v>2.9</v>
      </c>
      <c r="L18" s="48"/>
      <c r="M18" s="48">
        <v>90000</v>
      </c>
      <c r="N18" s="50">
        <v>31</v>
      </c>
      <c r="O18" s="50">
        <v>43</v>
      </c>
      <c r="P18" s="50">
        <v>0.74</v>
      </c>
      <c r="Q18" s="48" t="str">
        <f>LEFT(Table5[[#This Row],[label]],4)</f>
        <v>2015</v>
      </c>
      <c r="R18" s="48">
        <v>110</v>
      </c>
      <c r="S18" s="33" t="s">
        <v>806</v>
      </c>
      <c r="T18" s="33" t="s">
        <v>978</v>
      </c>
    </row>
    <row r="19" spans="1:20">
      <c r="A19" s="63" t="s">
        <v>807</v>
      </c>
      <c r="B19" s="48">
        <v>0.4</v>
      </c>
      <c r="C19" s="48">
        <v>600</v>
      </c>
      <c r="D19" s="48">
        <v>10</v>
      </c>
      <c r="E19" s="48">
        <v>5</v>
      </c>
      <c r="F19" s="48">
        <v>9.8000000000000007</v>
      </c>
      <c r="G19" s="48">
        <v>0.72</v>
      </c>
      <c r="H19" s="48">
        <v>200</v>
      </c>
      <c r="I19" s="48">
        <v>817</v>
      </c>
      <c r="J19" s="48">
        <v>11.1</v>
      </c>
      <c r="K19" s="48">
        <v>5.9</v>
      </c>
      <c r="L19" s="48"/>
      <c r="M19" s="48">
        <v>90000</v>
      </c>
      <c r="N19" s="50">
        <v>23</v>
      </c>
      <c r="O19" s="50">
        <v>32</v>
      </c>
      <c r="P19" s="50">
        <v>0.7</v>
      </c>
      <c r="Q19" s="48" t="str">
        <f>LEFT(Table5[[#This Row],[label]],4)</f>
        <v>2015</v>
      </c>
      <c r="R19" s="48">
        <v>110</v>
      </c>
      <c r="S19" s="33" t="s">
        <v>806</v>
      </c>
      <c r="T19" s="33" t="s">
        <v>978</v>
      </c>
    </row>
    <row r="20" spans="1:20">
      <c r="A20" s="63" t="s">
        <v>808</v>
      </c>
      <c r="B20" s="48">
        <v>0.4</v>
      </c>
      <c r="C20" s="48">
        <v>600</v>
      </c>
      <c r="D20" s="48">
        <v>10.7</v>
      </c>
      <c r="E20" s="48">
        <v>5</v>
      </c>
      <c r="F20" s="48">
        <v>4</v>
      </c>
      <c r="G20" s="48">
        <v>0.13600000000000001</v>
      </c>
      <c r="H20" s="48">
        <v>135</v>
      </c>
      <c r="I20" s="48">
        <v>869</v>
      </c>
      <c r="J20" s="48">
        <v>5.8</v>
      </c>
      <c r="K20" s="48">
        <v>11.4</v>
      </c>
      <c r="L20" s="48"/>
      <c r="M20" s="48">
        <v>90000</v>
      </c>
      <c r="N20" s="50">
        <v>26</v>
      </c>
      <c r="O20" s="50">
        <v>38</v>
      </c>
      <c r="P20" s="50">
        <v>0.69399999999999995</v>
      </c>
      <c r="Q20" s="48" t="str">
        <f>LEFT(Table5[[#This Row],[label]],4)</f>
        <v>2015</v>
      </c>
      <c r="R20" s="48">
        <v>110</v>
      </c>
      <c r="S20" s="33" t="s">
        <v>806</v>
      </c>
      <c r="T20" s="33" t="s">
        <v>978</v>
      </c>
    </row>
    <row r="21" spans="1:20">
      <c r="A21" s="63" t="s">
        <v>805</v>
      </c>
      <c r="B21" s="48">
        <v>0.4</v>
      </c>
      <c r="C21" s="48">
        <v>650</v>
      </c>
      <c r="D21" s="48">
        <v>9.4</v>
      </c>
      <c r="E21" s="48">
        <v>5</v>
      </c>
      <c r="F21" s="48">
        <v>17</v>
      </c>
      <c r="G21" s="48">
        <v>1.143</v>
      </c>
      <c r="H21" s="48">
        <v>285</v>
      </c>
      <c r="I21" s="48">
        <v>817</v>
      </c>
      <c r="J21" s="48">
        <v>22.6</v>
      </c>
      <c r="K21" s="48">
        <v>2.9</v>
      </c>
      <c r="L21" s="48"/>
      <c r="M21" s="48">
        <v>90000</v>
      </c>
      <c r="N21" s="50">
        <v>42</v>
      </c>
      <c r="O21" s="50">
        <v>55</v>
      </c>
      <c r="P21" s="50">
        <v>0.77</v>
      </c>
      <c r="Q21" s="48" t="str">
        <f>LEFT(Table5[[#This Row],[label]],4)</f>
        <v>2015</v>
      </c>
      <c r="R21" s="48">
        <v>110</v>
      </c>
      <c r="S21" s="33" t="s">
        <v>806</v>
      </c>
      <c r="T21" s="33" t="s">
        <v>978</v>
      </c>
    </row>
    <row r="22" spans="1:20">
      <c r="A22" s="63" t="s">
        <v>807</v>
      </c>
      <c r="B22" s="48">
        <v>0.4</v>
      </c>
      <c r="C22" s="48">
        <v>650</v>
      </c>
      <c r="D22" s="48">
        <v>10</v>
      </c>
      <c r="E22" s="48">
        <v>5</v>
      </c>
      <c r="F22" s="48">
        <v>9.8000000000000007</v>
      </c>
      <c r="G22" s="48">
        <v>0.72</v>
      </c>
      <c r="H22" s="48">
        <v>200</v>
      </c>
      <c r="I22" s="48">
        <v>817</v>
      </c>
      <c r="J22" s="48">
        <v>11.1</v>
      </c>
      <c r="K22" s="48">
        <v>5.9</v>
      </c>
      <c r="L22" s="48"/>
      <c r="M22" s="48">
        <v>90000</v>
      </c>
      <c r="N22" s="50">
        <v>30</v>
      </c>
      <c r="O22" s="50">
        <v>42</v>
      </c>
      <c r="P22" s="50">
        <v>0.72</v>
      </c>
      <c r="Q22" s="48" t="str">
        <f>LEFT(Table5[[#This Row],[label]],4)</f>
        <v>2015</v>
      </c>
      <c r="R22" s="48">
        <v>110</v>
      </c>
      <c r="S22" s="33" t="s">
        <v>806</v>
      </c>
      <c r="T22" s="33" t="s">
        <v>978</v>
      </c>
    </row>
    <row r="23" spans="1:20">
      <c r="A23" s="63" t="s">
        <v>808</v>
      </c>
      <c r="B23" s="48">
        <v>0.4</v>
      </c>
      <c r="C23" s="48">
        <v>650</v>
      </c>
      <c r="D23" s="48">
        <v>10.7</v>
      </c>
      <c r="E23" s="48">
        <v>5</v>
      </c>
      <c r="F23" s="48">
        <v>4</v>
      </c>
      <c r="G23" s="48">
        <v>0.13600000000000001</v>
      </c>
      <c r="H23" s="48">
        <v>135</v>
      </c>
      <c r="I23" s="48">
        <v>869</v>
      </c>
      <c r="J23" s="48">
        <v>5.8</v>
      </c>
      <c r="K23" s="48">
        <v>11.4</v>
      </c>
      <c r="L23" s="48"/>
      <c r="M23" s="48">
        <v>90000</v>
      </c>
      <c r="N23" s="50">
        <v>36</v>
      </c>
      <c r="O23" s="50">
        <v>49</v>
      </c>
      <c r="P23" s="50">
        <v>0.73</v>
      </c>
      <c r="Q23" s="48" t="str">
        <f>LEFT(Table5[[#This Row],[label]],4)</f>
        <v>2015</v>
      </c>
      <c r="R23" s="48">
        <v>110</v>
      </c>
      <c r="S23" s="33" t="s">
        <v>806</v>
      </c>
      <c r="T23" s="33" t="s">
        <v>978</v>
      </c>
    </row>
    <row r="24" spans="1:20">
      <c r="A24" s="63" t="s">
        <v>805</v>
      </c>
      <c r="B24" s="48">
        <v>0.4</v>
      </c>
      <c r="C24" s="48">
        <v>700</v>
      </c>
      <c r="D24" s="48">
        <v>9.4</v>
      </c>
      <c r="E24" s="48">
        <v>5</v>
      </c>
      <c r="F24" s="48">
        <v>17</v>
      </c>
      <c r="G24" s="48">
        <v>1.143</v>
      </c>
      <c r="H24" s="48">
        <v>285</v>
      </c>
      <c r="I24" s="48">
        <v>817</v>
      </c>
      <c r="J24" s="48">
        <v>22.6</v>
      </c>
      <c r="K24" s="48">
        <v>2.9</v>
      </c>
      <c r="L24" s="48"/>
      <c r="M24" s="48">
        <v>90000</v>
      </c>
      <c r="N24" s="50">
        <v>54</v>
      </c>
      <c r="O24" s="50">
        <v>66</v>
      </c>
      <c r="P24" s="50">
        <v>0.81</v>
      </c>
      <c r="Q24" s="48" t="str">
        <f>LEFT(Table5[[#This Row],[label]],4)</f>
        <v>2015</v>
      </c>
      <c r="R24" s="48">
        <v>110</v>
      </c>
      <c r="S24" s="33" t="s">
        <v>806</v>
      </c>
      <c r="T24" s="33" t="s">
        <v>978</v>
      </c>
    </row>
    <row r="25" spans="1:20">
      <c r="A25" s="63" t="s">
        <v>807</v>
      </c>
      <c r="B25" s="48">
        <v>0.4</v>
      </c>
      <c r="C25" s="48">
        <v>700</v>
      </c>
      <c r="D25" s="48">
        <v>10</v>
      </c>
      <c r="E25" s="48">
        <v>5</v>
      </c>
      <c r="F25" s="48">
        <v>9.8000000000000007</v>
      </c>
      <c r="G25" s="48">
        <v>0.72</v>
      </c>
      <c r="H25" s="48">
        <v>200</v>
      </c>
      <c r="I25" s="48">
        <v>817</v>
      </c>
      <c r="J25" s="48">
        <v>11.1</v>
      </c>
      <c r="K25" s="48">
        <v>5.9</v>
      </c>
      <c r="L25" s="48"/>
      <c r="M25" s="48">
        <v>90000</v>
      </c>
      <c r="N25" s="50">
        <v>39</v>
      </c>
      <c r="O25" s="50">
        <v>53</v>
      </c>
      <c r="P25" s="50">
        <v>0.77</v>
      </c>
      <c r="Q25" s="48" t="str">
        <f>LEFT(Table5[[#This Row],[label]],4)</f>
        <v>2015</v>
      </c>
      <c r="R25" s="48">
        <v>110</v>
      </c>
      <c r="S25" s="33" t="s">
        <v>806</v>
      </c>
      <c r="T25" s="33" t="s">
        <v>978</v>
      </c>
    </row>
    <row r="26" spans="1:20">
      <c r="A26" s="63" t="s">
        <v>808</v>
      </c>
      <c r="B26" s="48">
        <v>0.4</v>
      </c>
      <c r="C26" s="48">
        <v>700</v>
      </c>
      <c r="D26" s="48">
        <v>10.7</v>
      </c>
      <c r="E26" s="48">
        <v>5</v>
      </c>
      <c r="F26" s="48">
        <v>4</v>
      </c>
      <c r="G26" s="48">
        <v>0.13600000000000001</v>
      </c>
      <c r="H26" s="48">
        <v>135</v>
      </c>
      <c r="I26" s="48">
        <v>869</v>
      </c>
      <c r="J26" s="48">
        <v>5.8</v>
      </c>
      <c r="K26" s="48">
        <v>11.4</v>
      </c>
      <c r="L26" s="48"/>
      <c r="M26" s="48">
        <v>90000</v>
      </c>
      <c r="N26" s="50">
        <v>52</v>
      </c>
      <c r="O26" s="50">
        <v>55</v>
      </c>
      <c r="P26" s="50">
        <v>0.74399999999999999</v>
      </c>
      <c r="Q26" s="48" t="str">
        <f>LEFT(Table5[[#This Row],[label]],4)</f>
        <v>2015</v>
      </c>
      <c r="R26" s="48">
        <v>110</v>
      </c>
      <c r="S26" s="33" t="s">
        <v>806</v>
      </c>
      <c r="T26" s="33" t="s">
        <v>978</v>
      </c>
    </row>
    <row r="27" spans="1:20">
      <c r="A27" s="63" t="s">
        <v>805</v>
      </c>
      <c r="B27" s="48">
        <v>0.4</v>
      </c>
      <c r="C27" s="48">
        <v>750</v>
      </c>
      <c r="D27" s="48">
        <v>9.4</v>
      </c>
      <c r="E27" s="48">
        <v>5</v>
      </c>
      <c r="F27" s="48">
        <v>17</v>
      </c>
      <c r="G27" s="48">
        <v>1.143</v>
      </c>
      <c r="H27" s="48">
        <v>285</v>
      </c>
      <c r="I27" s="48">
        <v>817</v>
      </c>
      <c r="J27" s="48">
        <v>22.6</v>
      </c>
      <c r="K27" s="48">
        <v>2.9</v>
      </c>
      <c r="L27" s="48"/>
      <c r="M27" s="48">
        <v>90000</v>
      </c>
      <c r="N27" s="50">
        <v>65</v>
      </c>
      <c r="O27" s="50">
        <v>77</v>
      </c>
      <c r="P27" s="50">
        <v>0.85</v>
      </c>
      <c r="Q27" s="48" t="str">
        <f>LEFT(Table5[[#This Row],[label]],4)</f>
        <v>2015</v>
      </c>
      <c r="R27" s="48">
        <v>110</v>
      </c>
      <c r="S27" s="33" t="s">
        <v>806</v>
      </c>
      <c r="T27" s="33" t="s">
        <v>978</v>
      </c>
    </row>
    <row r="28" spans="1:20">
      <c r="A28" s="63" t="s">
        <v>807</v>
      </c>
      <c r="B28" s="48">
        <v>0.4</v>
      </c>
      <c r="C28" s="48">
        <v>750</v>
      </c>
      <c r="D28" s="48">
        <v>10</v>
      </c>
      <c r="E28" s="48">
        <v>5</v>
      </c>
      <c r="F28" s="48">
        <v>9.8000000000000007</v>
      </c>
      <c r="G28" s="48">
        <v>0.72</v>
      </c>
      <c r="H28" s="48">
        <v>200</v>
      </c>
      <c r="I28" s="48">
        <v>817</v>
      </c>
      <c r="J28" s="48">
        <v>11.1</v>
      </c>
      <c r="K28" s="48">
        <v>5.9</v>
      </c>
      <c r="L28" s="48"/>
      <c r="M28" s="48">
        <v>90000</v>
      </c>
      <c r="N28" s="50">
        <v>46</v>
      </c>
      <c r="O28" s="50">
        <v>60</v>
      </c>
      <c r="P28" s="50">
        <v>0.78500000000000003</v>
      </c>
      <c r="Q28" s="48" t="str">
        <f>LEFT(Table5[[#This Row],[label]],4)</f>
        <v>2015</v>
      </c>
      <c r="R28" s="48">
        <v>110</v>
      </c>
      <c r="S28" s="33" t="s">
        <v>806</v>
      </c>
      <c r="T28" s="33" t="s">
        <v>978</v>
      </c>
    </row>
    <row r="29" spans="1:20">
      <c r="A29" s="63" t="s">
        <v>808</v>
      </c>
      <c r="B29" s="48">
        <v>0.4</v>
      </c>
      <c r="C29" s="48">
        <v>750</v>
      </c>
      <c r="D29" s="48">
        <v>10.7</v>
      </c>
      <c r="E29" s="48">
        <v>5</v>
      </c>
      <c r="F29" s="48">
        <v>4</v>
      </c>
      <c r="G29" s="48">
        <v>0.13600000000000001</v>
      </c>
      <c r="H29" s="48">
        <v>135</v>
      </c>
      <c r="I29" s="48">
        <v>869</v>
      </c>
      <c r="J29" s="48">
        <v>5.8</v>
      </c>
      <c r="K29" s="48">
        <v>11.4</v>
      </c>
      <c r="L29" s="48"/>
      <c r="M29" s="48">
        <v>90000</v>
      </c>
      <c r="N29" s="50">
        <v>54</v>
      </c>
      <c r="O29" s="50">
        <v>67</v>
      </c>
      <c r="P29" s="50">
        <v>0.79600000000000004</v>
      </c>
      <c r="Q29" s="48" t="str">
        <f>LEFT(Table5[[#This Row],[label]],4)</f>
        <v>2015</v>
      </c>
      <c r="R29" s="48">
        <v>110</v>
      </c>
      <c r="S29" s="33" t="s">
        <v>806</v>
      </c>
      <c r="T29" s="33" t="s">
        <v>978</v>
      </c>
    </row>
    <row r="30" spans="1:20">
      <c r="A30" s="63" t="s">
        <v>805</v>
      </c>
      <c r="B30" s="48">
        <v>0.4</v>
      </c>
      <c r="C30" s="48">
        <v>800</v>
      </c>
      <c r="D30" s="48">
        <v>9.4</v>
      </c>
      <c r="E30" s="48">
        <v>5</v>
      </c>
      <c r="F30" s="48">
        <v>17</v>
      </c>
      <c r="G30" s="48">
        <v>1.143</v>
      </c>
      <c r="H30" s="48">
        <v>285</v>
      </c>
      <c r="I30" s="48">
        <v>817</v>
      </c>
      <c r="J30" s="48">
        <v>22.6</v>
      </c>
      <c r="K30" s="48">
        <v>2.9</v>
      </c>
      <c r="L30" s="48"/>
      <c r="M30" s="48">
        <v>90000</v>
      </c>
      <c r="N30" s="50">
        <v>74</v>
      </c>
      <c r="O30" s="50">
        <v>85</v>
      </c>
      <c r="P30" s="50">
        <v>0.89</v>
      </c>
      <c r="Q30" s="48" t="str">
        <f>LEFT(Table5[[#This Row],[label]],4)</f>
        <v>2015</v>
      </c>
      <c r="R30" s="48">
        <v>110</v>
      </c>
      <c r="S30" s="33" t="s">
        <v>806</v>
      </c>
      <c r="T30" s="33" t="s">
        <v>978</v>
      </c>
    </row>
    <row r="31" spans="1:20">
      <c r="A31" s="63" t="s">
        <v>807</v>
      </c>
      <c r="B31" s="48">
        <v>0.4</v>
      </c>
      <c r="C31" s="48">
        <v>800</v>
      </c>
      <c r="D31" s="48">
        <v>10</v>
      </c>
      <c r="E31" s="48">
        <v>5</v>
      </c>
      <c r="F31" s="48">
        <v>9.8000000000000007</v>
      </c>
      <c r="G31" s="48">
        <v>0.72</v>
      </c>
      <c r="H31" s="48">
        <v>200</v>
      </c>
      <c r="I31" s="48">
        <v>817</v>
      </c>
      <c r="J31" s="48">
        <v>11.1</v>
      </c>
      <c r="K31" s="48">
        <v>5.9</v>
      </c>
      <c r="L31" s="48"/>
      <c r="M31" s="48">
        <v>90000</v>
      </c>
      <c r="N31" s="50">
        <v>53</v>
      </c>
      <c r="O31" s="50">
        <v>65</v>
      </c>
      <c r="P31" s="50">
        <v>0.8</v>
      </c>
      <c r="Q31" s="48" t="str">
        <f>LEFT(Table5[[#This Row],[label]],4)</f>
        <v>2015</v>
      </c>
      <c r="R31" s="48">
        <v>110</v>
      </c>
      <c r="S31" s="33" t="s">
        <v>806</v>
      </c>
      <c r="T31" s="33" t="s">
        <v>978</v>
      </c>
    </row>
    <row r="32" spans="1:20">
      <c r="A32" s="63" t="s">
        <v>808</v>
      </c>
      <c r="B32" s="48">
        <v>0.4</v>
      </c>
      <c r="C32" s="48">
        <v>800</v>
      </c>
      <c r="D32" s="48">
        <v>10.7</v>
      </c>
      <c r="E32" s="48">
        <v>5</v>
      </c>
      <c r="F32" s="48">
        <v>4</v>
      </c>
      <c r="G32" s="48">
        <v>0.13600000000000001</v>
      </c>
      <c r="H32" s="48">
        <v>135</v>
      </c>
      <c r="I32" s="48">
        <v>869</v>
      </c>
      <c r="J32" s="48">
        <v>5.8</v>
      </c>
      <c r="K32" s="48">
        <v>11.4</v>
      </c>
      <c r="L32" s="48"/>
      <c r="M32" s="48">
        <v>90000</v>
      </c>
      <c r="N32" s="50">
        <v>69</v>
      </c>
      <c r="O32" s="50">
        <v>80</v>
      </c>
      <c r="P32" s="50">
        <v>0.86299999999999999</v>
      </c>
      <c r="Q32" s="48" t="str">
        <f>LEFT(Table5[[#This Row],[label]],4)</f>
        <v>2015</v>
      </c>
      <c r="R32" s="48">
        <v>110</v>
      </c>
      <c r="S32" s="33" t="s">
        <v>806</v>
      </c>
      <c r="T32" s="33" t="s">
        <v>978</v>
      </c>
    </row>
    <row r="33" spans="1:20">
      <c r="A33" s="63" t="s">
        <v>809</v>
      </c>
      <c r="B33" s="48">
        <v>0.5</v>
      </c>
      <c r="C33" s="48">
        <v>700</v>
      </c>
      <c r="D33" s="48">
        <v>5</v>
      </c>
      <c r="E33" s="48">
        <v>65</v>
      </c>
      <c r="F33" s="48">
        <v>7.1</v>
      </c>
      <c r="G33" s="48">
        <v>0.22</v>
      </c>
      <c r="H33" s="48">
        <v>125.4</v>
      </c>
      <c r="I33" s="48">
        <v>511</v>
      </c>
      <c r="J33" s="48">
        <v>10.3</v>
      </c>
      <c r="K33" s="48"/>
      <c r="L33" s="48"/>
      <c r="M33" s="48">
        <v>30000</v>
      </c>
      <c r="N33" s="50">
        <v>72</v>
      </c>
      <c r="O33" s="50">
        <v>67</v>
      </c>
      <c r="Q33" s="48" t="str">
        <f>LEFT(Table5[[#This Row],[label]],4)</f>
        <v>2016</v>
      </c>
      <c r="R33" s="48">
        <v>4</v>
      </c>
      <c r="S33" s="33" t="s">
        <v>810</v>
      </c>
      <c r="T33" s="33" t="s">
        <v>978</v>
      </c>
    </row>
    <row r="34" spans="1:20">
      <c r="A34" s="63" t="s">
        <v>811</v>
      </c>
      <c r="B34" s="48">
        <v>0.5</v>
      </c>
      <c r="C34" s="48">
        <v>700</v>
      </c>
      <c r="D34" s="48">
        <v>5</v>
      </c>
      <c r="E34" s="48">
        <v>65</v>
      </c>
      <c r="F34" s="48">
        <v>11.3</v>
      </c>
      <c r="G34" s="48">
        <v>0.22</v>
      </c>
      <c r="H34" s="48">
        <v>76.7</v>
      </c>
      <c r="I34" s="48">
        <v>511</v>
      </c>
      <c r="J34" s="48">
        <v>7.9</v>
      </c>
      <c r="K34" s="48"/>
      <c r="L34" s="48"/>
      <c r="M34" s="48">
        <v>30000</v>
      </c>
      <c r="N34" s="50">
        <v>56</v>
      </c>
      <c r="O34" s="50">
        <v>56</v>
      </c>
      <c r="Q34" s="48" t="str">
        <f>LEFT(Table5[[#This Row],[label]],4)</f>
        <v>2016</v>
      </c>
      <c r="R34" s="48">
        <v>4</v>
      </c>
      <c r="S34" s="33" t="s">
        <v>810</v>
      </c>
      <c r="T34" s="33" t="s">
        <v>978</v>
      </c>
    </row>
    <row r="35" spans="1:20">
      <c r="A35" s="63" t="s">
        <v>812</v>
      </c>
      <c r="B35" s="48">
        <v>0.5</v>
      </c>
      <c r="C35" s="48">
        <v>700</v>
      </c>
      <c r="D35" s="48">
        <v>5</v>
      </c>
      <c r="E35" s="48">
        <v>65</v>
      </c>
      <c r="F35" s="48">
        <v>9.9</v>
      </c>
      <c r="G35" s="48">
        <v>0.2</v>
      </c>
      <c r="H35" s="48">
        <v>81.3</v>
      </c>
      <c r="I35" s="48">
        <v>511</v>
      </c>
      <c r="J35" s="48">
        <v>6.1</v>
      </c>
      <c r="K35" s="48"/>
      <c r="L35" s="48"/>
      <c r="M35" s="48">
        <v>30000</v>
      </c>
      <c r="N35" s="50">
        <v>58</v>
      </c>
      <c r="O35" s="50">
        <v>65</v>
      </c>
      <c r="Q35" s="48" t="str">
        <f>LEFT(Table5[[#This Row],[label]],4)</f>
        <v>2016</v>
      </c>
      <c r="R35" s="48">
        <v>4</v>
      </c>
      <c r="S35" s="33" t="s">
        <v>810</v>
      </c>
      <c r="T35" s="33" t="s">
        <v>978</v>
      </c>
    </row>
    <row r="36" spans="1:20">
      <c r="A36" s="63" t="s">
        <v>813</v>
      </c>
      <c r="B36" s="48">
        <v>0.5</v>
      </c>
      <c r="C36" s="48">
        <v>700</v>
      </c>
      <c r="D36" s="48">
        <v>5</v>
      </c>
      <c r="E36" s="48">
        <v>65</v>
      </c>
      <c r="F36" s="48">
        <v>13.7</v>
      </c>
      <c r="G36" s="48">
        <v>0.03</v>
      </c>
      <c r="H36" s="48">
        <v>8.6999999999999993</v>
      </c>
      <c r="I36" s="48">
        <v>593</v>
      </c>
      <c r="J36" s="48">
        <v>18.899999999999999</v>
      </c>
      <c r="K36" s="48"/>
      <c r="L36" s="48"/>
      <c r="M36" s="48">
        <v>30000</v>
      </c>
      <c r="N36" s="50">
        <v>67</v>
      </c>
      <c r="O36" s="50">
        <v>59</v>
      </c>
      <c r="Q36" s="48" t="str">
        <f>LEFT(Table5[[#This Row],[label]],4)</f>
        <v>2016</v>
      </c>
      <c r="R36" s="48">
        <v>4</v>
      </c>
      <c r="S36" s="33" t="s">
        <v>810</v>
      </c>
      <c r="T36" s="33" t="s">
        <v>978</v>
      </c>
    </row>
    <row r="37" spans="1:20">
      <c r="A37" s="63" t="s">
        <v>531</v>
      </c>
      <c r="B37" s="48">
        <v>0.49</v>
      </c>
      <c r="C37" s="48">
        <v>650</v>
      </c>
      <c r="D37" s="48">
        <v>10</v>
      </c>
      <c r="E37" s="48">
        <v>10</v>
      </c>
      <c r="F37" s="48">
        <v>6.6</v>
      </c>
      <c r="G37" s="48">
        <v>0.21</v>
      </c>
      <c r="H37" s="48">
        <v>38.799999999999997</v>
      </c>
      <c r="I37" s="48">
        <v>800</v>
      </c>
      <c r="J37" s="48">
        <v>1.8</v>
      </c>
      <c r="K37" s="48"/>
      <c r="L37" s="48"/>
      <c r="M37" s="48">
        <v>60000</v>
      </c>
      <c r="N37" s="50">
        <v>7.6</v>
      </c>
      <c r="O37" s="50">
        <v>22</v>
      </c>
      <c r="P37" s="50">
        <v>0.65</v>
      </c>
      <c r="Q37" s="48" t="str">
        <f>LEFT(Table5[[#This Row],[label]],4)</f>
        <v>2016</v>
      </c>
      <c r="R37" s="48">
        <v>6</v>
      </c>
      <c r="S37" s="33" t="s">
        <v>814</v>
      </c>
      <c r="T37" s="33" t="s">
        <v>978</v>
      </c>
    </row>
    <row r="38" spans="1:20">
      <c r="A38" s="63" t="s">
        <v>815</v>
      </c>
      <c r="B38" s="48">
        <v>0.49</v>
      </c>
      <c r="C38" s="48">
        <v>650</v>
      </c>
      <c r="D38" s="48">
        <v>10</v>
      </c>
      <c r="E38" s="48">
        <v>10</v>
      </c>
      <c r="F38" s="48">
        <v>6.4</v>
      </c>
      <c r="G38" s="48">
        <v>0.36</v>
      </c>
      <c r="H38" s="48">
        <v>50.47</v>
      </c>
      <c r="I38" s="48">
        <v>800</v>
      </c>
      <c r="J38" s="48">
        <v>1.7</v>
      </c>
      <c r="K38" s="48"/>
      <c r="L38" s="48"/>
      <c r="M38" s="48">
        <v>60000</v>
      </c>
      <c r="N38" s="50">
        <v>27.1</v>
      </c>
      <c r="O38" s="50">
        <v>40.1</v>
      </c>
      <c r="P38" s="50">
        <v>0.627</v>
      </c>
      <c r="Q38" s="48" t="str">
        <f>LEFT(Table5[[#This Row],[label]],4)</f>
        <v>2016</v>
      </c>
      <c r="R38" s="48">
        <v>6</v>
      </c>
      <c r="S38" s="33" t="s">
        <v>814</v>
      </c>
      <c r="T38" s="33" t="s">
        <v>978</v>
      </c>
    </row>
    <row r="39" spans="1:20">
      <c r="A39" s="63" t="s">
        <v>816</v>
      </c>
      <c r="B39" s="48">
        <v>0.49</v>
      </c>
      <c r="C39" s="48">
        <v>650</v>
      </c>
      <c r="D39" s="48">
        <v>10</v>
      </c>
      <c r="E39" s="48">
        <v>10</v>
      </c>
      <c r="F39" s="48">
        <v>5.6</v>
      </c>
      <c r="G39" s="48">
        <v>0.35</v>
      </c>
      <c r="H39" s="48">
        <v>117.3</v>
      </c>
      <c r="I39" s="48">
        <v>800</v>
      </c>
      <c r="J39" s="48">
        <v>1.7</v>
      </c>
      <c r="K39" s="48"/>
      <c r="L39" s="48"/>
      <c r="M39" s="48">
        <v>60000</v>
      </c>
      <c r="N39" s="50">
        <v>40</v>
      </c>
      <c r="O39" s="50">
        <v>52.5</v>
      </c>
      <c r="P39" s="50">
        <v>0.63900000000000001</v>
      </c>
      <c r="Q39" s="48" t="str">
        <f>LEFT(Table5[[#This Row],[label]],4)</f>
        <v>2016</v>
      </c>
      <c r="R39" s="48">
        <v>6</v>
      </c>
      <c r="S39" s="33" t="s">
        <v>814</v>
      </c>
      <c r="T39" s="33" t="s">
        <v>978</v>
      </c>
    </row>
    <row r="40" spans="1:20">
      <c r="A40" s="63" t="s">
        <v>817</v>
      </c>
      <c r="B40" s="48">
        <v>0.49</v>
      </c>
      <c r="C40" s="48">
        <v>650</v>
      </c>
      <c r="D40" s="48">
        <v>10</v>
      </c>
      <c r="E40" s="48">
        <v>10</v>
      </c>
      <c r="F40" s="48">
        <v>3.8</v>
      </c>
      <c r="G40" s="48">
        <v>0.28000000000000003</v>
      </c>
      <c r="H40" s="48">
        <v>135.5</v>
      </c>
      <c r="I40" s="48">
        <v>800</v>
      </c>
      <c r="J40" s="48">
        <v>1.4</v>
      </c>
      <c r="K40" s="48"/>
      <c r="L40" s="48"/>
      <c r="M40" s="48">
        <v>60000</v>
      </c>
      <c r="N40" s="50">
        <v>52.8</v>
      </c>
      <c r="O40" s="50">
        <v>63.67</v>
      </c>
      <c r="P40" s="50">
        <v>0.7</v>
      </c>
      <c r="Q40" s="48" t="str">
        <f>LEFT(Table5[[#This Row],[label]],4)</f>
        <v>2016</v>
      </c>
      <c r="R40" s="48">
        <v>6</v>
      </c>
      <c r="S40" s="33" t="s">
        <v>814</v>
      </c>
      <c r="T40" s="33" t="s">
        <v>978</v>
      </c>
    </row>
    <row r="41" spans="1:20">
      <c r="A41" s="63" t="s">
        <v>818</v>
      </c>
      <c r="B41" s="48">
        <v>0.49</v>
      </c>
      <c r="C41" s="48">
        <v>650</v>
      </c>
      <c r="D41" s="48">
        <v>10</v>
      </c>
      <c r="E41" s="48">
        <v>10</v>
      </c>
      <c r="F41" s="48">
        <v>3.3</v>
      </c>
      <c r="G41" s="48">
        <v>0.34</v>
      </c>
      <c r="H41" s="48">
        <v>149.19999999999999</v>
      </c>
      <c r="I41" s="48">
        <v>800</v>
      </c>
      <c r="J41" s="48">
        <v>1.5</v>
      </c>
      <c r="K41" s="48"/>
      <c r="L41" s="48"/>
      <c r="M41" s="48">
        <v>60000</v>
      </c>
      <c r="N41" s="50">
        <v>36.799999999999997</v>
      </c>
      <c r="O41" s="50">
        <v>45.1</v>
      </c>
      <c r="P41" s="50">
        <v>0.72</v>
      </c>
      <c r="Q41" s="48" t="str">
        <f>LEFT(Table5[[#This Row],[label]],4)</f>
        <v>2016</v>
      </c>
      <c r="R41" s="48">
        <v>6</v>
      </c>
      <c r="S41" s="33" t="s">
        <v>814</v>
      </c>
      <c r="T41" s="33" t="s">
        <v>978</v>
      </c>
    </row>
    <row r="42" spans="1:20">
      <c r="A42" s="63" t="s">
        <v>819</v>
      </c>
      <c r="B42" s="48">
        <v>0.49</v>
      </c>
      <c r="C42" s="48">
        <v>650</v>
      </c>
      <c r="D42" s="48">
        <v>10</v>
      </c>
      <c r="E42" s="48">
        <v>10</v>
      </c>
      <c r="F42" s="48">
        <v>3.4</v>
      </c>
      <c r="G42" s="48">
        <v>0.45</v>
      </c>
      <c r="H42" s="48">
        <v>161.69999999999999</v>
      </c>
      <c r="I42" s="48">
        <v>800</v>
      </c>
      <c r="J42" s="48">
        <v>1.7</v>
      </c>
      <c r="K42" s="48"/>
      <c r="L42" s="48"/>
      <c r="M42" s="48">
        <v>60000</v>
      </c>
      <c r="N42" s="50">
        <v>29</v>
      </c>
      <c r="O42" s="50">
        <v>36.67</v>
      </c>
      <c r="P42" s="50">
        <v>0.65500000000000003</v>
      </c>
      <c r="Q42" s="48" t="str">
        <f>LEFT(Table5[[#This Row],[label]],4)</f>
        <v>2016</v>
      </c>
      <c r="R42" s="48">
        <v>6</v>
      </c>
      <c r="S42" s="33" t="s">
        <v>814</v>
      </c>
      <c r="T42" s="33" t="s">
        <v>978</v>
      </c>
    </row>
    <row r="43" spans="1:20">
      <c r="A43" s="63" t="s">
        <v>820</v>
      </c>
      <c r="B43" s="48">
        <v>0.2</v>
      </c>
      <c r="C43" s="48">
        <v>750</v>
      </c>
      <c r="D43" s="48">
        <v>5</v>
      </c>
      <c r="E43" s="48">
        <v>25</v>
      </c>
      <c r="F43" s="48">
        <v>11.5</v>
      </c>
      <c r="G43" s="48">
        <v>3.9E-2</v>
      </c>
      <c r="H43" s="48">
        <v>11</v>
      </c>
      <c r="I43" s="48">
        <v>700</v>
      </c>
      <c r="J43" s="48">
        <v>2.8</v>
      </c>
      <c r="K43" s="48"/>
      <c r="L43" s="48"/>
      <c r="M43" s="48">
        <v>30000</v>
      </c>
      <c r="N43" s="50">
        <v>73</v>
      </c>
      <c r="O43" s="50">
        <v>82</v>
      </c>
      <c r="P43" s="50">
        <v>0.99</v>
      </c>
      <c r="Q43" s="48" t="str">
        <f>LEFT(Table5[[#This Row],[label]],4)</f>
        <v>2016</v>
      </c>
      <c r="R43" s="48">
        <v>22</v>
      </c>
      <c r="S43" s="33" t="s">
        <v>821</v>
      </c>
      <c r="T43" s="33" t="s">
        <v>978</v>
      </c>
    </row>
    <row r="44" spans="1:20">
      <c r="A44" s="63" t="s">
        <v>822</v>
      </c>
      <c r="B44" s="48">
        <v>0.2</v>
      </c>
      <c r="C44" s="48">
        <v>750</v>
      </c>
      <c r="D44" s="48">
        <v>5</v>
      </c>
      <c r="E44" s="48">
        <v>25</v>
      </c>
      <c r="F44" s="48">
        <v>16.7</v>
      </c>
      <c r="G44" s="48">
        <v>7.1999999999999995E-2</v>
      </c>
      <c r="H44" s="48">
        <v>10</v>
      </c>
      <c r="I44" s="48">
        <v>700</v>
      </c>
      <c r="J44" s="48">
        <v>3.2</v>
      </c>
      <c r="K44" s="48"/>
      <c r="L44" s="48"/>
      <c r="M44" s="48">
        <v>30000</v>
      </c>
      <c r="N44" s="50">
        <v>65</v>
      </c>
      <c r="O44" s="50">
        <v>76</v>
      </c>
      <c r="P44" s="50">
        <v>0.9</v>
      </c>
      <c r="Q44" s="48" t="str">
        <f>LEFT(Table5[[#This Row],[label]],4)</f>
        <v>2016</v>
      </c>
      <c r="R44" s="48">
        <v>22</v>
      </c>
      <c r="S44" s="33" t="s">
        <v>821</v>
      </c>
      <c r="T44" s="33" t="s">
        <v>978</v>
      </c>
    </row>
    <row r="45" spans="1:20">
      <c r="A45" s="63" t="s">
        <v>823</v>
      </c>
      <c r="B45" s="48">
        <v>0.2</v>
      </c>
      <c r="C45" s="48">
        <v>750</v>
      </c>
      <c r="D45" s="48">
        <v>5</v>
      </c>
      <c r="E45" s="48">
        <v>25</v>
      </c>
      <c r="F45" s="48">
        <v>22.4</v>
      </c>
      <c r="G45" s="48">
        <v>5.6000000000000001E-2</v>
      </c>
      <c r="H45" s="48">
        <v>9</v>
      </c>
      <c r="I45" s="48">
        <v>700</v>
      </c>
      <c r="J45" s="48">
        <v>3</v>
      </c>
      <c r="K45" s="48"/>
      <c r="L45" s="48"/>
      <c r="M45" s="48">
        <v>30000</v>
      </c>
      <c r="N45" s="50">
        <v>62</v>
      </c>
      <c r="O45" s="50">
        <v>75</v>
      </c>
      <c r="P45" s="50">
        <v>0.8</v>
      </c>
      <c r="Q45" s="48" t="str">
        <f>LEFT(Table5[[#This Row],[label]],4)</f>
        <v>2016</v>
      </c>
      <c r="R45" s="48">
        <v>22</v>
      </c>
      <c r="S45" s="33" t="s">
        <v>821</v>
      </c>
      <c r="T45" s="33" t="s">
        <v>978</v>
      </c>
    </row>
    <row r="46" spans="1:20">
      <c r="A46" s="63" t="s">
        <v>824</v>
      </c>
      <c r="B46" s="48">
        <v>0.2</v>
      </c>
      <c r="C46" s="48">
        <v>750</v>
      </c>
      <c r="D46" s="48">
        <v>5</v>
      </c>
      <c r="E46" s="48">
        <v>25</v>
      </c>
      <c r="F46" s="48">
        <v>22.3</v>
      </c>
      <c r="G46" s="48">
        <v>3.5000000000000003E-2</v>
      </c>
      <c r="H46" s="48">
        <v>5</v>
      </c>
      <c r="I46" s="48">
        <v>700</v>
      </c>
      <c r="J46" s="48">
        <v>3.7</v>
      </c>
      <c r="K46" s="48"/>
      <c r="L46" s="48"/>
      <c r="M46" s="48">
        <v>30000</v>
      </c>
      <c r="N46" s="50">
        <v>42</v>
      </c>
      <c r="O46" s="50">
        <v>57</v>
      </c>
      <c r="P46" s="50">
        <v>0.7</v>
      </c>
      <c r="Q46" s="48" t="str">
        <f>LEFT(Table5[[#This Row],[label]],4)</f>
        <v>2016</v>
      </c>
      <c r="R46" s="48">
        <v>22</v>
      </c>
      <c r="S46" s="33" t="s">
        <v>821</v>
      </c>
      <c r="T46" s="33" t="s">
        <v>978</v>
      </c>
    </row>
    <row r="47" spans="1:20">
      <c r="A47" s="63" t="s">
        <v>825</v>
      </c>
      <c r="B47" s="48">
        <v>0.5</v>
      </c>
      <c r="C47" s="48">
        <v>700</v>
      </c>
      <c r="D47" s="48">
        <v>10</v>
      </c>
      <c r="E47" s="48">
        <v>80</v>
      </c>
      <c r="F47" s="48">
        <v>16.600000000000001</v>
      </c>
      <c r="G47" s="48">
        <v>0.34</v>
      </c>
      <c r="H47" s="48">
        <v>80</v>
      </c>
      <c r="I47" s="48">
        <v>400</v>
      </c>
      <c r="J47" s="48">
        <v>9.8000000000000007</v>
      </c>
      <c r="K47" s="48"/>
      <c r="L47" s="48"/>
      <c r="M47" s="48">
        <v>24000</v>
      </c>
      <c r="N47" s="50">
        <v>63</v>
      </c>
      <c r="O47" s="50">
        <v>65</v>
      </c>
      <c r="Q47" s="48" t="str">
        <f>LEFT(Table5[[#This Row],[label]],4)</f>
        <v>2016</v>
      </c>
      <c r="R47" s="48">
        <v>27</v>
      </c>
      <c r="S47" s="33" t="s">
        <v>826</v>
      </c>
      <c r="T47" s="33" t="s">
        <v>978</v>
      </c>
    </row>
    <row r="48" spans="1:20">
      <c r="A48" s="63" t="s">
        <v>827</v>
      </c>
      <c r="B48" s="48">
        <v>0.5</v>
      </c>
      <c r="C48" s="48">
        <v>700</v>
      </c>
      <c r="D48" s="48">
        <v>10</v>
      </c>
      <c r="E48" s="48">
        <v>5</v>
      </c>
      <c r="F48" s="48">
        <v>2.0499999999999998</v>
      </c>
      <c r="G48" s="48">
        <v>0.16</v>
      </c>
      <c r="H48" s="48">
        <v>99.7</v>
      </c>
      <c r="I48" s="48">
        <v>800</v>
      </c>
      <c r="J48" s="48">
        <v>3.4</v>
      </c>
      <c r="K48" s="48"/>
      <c r="L48" s="48"/>
      <c r="M48" s="48">
        <v>48000</v>
      </c>
      <c r="N48" s="50">
        <v>54</v>
      </c>
      <c r="O48" s="50">
        <v>70</v>
      </c>
      <c r="P48" s="50">
        <v>0.85</v>
      </c>
      <c r="Q48" s="48" t="str">
        <f>LEFT(Table5[[#This Row],[label]],4)</f>
        <v>2016</v>
      </c>
      <c r="R48" s="48">
        <v>35</v>
      </c>
      <c r="S48" s="33" t="s">
        <v>828</v>
      </c>
      <c r="T48" s="33" t="s">
        <v>978</v>
      </c>
    </row>
    <row r="49" spans="1:20">
      <c r="A49" s="63" t="s">
        <v>829</v>
      </c>
      <c r="B49" s="48">
        <v>0.48</v>
      </c>
      <c r="C49" s="48">
        <v>750</v>
      </c>
      <c r="D49" s="48">
        <v>10.52</v>
      </c>
      <c r="E49" s="48">
        <v>6</v>
      </c>
      <c r="F49" s="48">
        <v>6.1</v>
      </c>
      <c r="G49" s="48">
        <v>0.98</v>
      </c>
      <c r="H49" s="48">
        <v>563</v>
      </c>
      <c r="I49" s="48">
        <v>599</v>
      </c>
      <c r="J49" s="48">
        <v>4.7</v>
      </c>
      <c r="K49" s="48">
        <v>2</v>
      </c>
      <c r="L49" s="48"/>
      <c r="M49" s="48">
        <v>100000</v>
      </c>
      <c r="N49" s="50">
        <v>76</v>
      </c>
      <c r="O49" s="50">
        <v>86</v>
      </c>
      <c r="P49" s="50">
        <v>0.75</v>
      </c>
      <c r="Q49" s="48" t="str">
        <f>LEFT(Table5[[#This Row],[label]],4)</f>
        <v>2016</v>
      </c>
      <c r="R49" s="48">
        <v>44</v>
      </c>
      <c r="S49" s="33" t="s">
        <v>830</v>
      </c>
      <c r="T49" s="33" t="s">
        <v>978</v>
      </c>
    </row>
    <row r="50" spans="1:20">
      <c r="A50" s="63" t="s">
        <v>599</v>
      </c>
      <c r="B50" s="48">
        <v>0.48</v>
      </c>
      <c r="C50" s="48">
        <v>750</v>
      </c>
      <c r="D50" s="48">
        <v>12.72</v>
      </c>
      <c r="E50" s="48">
        <v>6</v>
      </c>
      <c r="F50" s="48">
        <v>6.5</v>
      </c>
      <c r="G50" s="48">
        <v>0.93</v>
      </c>
      <c r="H50" s="48">
        <v>574</v>
      </c>
      <c r="I50" s="48">
        <v>469</v>
      </c>
      <c r="J50" s="48">
        <v>7.1</v>
      </c>
      <c r="K50" s="48">
        <v>0.5</v>
      </c>
      <c r="L50" s="48"/>
      <c r="M50" s="48">
        <v>100000</v>
      </c>
      <c r="N50" s="50">
        <v>66</v>
      </c>
      <c r="O50" s="50">
        <v>68</v>
      </c>
      <c r="P50" s="50">
        <v>0.78</v>
      </c>
      <c r="Q50" s="48" t="str">
        <f>LEFT(Table5[[#This Row],[label]],4)</f>
        <v>2016</v>
      </c>
      <c r="R50" s="48">
        <v>44</v>
      </c>
      <c r="S50" s="33" t="s">
        <v>830</v>
      </c>
      <c r="T50" s="33" t="s">
        <v>978</v>
      </c>
    </row>
    <row r="51" spans="1:20">
      <c r="A51" s="63" t="s">
        <v>831</v>
      </c>
      <c r="B51" s="48">
        <v>0.5</v>
      </c>
      <c r="C51" s="48">
        <v>700</v>
      </c>
      <c r="D51" s="48">
        <v>7</v>
      </c>
      <c r="E51" s="48">
        <v>45</v>
      </c>
      <c r="F51" s="48">
        <v>5.617</v>
      </c>
      <c r="G51" s="48">
        <v>0.17599999999999999</v>
      </c>
      <c r="H51" s="48">
        <v>71.694999999999993</v>
      </c>
      <c r="I51" s="48">
        <v>500</v>
      </c>
      <c r="J51" s="48">
        <v>9.9</v>
      </c>
      <c r="K51" s="48"/>
      <c r="L51" s="48"/>
      <c r="M51" s="48">
        <v>15000</v>
      </c>
      <c r="N51" s="50">
        <v>62</v>
      </c>
      <c r="O51" s="50">
        <v>75</v>
      </c>
      <c r="P51" s="50">
        <v>0.72699999999999998</v>
      </c>
      <c r="Q51" s="48" t="str">
        <f>LEFT(Table5[[#This Row],[label]],4)</f>
        <v>2016</v>
      </c>
      <c r="R51" s="48">
        <v>74</v>
      </c>
      <c r="S51" s="33" t="s">
        <v>832</v>
      </c>
      <c r="T51" s="33" t="s">
        <v>978</v>
      </c>
    </row>
    <row r="52" spans="1:20">
      <c r="A52" s="63" t="s">
        <v>833</v>
      </c>
      <c r="B52" s="48">
        <v>0.5</v>
      </c>
      <c r="C52" s="48">
        <v>700</v>
      </c>
      <c r="D52" s="48">
        <v>7</v>
      </c>
      <c r="E52" s="48">
        <v>45</v>
      </c>
      <c r="F52" s="48">
        <v>4.8949999999999996</v>
      </c>
      <c r="G52" s="48">
        <v>0.20200000000000001</v>
      </c>
      <c r="H52" s="48">
        <v>96.846999999999994</v>
      </c>
      <c r="I52" s="48">
        <v>500</v>
      </c>
      <c r="J52" s="48">
        <v>8.4</v>
      </c>
      <c r="K52" s="48"/>
      <c r="L52" s="48"/>
      <c r="M52" s="48">
        <v>15000</v>
      </c>
      <c r="N52" s="50">
        <v>74</v>
      </c>
      <c r="O52" s="50">
        <v>83</v>
      </c>
      <c r="P52" s="50">
        <v>0.78</v>
      </c>
      <c r="Q52" s="48" t="str">
        <f>LEFT(Table5[[#This Row],[label]],4)</f>
        <v>2016</v>
      </c>
      <c r="R52" s="48">
        <v>74</v>
      </c>
      <c r="S52" s="33" t="s">
        <v>832</v>
      </c>
      <c r="T52" s="33" t="s">
        <v>978</v>
      </c>
    </row>
    <row r="53" spans="1:20">
      <c r="A53" s="63" t="s">
        <v>834</v>
      </c>
      <c r="B53" s="48">
        <v>0.5</v>
      </c>
      <c r="C53" s="48">
        <v>700</v>
      </c>
      <c r="D53" s="48">
        <v>7</v>
      </c>
      <c r="E53" s="48">
        <v>45</v>
      </c>
      <c r="F53" s="48">
        <v>4.8970000000000002</v>
      </c>
      <c r="G53" s="48">
        <v>0.17299999999999999</v>
      </c>
      <c r="H53" s="48">
        <v>97.41</v>
      </c>
      <c r="I53" s="48">
        <v>500</v>
      </c>
      <c r="J53" s="48">
        <v>7.3</v>
      </c>
      <c r="K53" s="48"/>
      <c r="L53" s="48"/>
      <c r="M53" s="48">
        <v>15000</v>
      </c>
      <c r="N53" s="50">
        <v>79</v>
      </c>
      <c r="O53" s="50">
        <v>85</v>
      </c>
      <c r="P53" s="50">
        <v>0.77</v>
      </c>
      <c r="Q53" s="48" t="str">
        <f>LEFT(Table5[[#This Row],[label]],4)</f>
        <v>2016</v>
      </c>
      <c r="R53" s="48">
        <v>74</v>
      </c>
      <c r="S53" s="33" t="s">
        <v>832</v>
      </c>
      <c r="T53" s="33" t="s">
        <v>978</v>
      </c>
    </row>
    <row r="54" spans="1:20">
      <c r="A54" s="63" t="s">
        <v>835</v>
      </c>
      <c r="B54" s="48">
        <v>0.5</v>
      </c>
      <c r="C54" s="48">
        <v>700</v>
      </c>
      <c r="D54" s="48">
        <v>7</v>
      </c>
      <c r="E54" s="48">
        <v>45</v>
      </c>
      <c r="F54" s="48">
        <v>5.6139999999999999</v>
      </c>
      <c r="G54" s="48">
        <v>0.19700000000000001</v>
      </c>
      <c r="H54" s="48">
        <v>114.059</v>
      </c>
      <c r="I54" s="48">
        <v>500</v>
      </c>
      <c r="J54" s="48">
        <v>7.2</v>
      </c>
      <c r="K54" s="48"/>
      <c r="L54" s="48"/>
      <c r="M54" s="48">
        <v>15000</v>
      </c>
      <c r="N54" s="50">
        <v>80</v>
      </c>
      <c r="O54" s="50">
        <v>85</v>
      </c>
      <c r="P54" s="50">
        <v>0.79</v>
      </c>
      <c r="Q54" s="48" t="str">
        <f>LEFT(Table5[[#This Row],[label]],4)</f>
        <v>2016</v>
      </c>
      <c r="R54" s="48">
        <v>74</v>
      </c>
      <c r="S54" s="33" t="s">
        <v>832</v>
      </c>
      <c r="T54" s="33" t="s">
        <v>978</v>
      </c>
    </row>
    <row r="55" spans="1:20">
      <c r="A55" s="63" t="s">
        <v>836</v>
      </c>
      <c r="B55" s="48">
        <v>0.5</v>
      </c>
      <c r="C55" s="48">
        <v>700</v>
      </c>
      <c r="D55" s="48">
        <v>7</v>
      </c>
      <c r="E55" s="48">
        <v>45</v>
      </c>
      <c r="F55" s="48">
        <v>0.63</v>
      </c>
      <c r="G55" s="48">
        <v>0.26</v>
      </c>
      <c r="H55" s="48">
        <v>144.357</v>
      </c>
      <c r="I55" s="48">
        <v>510</v>
      </c>
      <c r="J55" s="48">
        <v>6</v>
      </c>
      <c r="K55" s="48"/>
      <c r="L55" s="48"/>
      <c r="M55" s="48">
        <v>15000</v>
      </c>
      <c r="N55" s="50">
        <v>75</v>
      </c>
      <c r="O55" s="50">
        <v>80</v>
      </c>
      <c r="P55" s="50">
        <v>0.78</v>
      </c>
      <c r="Q55" s="48" t="str">
        <f>LEFT(Table5[[#This Row],[label]],4)</f>
        <v>2016</v>
      </c>
      <c r="R55" s="48">
        <v>74</v>
      </c>
      <c r="S55" s="33" t="s">
        <v>832</v>
      </c>
      <c r="T55" s="33" t="s">
        <v>978</v>
      </c>
    </row>
    <row r="56" spans="1:20">
      <c r="A56" s="63" t="s">
        <v>837</v>
      </c>
      <c r="B56" s="48">
        <v>0.5</v>
      </c>
      <c r="C56" s="48">
        <v>700</v>
      </c>
      <c r="D56" s="48">
        <v>5</v>
      </c>
      <c r="E56" s="48">
        <v>4.2</v>
      </c>
      <c r="F56" s="48">
        <v>6.2</v>
      </c>
      <c r="G56" s="48">
        <v>0.63</v>
      </c>
      <c r="H56" s="48">
        <v>293.89999999999998</v>
      </c>
      <c r="I56" s="48">
        <v>640</v>
      </c>
      <c r="J56" s="48">
        <v>5.0999999999999996</v>
      </c>
      <c r="K56" s="48"/>
      <c r="L56" s="48"/>
      <c r="M56" s="48">
        <v>18000</v>
      </c>
      <c r="N56" s="50">
        <v>44</v>
      </c>
      <c r="Q56" s="48" t="str">
        <f>LEFT(Table5[[#This Row],[label]],4)</f>
        <v>2016</v>
      </c>
      <c r="R56" s="48">
        <v>76</v>
      </c>
      <c r="S56" s="33" t="s">
        <v>838</v>
      </c>
      <c r="T56" s="33" t="s">
        <v>978</v>
      </c>
    </row>
    <row r="57" spans="1:20">
      <c r="A57" s="63" t="s">
        <v>839</v>
      </c>
      <c r="B57" s="48">
        <v>0.5</v>
      </c>
      <c r="C57" s="48">
        <v>700</v>
      </c>
      <c r="D57" s="48">
        <v>7.5</v>
      </c>
      <c r="E57" s="48">
        <v>4.2</v>
      </c>
      <c r="F57" s="48">
        <v>6.6</v>
      </c>
      <c r="G57" s="48">
        <v>0.56000000000000005</v>
      </c>
      <c r="H57" s="48">
        <v>252.4</v>
      </c>
      <c r="I57" s="48">
        <v>640</v>
      </c>
      <c r="J57" s="48">
        <v>5.3</v>
      </c>
      <c r="K57" s="48"/>
      <c r="L57" s="48"/>
      <c r="M57" s="48">
        <v>18000</v>
      </c>
      <c r="N57" s="50">
        <v>53</v>
      </c>
      <c r="Q57" s="48" t="str">
        <f>LEFT(Table5[[#This Row],[label]],4)</f>
        <v>2016</v>
      </c>
      <c r="R57" s="48">
        <v>76</v>
      </c>
      <c r="S57" s="33" t="s">
        <v>838</v>
      </c>
      <c r="T57" s="33" t="s">
        <v>978</v>
      </c>
    </row>
    <row r="58" spans="1:20">
      <c r="A58" s="63" t="s">
        <v>840</v>
      </c>
      <c r="B58" s="48">
        <v>0.5</v>
      </c>
      <c r="C58" s="48">
        <v>700</v>
      </c>
      <c r="D58" s="48">
        <v>10</v>
      </c>
      <c r="E58" s="48">
        <v>4.2</v>
      </c>
      <c r="F58" s="48">
        <v>6.2</v>
      </c>
      <c r="G58" s="48">
        <v>0.62</v>
      </c>
      <c r="H58" s="48">
        <v>290.2</v>
      </c>
      <c r="I58" s="48">
        <v>690</v>
      </c>
      <c r="J58" s="48">
        <v>5.4</v>
      </c>
      <c r="K58" s="48"/>
      <c r="L58" s="48"/>
      <c r="M58" s="48">
        <v>18000</v>
      </c>
      <c r="N58" s="50">
        <v>53</v>
      </c>
      <c r="Q58" s="48" t="str">
        <f>LEFT(Table5[[#This Row],[label]],4)</f>
        <v>2016</v>
      </c>
      <c r="R58" s="48">
        <v>76</v>
      </c>
      <c r="S58" s="33" t="s">
        <v>838</v>
      </c>
      <c r="T58" s="33" t="s">
        <v>978</v>
      </c>
    </row>
    <row r="59" spans="1:20">
      <c r="A59" s="63" t="s">
        <v>841</v>
      </c>
      <c r="B59" s="48">
        <v>0.16</v>
      </c>
      <c r="C59" s="48">
        <v>700</v>
      </c>
      <c r="D59" s="48">
        <v>11</v>
      </c>
      <c r="E59" s="48">
        <v>12</v>
      </c>
      <c r="F59" s="48">
        <v>4</v>
      </c>
      <c r="G59" s="48">
        <v>0.2964</v>
      </c>
      <c r="H59" s="48">
        <v>214</v>
      </c>
      <c r="I59" s="48">
        <v>675</v>
      </c>
      <c r="J59" s="48">
        <v>5</v>
      </c>
      <c r="K59" s="48"/>
      <c r="L59" s="48">
        <v>1.1200000000000001</v>
      </c>
      <c r="M59" s="48">
        <v>300000</v>
      </c>
      <c r="N59" s="50">
        <v>86.9</v>
      </c>
      <c r="O59" s="50">
        <v>89.9</v>
      </c>
      <c r="Q59" s="48" t="str">
        <f>LEFT(Table5[[#This Row],[label]],4)</f>
        <v>2016</v>
      </c>
      <c r="R59" s="48">
        <v>78</v>
      </c>
      <c r="S59" s="33" t="s">
        <v>842</v>
      </c>
      <c r="T59" s="33" t="s">
        <v>978</v>
      </c>
    </row>
    <row r="60" spans="1:20">
      <c r="A60" s="63" t="s">
        <v>843</v>
      </c>
      <c r="B60" s="48">
        <v>0.16</v>
      </c>
      <c r="C60" s="48">
        <v>750</v>
      </c>
      <c r="D60" s="48">
        <v>11</v>
      </c>
      <c r="E60" s="48">
        <v>12</v>
      </c>
      <c r="F60" s="48">
        <v>4.4000000000000004</v>
      </c>
      <c r="G60" s="48">
        <v>0.3004</v>
      </c>
      <c r="H60" s="48">
        <v>202</v>
      </c>
      <c r="I60" s="48">
        <v>727</v>
      </c>
      <c r="J60" s="48">
        <v>7</v>
      </c>
      <c r="K60" s="48"/>
      <c r="L60" s="48">
        <v>1.1200000000000001</v>
      </c>
      <c r="M60" s="48">
        <v>300000</v>
      </c>
      <c r="N60" s="50">
        <v>85.4</v>
      </c>
      <c r="O60" s="50">
        <v>89</v>
      </c>
      <c r="Q60" s="48" t="str">
        <f>LEFT(Table5[[#This Row],[label]],4)</f>
        <v>2016</v>
      </c>
      <c r="R60" s="48">
        <v>78</v>
      </c>
      <c r="S60" s="33" t="s">
        <v>842</v>
      </c>
      <c r="T60" s="33" t="s">
        <v>978</v>
      </c>
    </row>
    <row r="61" spans="1:20">
      <c r="A61" s="63" t="s">
        <v>844</v>
      </c>
      <c r="B61" s="48">
        <v>0.16</v>
      </c>
      <c r="C61" s="48">
        <v>750</v>
      </c>
      <c r="D61" s="48">
        <v>11</v>
      </c>
      <c r="E61" s="48">
        <v>12</v>
      </c>
      <c r="F61" s="48">
        <v>5.0999999999999996</v>
      </c>
      <c r="G61" s="48">
        <v>0.3049</v>
      </c>
      <c r="H61" s="48">
        <v>167</v>
      </c>
      <c r="I61" s="48">
        <v>750</v>
      </c>
      <c r="J61" s="48">
        <v>9.5</v>
      </c>
      <c r="K61" s="48"/>
      <c r="L61" s="48">
        <v>1.1200000000000001</v>
      </c>
      <c r="M61" s="48">
        <v>300000</v>
      </c>
      <c r="N61" s="50">
        <v>82.2</v>
      </c>
      <c r="O61" s="50">
        <v>86.4</v>
      </c>
      <c r="Q61" s="48" t="str">
        <f>LEFT(Table5[[#This Row],[label]],4)</f>
        <v>2016</v>
      </c>
      <c r="R61" s="48">
        <v>78</v>
      </c>
      <c r="S61" s="33" t="s">
        <v>842</v>
      </c>
      <c r="T61" s="33" t="s">
        <v>978</v>
      </c>
    </row>
    <row r="62" spans="1:20">
      <c r="A62" s="63" t="s">
        <v>845</v>
      </c>
      <c r="B62" s="48">
        <v>0.16</v>
      </c>
      <c r="C62" s="48">
        <v>750</v>
      </c>
      <c r="D62" s="48">
        <v>11</v>
      </c>
      <c r="E62" s="48">
        <v>12</v>
      </c>
      <c r="F62" s="48">
        <v>7.2</v>
      </c>
      <c r="G62" s="48">
        <v>0.30330000000000001</v>
      </c>
      <c r="H62" s="48">
        <v>114</v>
      </c>
      <c r="I62" s="48">
        <v>750</v>
      </c>
      <c r="J62" s="48">
        <v>12</v>
      </c>
      <c r="K62" s="48"/>
      <c r="L62" s="48">
        <v>1.1200000000000001</v>
      </c>
      <c r="M62" s="48">
        <v>300000</v>
      </c>
      <c r="N62" s="50">
        <v>77.099999999999994</v>
      </c>
      <c r="O62" s="50">
        <v>82.9</v>
      </c>
      <c r="Q62" s="48" t="str">
        <f>LEFT(Table5[[#This Row],[label]],4)</f>
        <v>2016</v>
      </c>
      <c r="R62" s="48">
        <v>78</v>
      </c>
      <c r="S62" s="33" t="s">
        <v>842</v>
      </c>
      <c r="T62" s="33" t="s">
        <v>978</v>
      </c>
    </row>
    <row r="63" spans="1:20">
      <c r="A63" s="63" t="s">
        <v>846</v>
      </c>
      <c r="B63" s="48">
        <v>0.16</v>
      </c>
      <c r="C63" s="48">
        <v>750</v>
      </c>
      <c r="D63" s="48">
        <v>11</v>
      </c>
      <c r="E63" s="48">
        <v>12</v>
      </c>
      <c r="F63" s="48">
        <v>11</v>
      </c>
      <c r="G63" s="48">
        <v>0.30109999999999998</v>
      </c>
      <c r="H63" s="48">
        <v>70</v>
      </c>
      <c r="I63" s="48">
        <v>750</v>
      </c>
      <c r="J63" s="48">
        <v>25</v>
      </c>
      <c r="K63" s="48"/>
      <c r="L63" s="48">
        <v>1.1200000000000001</v>
      </c>
      <c r="M63" s="48">
        <v>300000</v>
      </c>
      <c r="N63" s="50">
        <v>74.5</v>
      </c>
      <c r="O63" s="50">
        <v>80.8</v>
      </c>
      <c r="Q63" s="48" t="str">
        <f>LEFT(Table5[[#This Row],[label]],4)</f>
        <v>2016</v>
      </c>
      <c r="R63" s="48">
        <v>78</v>
      </c>
      <c r="S63" s="33" t="s">
        <v>842</v>
      </c>
      <c r="T63" s="33" t="s">
        <v>978</v>
      </c>
    </row>
    <row r="64" spans="1:20">
      <c r="A64" s="63" t="s">
        <v>847</v>
      </c>
      <c r="B64" s="48">
        <v>0.2</v>
      </c>
      <c r="C64" s="48">
        <v>550</v>
      </c>
      <c r="D64" s="48">
        <v>5</v>
      </c>
      <c r="E64" s="48">
        <v>1</v>
      </c>
      <c r="F64" s="48">
        <v>11.5</v>
      </c>
      <c r="G64" s="48">
        <v>3.9E-2</v>
      </c>
      <c r="H64" s="48">
        <v>10.9</v>
      </c>
      <c r="I64" s="48">
        <v>700</v>
      </c>
      <c r="J64" s="48">
        <v>28.7</v>
      </c>
      <c r="K64" s="48">
        <v>3.5</v>
      </c>
      <c r="L64" s="48"/>
      <c r="M64" s="48">
        <v>30000</v>
      </c>
      <c r="N64" s="50">
        <v>14.3</v>
      </c>
      <c r="O64" s="50">
        <v>19</v>
      </c>
      <c r="P64" s="50">
        <v>0.44</v>
      </c>
      <c r="Q64" s="48" t="str">
        <f>LEFT(Table5[[#This Row],[label]],4)</f>
        <v>2016</v>
      </c>
      <c r="R64" s="48">
        <v>135</v>
      </c>
      <c r="S64" s="33" t="s">
        <v>848</v>
      </c>
      <c r="T64" s="33" t="s">
        <v>978</v>
      </c>
    </row>
    <row r="65" spans="1:20">
      <c r="A65" s="63" t="s">
        <v>847</v>
      </c>
      <c r="B65" s="48">
        <v>0.2</v>
      </c>
      <c r="C65" s="48">
        <v>600</v>
      </c>
      <c r="D65" s="48">
        <v>5</v>
      </c>
      <c r="E65" s="48">
        <v>1</v>
      </c>
      <c r="F65" s="48">
        <v>11.5</v>
      </c>
      <c r="G65" s="48">
        <v>3.9E-2</v>
      </c>
      <c r="H65" s="48">
        <v>10.9</v>
      </c>
      <c r="I65" s="48">
        <v>700</v>
      </c>
      <c r="J65" s="48">
        <v>28.7</v>
      </c>
      <c r="K65" s="48">
        <v>3.5</v>
      </c>
      <c r="L65" s="48"/>
      <c r="M65" s="48">
        <v>30000</v>
      </c>
      <c r="N65" s="50">
        <v>27.7</v>
      </c>
      <c r="O65" s="50">
        <v>35.4</v>
      </c>
      <c r="P65" s="50">
        <v>0.57999999999999996</v>
      </c>
      <c r="Q65" s="48" t="str">
        <f>LEFT(Table5[[#This Row],[label]],4)</f>
        <v>2016</v>
      </c>
      <c r="R65" s="48">
        <v>135</v>
      </c>
      <c r="S65" s="33" t="s">
        <v>848</v>
      </c>
      <c r="T65" s="33" t="s">
        <v>978</v>
      </c>
    </row>
    <row r="66" spans="1:20">
      <c r="A66" s="63" t="s">
        <v>847</v>
      </c>
      <c r="B66" s="48">
        <v>0.2</v>
      </c>
      <c r="C66" s="48">
        <v>650</v>
      </c>
      <c r="D66" s="48">
        <v>5</v>
      </c>
      <c r="E66" s="48">
        <v>1</v>
      </c>
      <c r="F66" s="48">
        <v>11.5</v>
      </c>
      <c r="G66" s="48">
        <v>3.9E-2</v>
      </c>
      <c r="H66" s="48">
        <v>10.9</v>
      </c>
      <c r="I66" s="48">
        <v>700</v>
      </c>
      <c r="J66" s="48">
        <v>28.7</v>
      </c>
      <c r="K66" s="48">
        <v>3.5</v>
      </c>
      <c r="L66" s="48"/>
      <c r="M66" s="48">
        <v>30000</v>
      </c>
      <c r="N66" s="50">
        <v>44.6</v>
      </c>
      <c r="O66" s="50">
        <v>57.8</v>
      </c>
      <c r="P66" s="50">
        <v>0.82</v>
      </c>
      <c r="Q66" s="48" t="str">
        <f>LEFT(Table5[[#This Row],[label]],4)</f>
        <v>2016</v>
      </c>
      <c r="R66" s="48">
        <v>135</v>
      </c>
      <c r="S66" s="33" t="s">
        <v>848</v>
      </c>
      <c r="T66" s="33" t="s">
        <v>978</v>
      </c>
    </row>
    <row r="67" spans="1:20">
      <c r="A67" s="63" t="s">
        <v>847</v>
      </c>
      <c r="B67" s="48">
        <v>0.2</v>
      </c>
      <c r="C67" s="48">
        <v>700</v>
      </c>
      <c r="D67" s="48">
        <v>5</v>
      </c>
      <c r="E67" s="48">
        <v>1</v>
      </c>
      <c r="F67" s="48">
        <v>11.5</v>
      </c>
      <c r="G67" s="48">
        <v>3.9E-2</v>
      </c>
      <c r="H67" s="48">
        <v>10.9</v>
      </c>
      <c r="I67" s="48">
        <v>700</v>
      </c>
      <c r="J67" s="48">
        <v>28.7</v>
      </c>
      <c r="K67" s="48">
        <v>3.5</v>
      </c>
      <c r="L67" s="48"/>
      <c r="M67" s="48">
        <v>30000</v>
      </c>
      <c r="N67" s="50">
        <v>61.6</v>
      </c>
      <c r="O67" s="50">
        <v>72.7</v>
      </c>
      <c r="P67" s="50">
        <v>1.1000000000000001</v>
      </c>
      <c r="Q67" s="48" t="str">
        <f>LEFT(Table5[[#This Row],[label]],4)</f>
        <v>2016</v>
      </c>
      <c r="R67" s="48">
        <v>135</v>
      </c>
      <c r="S67" s="33" t="s">
        <v>848</v>
      </c>
      <c r="T67" s="33" t="s">
        <v>978</v>
      </c>
    </row>
    <row r="68" spans="1:20">
      <c r="A68" s="63" t="s">
        <v>847</v>
      </c>
      <c r="B68" s="48">
        <v>0.2</v>
      </c>
      <c r="C68" s="48">
        <v>750</v>
      </c>
      <c r="D68" s="48">
        <v>5</v>
      </c>
      <c r="E68" s="48">
        <v>1</v>
      </c>
      <c r="F68" s="48">
        <v>11.5</v>
      </c>
      <c r="G68" s="48">
        <v>3.9E-2</v>
      </c>
      <c r="H68" s="48">
        <v>10.9</v>
      </c>
      <c r="I68" s="48">
        <v>700</v>
      </c>
      <c r="J68" s="48">
        <v>28.7</v>
      </c>
      <c r="K68" s="48">
        <v>3.5</v>
      </c>
      <c r="L68" s="48"/>
      <c r="M68" s="48">
        <v>30000</v>
      </c>
      <c r="N68" s="50">
        <v>71.5</v>
      </c>
      <c r="O68" s="50">
        <v>83.4</v>
      </c>
      <c r="P68" s="50">
        <v>1.2</v>
      </c>
      <c r="Q68" s="48" t="str">
        <f>LEFT(Table5[[#This Row],[label]],4)</f>
        <v>2016</v>
      </c>
      <c r="R68" s="48">
        <v>135</v>
      </c>
      <c r="S68" s="33" t="s">
        <v>848</v>
      </c>
      <c r="T68" s="33" t="s">
        <v>978</v>
      </c>
    </row>
    <row r="69" spans="1:20">
      <c r="A69" s="63" t="s">
        <v>849</v>
      </c>
      <c r="B69" s="48">
        <v>0.2</v>
      </c>
      <c r="C69" s="48">
        <v>550</v>
      </c>
      <c r="D69" s="48">
        <v>5</v>
      </c>
      <c r="E69" s="48">
        <v>1</v>
      </c>
      <c r="F69" s="48">
        <v>8</v>
      </c>
      <c r="G69" s="48">
        <v>5.7000000000000002E-2</v>
      </c>
      <c r="H69" s="48">
        <v>22</v>
      </c>
      <c r="I69" s="48">
        <v>700</v>
      </c>
      <c r="J69" s="48">
        <v>14.4</v>
      </c>
      <c r="K69" s="48">
        <v>6.5</v>
      </c>
      <c r="L69" s="48"/>
      <c r="M69" s="48">
        <v>30000</v>
      </c>
      <c r="N69" s="50">
        <v>9.3000000000000007</v>
      </c>
      <c r="O69" s="50">
        <v>17</v>
      </c>
      <c r="P69" s="50">
        <v>0.4</v>
      </c>
      <c r="Q69" s="48" t="str">
        <f>LEFT(Table5[[#This Row],[label]],4)</f>
        <v>2016</v>
      </c>
      <c r="R69" s="48">
        <v>135</v>
      </c>
      <c r="S69" s="33" t="s">
        <v>848</v>
      </c>
      <c r="T69" s="33" t="s">
        <v>978</v>
      </c>
    </row>
    <row r="70" spans="1:20">
      <c r="A70" s="63" t="s">
        <v>849</v>
      </c>
      <c r="B70" s="48">
        <v>0.2</v>
      </c>
      <c r="C70" s="48">
        <v>600</v>
      </c>
      <c r="D70" s="48">
        <v>5</v>
      </c>
      <c r="E70" s="48">
        <v>1</v>
      </c>
      <c r="F70" s="48">
        <v>8</v>
      </c>
      <c r="G70" s="48">
        <v>5.7000000000000002E-2</v>
      </c>
      <c r="H70" s="48">
        <v>22</v>
      </c>
      <c r="I70" s="48">
        <v>700</v>
      </c>
      <c r="J70" s="48">
        <v>14.4</v>
      </c>
      <c r="K70" s="48">
        <v>6.5</v>
      </c>
      <c r="L70" s="48"/>
      <c r="M70" s="48">
        <v>30000</v>
      </c>
      <c r="N70" s="50">
        <v>25.7</v>
      </c>
      <c r="O70" s="50">
        <v>32.700000000000003</v>
      </c>
      <c r="P70" s="50">
        <v>0.56999999999999995</v>
      </c>
      <c r="Q70" s="48" t="str">
        <f>LEFT(Table5[[#This Row],[label]],4)</f>
        <v>2016</v>
      </c>
      <c r="R70" s="48">
        <v>135</v>
      </c>
      <c r="S70" s="33" t="s">
        <v>848</v>
      </c>
      <c r="T70" s="33" t="s">
        <v>978</v>
      </c>
    </row>
    <row r="71" spans="1:20">
      <c r="A71" s="63" t="s">
        <v>849</v>
      </c>
      <c r="B71" s="48">
        <v>0.2</v>
      </c>
      <c r="C71" s="48">
        <v>650</v>
      </c>
      <c r="D71" s="48">
        <v>5</v>
      </c>
      <c r="E71" s="48">
        <v>1</v>
      </c>
      <c r="F71" s="48">
        <v>8</v>
      </c>
      <c r="G71" s="48">
        <v>5.7000000000000002E-2</v>
      </c>
      <c r="H71" s="48">
        <v>22</v>
      </c>
      <c r="I71" s="48">
        <v>700</v>
      </c>
      <c r="J71" s="48">
        <v>14.4</v>
      </c>
      <c r="K71" s="48">
        <v>6.5</v>
      </c>
      <c r="L71" s="48"/>
      <c r="M71" s="48">
        <v>30000</v>
      </c>
      <c r="N71" s="50">
        <v>41.5</v>
      </c>
      <c r="O71" s="50">
        <v>48</v>
      </c>
      <c r="P71" s="50">
        <v>0.75</v>
      </c>
      <c r="Q71" s="48" t="str">
        <f>LEFT(Table5[[#This Row],[label]],4)</f>
        <v>2016</v>
      </c>
      <c r="R71" s="48">
        <v>135</v>
      </c>
      <c r="S71" s="33" t="s">
        <v>848</v>
      </c>
      <c r="T71" s="33" t="s">
        <v>978</v>
      </c>
    </row>
    <row r="72" spans="1:20">
      <c r="A72" s="63" t="s">
        <v>849</v>
      </c>
      <c r="B72" s="48">
        <v>0.2</v>
      </c>
      <c r="C72" s="48">
        <v>700</v>
      </c>
      <c r="D72" s="48">
        <v>5</v>
      </c>
      <c r="E72" s="48">
        <v>1</v>
      </c>
      <c r="F72" s="48">
        <v>8</v>
      </c>
      <c r="G72" s="48">
        <v>5.7000000000000002E-2</v>
      </c>
      <c r="H72" s="48">
        <v>22</v>
      </c>
      <c r="I72" s="48">
        <v>700</v>
      </c>
      <c r="J72" s="48">
        <v>14.4</v>
      </c>
      <c r="K72" s="48">
        <v>6.5</v>
      </c>
      <c r="L72" s="48"/>
      <c r="M72" s="48">
        <v>30000</v>
      </c>
      <c r="N72" s="50">
        <v>55.7</v>
      </c>
      <c r="O72" s="50">
        <v>65.8</v>
      </c>
      <c r="P72" s="50">
        <v>0.86</v>
      </c>
      <c r="Q72" s="48" t="str">
        <f>LEFT(Table5[[#This Row],[label]],4)</f>
        <v>2016</v>
      </c>
      <c r="R72" s="48">
        <v>135</v>
      </c>
      <c r="S72" s="33" t="s">
        <v>848</v>
      </c>
      <c r="T72" s="33" t="s">
        <v>978</v>
      </c>
    </row>
    <row r="73" spans="1:20">
      <c r="A73" s="63" t="s">
        <v>849</v>
      </c>
      <c r="B73" s="48">
        <v>0.2</v>
      </c>
      <c r="C73" s="48">
        <v>750</v>
      </c>
      <c r="D73" s="48">
        <v>5</v>
      </c>
      <c r="E73" s="48">
        <v>1</v>
      </c>
      <c r="F73" s="48">
        <v>8</v>
      </c>
      <c r="G73" s="48">
        <v>5.7000000000000002E-2</v>
      </c>
      <c r="H73" s="48">
        <v>22</v>
      </c>
      <c r="I73" s="48">
        <v>700</v>
      </c>
      <c r="J73" s="48">
        <v>14.4</v>
      </c>
      <c r="K73" s="48">
        <v>6.5</v>
      </c>
      <c r="L73" s="48"/>
      <c r="M73" s="48">
        <v>30000</v>
      </c>
      <c r="N73" s="50">
        <v>67.900000000000006</v>
      </c>
      <c r="O73" s="50">
        <v>77.2</v>
      </c>
      <c r="P73" s="50">
        <v>0.95</v>
      </c>
      <c r="Q73" s="48" t="str">
        <f>LEFT(Table5[[#This Row],[label]],4)</f>
        <v>2016</v>
      </c>
      <c r="R73" s="48">
        <v>135</v>
      </c>
      <c r="S73" s="33" t="s">
        <v>848</v>
      </c>
      <c r="T73" s="33" t="s">
        <v>978</v>
      </c>
    </row>
    <row r="74" spans="1:20">
      <c r="A74" s="63" t="s">
        <v>850</v>
      </c>
      <c r="B74" s="48">
        <v>0.2</v>
      </c>
      <c r="C74" s="48">
        <v>550</v>
      </c>
      <c r="D74" s="48">
        <v>5</v>
      </c>
      <c r="E74" s="48">
        <v>1</v>
      </c>
      <c r="F74" s="48">
        <v>5.5</v>
      </c>
      <c r="G74" s="48">
        <v>3.1E-2</v>
      </c>
      <c r="H74" s="48">
        <v>16.100000000000001</v>
      </c>
      <c r="I74" s="48">
        <v>700</v>
      </c>
      <c r="J74" s="48">
        <v>14.8</v>
      </c>
      <c r="K74" s="48">
        <v>6.2</v>
      </c>
      <c r="L74" s="48"/>
      <c r="M74" s="48">
        <v>30000</v>
      </c>
      <c r="N74" s="50">
        <v>3.1</v>
      </c>
      <c r="O74" s="50">
        <v>11.9</v>
      </c>
      <c r="P74" s="50">
        <v>0.28000000000000003</v>
      </c>
      <c r="Q74" s="48" t="str">
        <f>LEFT(Table5[[#This Row],[label]],4)</f>
        <v>2016</v>
      </c>
      <c r="R74" s="48">
        <v>135</v>
      </c>
      <c r="S74" s="33" t="s">
        <v>848</v>
      </c>
      <c r="T74" s="33" t="s">
        <v>978</v>
      </c>
    </row>
    <row r="75" spans="1:20">
      <c r="A75" s="63" t="s">
        <v>850</v>
      </c>
      <c r="B75" s="48">
        <v>0.2</v>
      </c>
      <c r="C75" s="48">
        <v>600</v>
      </c>
      <c r="D75" s="48">
        <v>5</v>
      </c>
      <c r="E75" s="48">
        <v>1</v>
      </c>
      <c r="F75" s="48">
        <v>5.5</v>
      </c>
      <c r="G75" s="48">
        <v>3.1E-2</v>
      </c>
      <c r="H75" s="48">
        <v>16.100000000000001</v>
      </c>
      <c r="I75" s="48">
        <v>700</v>
      </c>
      <c r="J75" s="48">
        <v>14.8</v>
      </c>
      <c r="K75" s="48">
        <v>6.2</v>
      </c>
      <c r="L75" s="48"/>
      <c r="M75" s="48">
        <v>30000</v>
      </c>
      <c r="N75" s="50">
        <v>14.5</v>
      </c>
      <c r="O75" s="50">
        <v>16.5</v>
      </c>
      <c r="P75" s="50">
        <v>0.36</v>
      </c>
      <c r="Q75" s="48" t="str">
        <f>LEFT(Table5[[#This Row],[label]],4)</f>
        <v>2016</v>
      </c>
      <c r="R75" s="48">
        <v>135</v>
      </c>
      <c r="S75" s="33" t="s">
        <v>848</v>
      </c>
      <c r="T75" s="33" t="s">
        <v>978</v>
      </c>
    </row>
    <row r="76" spans="1:20">
      <c r="A76" s="63" t="s">
        <v>850</v>
      </c>
      <c r="B76" s="48">
        <v>0.2</v>
      </c>
      <c r="C76" s="48">
        <v>650</v>
      </c>
      <c r="D76" s="48">
        <v>5</v>
      </c>
      <c r="E76" s="48">
        <v>1</v>
      </c>
      <c r="F76" s="48">
        <v>5.5</v>
      </c>
      <c r="G76" s="48">
        <v>3.1E-2</v>
      </c>
      <c r="H76" s="48">
        <v>16.100000000000001</v>
      </c>
      <c r="I76" s="48">
        <v>700</v>
      </c>
      <c r="J76" s="48">
        <v>14.8</v>
      </c>
      <c r="K76" s="48">
        <v>6.2</v>
      </c>
      <c r="L76" s="48"/>
      <c r="M76" s="48">
        <v>30000</v>
      </c>
      <c r="N76" s="50">
        <v>20.7</v>
      </c>
      <c r="O76" s="50">
        <v>21.8</v>
      </c>
      <c r="P76" s="50">
        <v>0.38</v>
      </c>
      <c r="Q76" s="48" t="str">
        <f>LEFT(Table5[[#This Row],[label]],4)</f>
        <v>2016</v>
      </c>
      <c r="R76" s="48">
        <v>135</v>
      </c>
      <c r="S76" s="33" t="s">
        <v>848</v>
      </c>
      <c r="T76" s="33" t="s">
        <v>978</v>
      </c>
    </row>
    <row r="77" spans="1:20">
      <c r="A77" s="63" t="s">
        <v>850</v>
      </c>
      <c r="B77" s="48">
        <v>0.2</v>
      </c>
      <c r="C77" s="48">
        <v>700</v>
      </c>
      <c r="D77" s="48">
        <v>5</v>
      </c>
      <c r="E77" s="48">
        <v>1</v>
      </c>
      <c r="F77" s="48">
        <v>5.5</v>
      </c>
      <c r="G77" s="48">
        <v>3.1E-2</v>
      </c>
      <c r="H77" s="48">
        <v>16.100000000000001</v>
      </c>
      <c r="I77" s="48">
        <v>700</v>
      </c>
      <c r="J77" s="48">
        <v>14.8</v>
      </c>
      <c r="K77" s="48">
        <v>6.2</v>
      </c>
      <c r="L77" s="48"/>
      <c r="M77" s="48">
        <v>30000</v>
      </c>
      <c r="N77" s="50">
        <v>14.7</v>
      </c>
      <c r="O77" s="50">
        <v>23.4</v>
      </c>
      <c r="P77" s="50">
        <v>0.33</v>
      </c>
      <c r="Q77" s="48" t="str">
        <f>LEFT(Table5[[#This Row],[label]],4)</f>
        <v>2016</v>
      </c>
      <c r="R77" s="48">
        <v>135</v>
      </c>
      <c r="S77" s="33" t="s">
        <v>848</v>
      </c>
      <c r="T77" s="33" t="s">
        <v>978</v>
      </c>
    </row>
    <row r="78" spans="1:20">
      <c r="A78" s="63" t="s">
        <v>850</v>
      </c>
      <c r="B78" s="48">
        <v>0.2</v>
      </c>
      <c r="C78" s="48">
        <v>750</v>
      </c>
      <c r="D78" s="48">
        <v>5</v>
      </c>
      <c r="E78" s="48">
        <v>1</v>
      </c>
      <c r="F78" s="48">
        <v>5.5</v>
      </c>
      <c r="G78" s="48">
        <v>3.1E-2</v>
      </c>
      <c r="H78" s="48">
        <v>16.100000000000001</v>
      </c>
      <c r="I78" s="48">
        <v>700</v>
      </c>
      <c r="J78" s="48">
        <v>14.8</v>
      </c>
      <c r="K78" s="48">
        <v>6.2</v>
      </c>
      <c r="L78" s="48"/>
      <c r="M78" s="48">
        <v>30000</v>
      </c>
      <c r="N78" s="50">
        <v>19.7</v>
      </c>
      <c r="O78" s="50">
        <v>26.1</v>
      </c>
      <c r="P78" s="50">
        <v>0.32</v>
      </c>
      <c r="Q78" s="48" t="str">
        <f>LEFT(Table5[[#This Row],[label]],4)</f>
        <v>2016</v>
      </c>
      <c r="R78" s="48">
        <v>135</v>
      </c>
      <c r="S78" s="33" t="s">
        <v>848</v>
      </c>
      <c r="T78" s="33" t="s">
        <v>978</v>
      </c>
    </row>
    <row r="79" spans="1:20">
      <c r="A79" s="63" t="s">
        <v>851</v>
      </c>
      <c r="B79" s="48">
        <v>0.2</v>
      </c>
      <c r="C79" s="48">
        <v>550</v>
      </c>
      <c r="D79" s="48">
        <v>5</v>
      </c>
      <c r="E79" s="48">
        <v>50</v>
      </c>
      <c r="F79" s="48">
        <v>11.5</v>
      </c>
      <c r="G79" s="48">
        <v>3.9E-2</v>
      </c>
      <c r="H79" s="48">
        <v>10.9</v>
      </c>
      <c r="I79" s="48">
        <v>700</v>
      </c>
      <c r="J79" s="48">
        <v>28.7</v>
      </c>
      <c r="K79" s="48">
        <v>3.5</v>
      </c>
      <c r="L79" s="48"/>
      <c r="M79" s="48">
        <v>30000</v>
      </c>
      <c r="N79" s="50">
        <v>13</v>
      </c>
      <c r="O79" s="50">
        <v>19</v>
      </c>
      <c r="Q79" s="48" t="str">
        <f>LEFT(Table5[[#This Row],[label]],4)</f>
        <v>2016</v>
      </c>
      <c r="R79" s="48">
        <v>135</v>
      </c>
      <c r="S79" s="33" t="s">
        <v>848</v>
      </c>
      <c r="T79" s="33" t="s">
        <v>978</v>
      </c>
    </row>
    <row r="80" spans="1:20">
      <c r="A80" s="63" t="s">
        <v>851</v>
      </c>
      <c r="B80" s="48">
        <v>0.2</v>
      </c>
      <c r="C80" s="48">
        <v>750</v>
      </c>
      <c r="D80" s="48">
        <v>5</v>
      </c>
      <c r="E80" s="48">
        <v>50</v>
      </c>
      <c r="F80" s="48">
        <v>11.5</v>
      </c>
      <c r="G80" s="48">
        <v>3.9E-2</v>
      </c>
      <c r="H80" s="48">
        <v>10.9</v>
      </c>
      <c r="I80" s="48">
        <v>700</v>
      </c>
      <c r="J80" s="48">
        <v>28.7</v>
      </c>
      <c r="K80" s="48">
        <v>3.5</v>
      </c>
      <c r="L80" s="48"/>
      <c r="M80" s="48">
        <v>30000</v>
      </c>
      <c r="N80" s="50">
        <v>74</v>
      </c>
      <c r="O80" s="50">
        <v>84</v>
      </c>
      <c r="Q80" s="48" t="str">
        <f>LEFT(Table5[[#This Row],[label]],4)</f>
        <v>2016</v>
      </c>
      <c r="R80" s="48">
        <v>135</v>
      </c>
      <c r="S80" s="33" t="s">
        <v>848</v>
      </c>
      <c r="T80" s="33" t="s">
        <v>978</v>
      </c>
    </row>
  </sheetData>
  <hyperlinks>
    <hyperlink ref="A49" r:id="rId1" display="mailto:HMA@Ni/SBA-15" xr:uid="{A8EAA7E1-1B42-4DE0-831D-8968ABB2C40B}"/>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D608-364E-4C34-85E0-DDCC32B3A25A}">
  <dimension ref="A1:T92"/>
  <sheetViews>
    <sheetView topLeftCell="A56" workbookViewId="0">
      <selection activeCell="A2" sqref="A2:Q92"/>
    </sheetView>
  </sheetViews>
  <sheetFormatPr defaultRowHeight="14.5"/>
  <cols>
    <col min="1" max="17" width="8.54296875" customWidth="1"/>
    <col min="18" max="18" width="8.54296875" style="33" customWidth="1"/>
  </cols>
  <sheetData>
    <row r="1" spans="1:20">
      <c r="A1" s="51" t="s">
        <v>0</v>
      </c>
      <c r="B1" s="52" t="s">
        <v>1</v>
      </c>
      <c r="C1" s="52" t="s">
        <v>2</v>
      </c>
      <c r="D1" s="52" t="s">
        <v>3</v>
      </c>
      <c r="E1" s="52" t="s">
        <v>4</v>
      </c>
      <c r="F1" s="52" t="s">
        <v>5</v>
      </c>
      <c r="G1" s="52" t="s">
        <v>6</v>
      </c>
      <c r="H1" s="52" t="s">
        <v>7</v>
      </c>
      <c r="I1" s="52" t="s">
        <v>8</v>
      </c>
      <c r="J1" s="52" t="s">
        <v>9</v>
      </c>
      <c r="K1" s="52" t="s">
        <v>979</v>
      </c>
      <c r="L1" s="52" t="s">
        <v>11</v>
      </c>
      <c r="M1" s="52" t="s">
        <v>12</v>
      </c>
      <c r="N1" s="53" t="s">
        <v>13</v>
      </c>
      <c r="O1" s="53" t="s">
        <v>14</v>
      </c>
      <c r="P1" s="53" t="s">
        <v>15</v>
      </c>
      <c r="Q1" s="54" t="s">
        <v>16</v>
      </c>
      <c r="R1" s="74" t="s">
        <v>951</v>
      </c>
    </row>
    <row r="2" spans="1:20">
      <c r="A2" s="55" t="s">
        <v>852</v>
      </c>
      <c r="B2" s="56">
        <v>0.5</v>
      </c>
      <c r="C2" s="56">
        <v>1000</v>
      </c>
      <c r="D2" s="56">
        <v>10</v>
      </c>
      <c r="E2" s="56">
        <v>20</v>
      </c>
      <c r="F2" s="56">
        <v>14.5</v>
      </c>
      <c r="G2" s="56">
        <v>0.38</v>
      </c>
      <c r="H2" s="56">
        <v>106</v>
      </c>
      <c r="I2" s="56">
        <v>702</v>
      </c>
      <c r="J2" s="56">
        <v>7</v>
      </c>
      <c r="K2" s="56"/>
      <c r="L2" s="56">
        <v>0</v>
      </c>
      <c r="M2" s="56">
        <v>60000</v>
      </c>
      <c r="N2" s="57">
        <v>91.62</v>
      </c>
      <c r="O2" s="57">
        <v>93.37</v>
      </c>
      <c r="P2" s="57">
        <v>0.95</v>
      </c>
      <c r="Q2" s="58" t="s">
        <v>853</v>
      </c>
      <c r="R2" s="75" t="s">
        <v>952</v>
      </c>
    </row>
    <row r="3" spans="1:20">
      <c r="A3" s="55" t="s">
        <v>852</v>
      </c>
      <c r="B3" s="56">
        <v>0.5</v>
      </c>
      <c r="C3" s="56">
        <v>1000</v>
      </c>
      <c r="D3" s="56">
        <v>10</v>
      </c>
      <c r="E3" s="56">
        <v>40</v>
      </c>
      <c r="F3" s="56">
        <v>14.5</v>
      </c>
      <c r="G3" s="56">
        <v>0.38</v>
      </c>
      <c r="H3" s="56">
        <v>106</v>
      </c>
      <c r="I3" s="56">
        <v>702</v>
      </c>
      <c r="J3" s="56">
        <v>7</v>
      </c>
      <c r="K3" s="56"/>
      <c r="L3" s="56">
        <v>0</v>
      </c>
      <c r="M3" s="56">
        <v>60000</v>
      </c>
      <c r="N3" s="57">
        <v>91.97</v>
      </c>
      <c r="O3" s="57">
        <v>94.41</v>
      </c>
      <c r="P3" s="57">
        <v>0.96</v>
      </c>
      <c r="Q3" s="58" t="s">
        <v>853</v>
      </c>
      <c r="R3" s="75" t="s">
        <v>952</v>
      </c>
    </row>
    <row r="4" spans="1:20">
      <c r="A4" s="55" t="s">
        <v>852</v>
      </c>
      <c r="B4" s="56">
        <v>0.5</v>
      </c>
      <c r="C4" s="56">
        <v>1000</v>
      </c>
      <c r="D4" s="56">
        <v>10</v>
      </c>
      <c r="E4" s="56">
        <v>60</v>
      </c>
      <c r="F4" s="56">
        <v>14.5</v>
      </c>
      <c r="G4" s="56">
        <v>0.38</v>
      </c>
      <c r="H4" s="56">
        <v>106</v>
      </c>
      <c r="I4" s="56">
        <v>702</v>
      </c>
      <c r="J4" s="56">
        <v>7</v>
      </c>
      <c r="K4" s="56"/>
      <c r="L4" s="56">
        <v>0</v>
      </c>
      <c r="M4" s="56">
        <v>60000</v>
      </c>
      <c r="N4" s="57">
        <v>93.02</v>
      </c>
      <c r="O4" s="57">
        <v>91.97</v>
      </c>
      <c r="P4" s="57">
        <v>0.95</v>
      </c>
      <c r="Q4" s="58" t="s">
        <v>853</v>
      </c>
      <c r="R4" s="75" t="s">
        <v>952</v>
      </c>
      <c r="T4" t="str" cm="1">
        <f t="array" ref="T4:T10">_xlfn.UNIQUE(Table39[Paper no.])</f>
        <v>2014-2</v>
      </c>
    </row>
    <row r="5" spans="1:20">
      <c r="A5" s="55" t="s">
        <v>852</v>
      </c>
      <c r="B5" s="56">
        <v>0.5</v>
      </c>
      <c r="C5" s="56">
        <v>1000</v>
      </c>
      <c r="D5" s="56">
        <v>10</v>
      </c>
      <c r="E5" s="56">
        <v>80</v>
      </c>
      <c r="F5" s="56">
        <v>14.5</v>
      </c>
      <c r="G5" s="56">
        <v>0.38</v>
      </c>
      <c r="H5" s="56">
        <v>106</v>
      </c>
      <c r="I5" s="56">
        <v>702</v>
      </c>
      <c r="J5" s="56">
        <v>7</v>
      </c>
      <c r="K5" s="56"/>
      <c r="L5" s="56">
        <v>0</v>
      </c>
      <c r="M5" s="56">
        <v>60000</v>
      </c>
      <c r="N5" s="57">
        <v>90.92</v>
      </c>
      <c r="O5" s="57">
        <v>92.32</v>
      </c>
      <c r="P5" s="57">
        <v>0.92</v>
      </c>
      <c r="Q5" s="58" t="s">
        <v>853</v>
      </c>
      <c r="R5" s="75" t="s">
        <v>952</v>
      </c>
      <c r="T5" t="str">
        <v>2014-10</v>
      </c>
    </row>
    <row r="6" spans="1:20">
      <c r="A6" s="55" t="s">
        <v>852</v>
      </c>
      <c r="B6" s="56">
        <v>0.5</v>
      </c>
      <c r="C6" s="56">
        <v>1000</v>
      </c>
      <c r="D6" s="56">
        <v>10</v>
      </c>
      <c r="E6" s="56">
        <v>100</v>
      </c>
      <c r="F6" s="56">
        <v>14.5</v>
      </c>
      <c r="G6" s="56">
        <v>0.38</v>
      </c>
      <c r="H6" s="56">
        <v>106</v>
      </c>
      <c r="I6" s="56">
        <v>702</v>
      </c>
      <c r="J6" s="56">
        <v>7</v>
      </c>
      <c r="K6" s="56"/>
      <c r="L6" s="56">
        <v>0</v>
      </c>
      <c r="M6" s="56">
        <v>60000</v>
      </c>
      <c r="N6" s="57">
        <v>88.48</v>
      </c>
      <c r="O6" s="57">
        <v>89.18</v>
      </c>
      <c r="P6" s="57">
        <v>0.9</v>
      </c>
      <c r="Q6" s="58" t="s">
        <v>853</v>
      </c>
      <c r="R6" s="75" t="s">
        <v>952</v>
      </c>
      <c r="T6" t="str">
        <v>2014-12</v>
      </c>
    </row>
    <row r="7" spans="1:20">
      <c r="A7" s="55" t="s">
        <v>852</v>
      </c>
      <c r="B7" s="56">
        <v>0.5</v>
      </c>
      <c r="C7" s="56">
        <v>900</v>
      </c>
      <c r="D7" s="56">
        <v>10</v>
      </c>
      <c r="E7" s="56">
        <v>20</v>
      </c>
      <c r="F7" s="56">
        <v>14.5</v>
      </c>
      <c r="G7" s="56">
        <v>0.38</v>
      </c>
      <c r="H7" s="56">
        <v>106</v>
      </c>
      <c r="I7" s="56">
        <v>702</v>
      </c>
      <c r="J7" s="56">
        <v>7</v>
      </c>
      <c r="K7" s="56"/>
      <c r="L7" s="56">
        <v>0</v>
      </c>
      <c r="M7" s="56">
        <v>60000</v>
      </c>
      <c r="N7" s="57">
        <v>73.81</v>
      </c>
      <c r="O7" s="57">
        <v>84.64</v>
      </c>
      <c r="P7" s="57">
        <v>0.9</v>
      </c>
      <c r="Q7" s="58" t="s">
        <v>853</v>
      </c>
      <c r="R7" s="75" t="s">
        <v>952</v>
      </c>
      <c r="T7" t="str">
        <v>2014-25</v>
      </c>
    </row>
    <row r="8" spans="1:20">
      <c r="A8" s="55" t="s">
        <v>852</v>
      </c>
      <c r="B8" s="56">
        <v>0.5</v>
      </c>
      <c r="C8" s="56">
        <v>900</v>
      </c>
      <c r="D8" s="56">
        <v>10</v>
      </c>
      <c r="E8" s="56">
        <v>40</v>
      </c>
      <c r="F8" s="56">
        <v>14.5</v>
      </c>
      <c r="G8" s="56">
        <v>0.38</v>
      </c>
      <c r="H8" s="56">
        <v>106</v>
      </c>
      <c r="I8" s="56">
        <v>702</v>
      </c>
      <c r="J8" s="56">
        <v>7</v>
      </c>
      <c r="K8" s="56"/>
      <c r="L8" s="56">
        <v>0</v>
      </c>
      <c r="M8" s="56">
        <v>60000</v>
      </c>
      <c r="N8" s="57">
        <v>75.91</v>
      </c>
      <c r="O8" s="57">
        <v>82.89</v>
      </c>
      <c r="P8" s="57">
        <v>0.86</v>
      </c>
      <c r="Q8" s="58" t="s">
        <v>853</v>
      </c>
      <c r="R8" s="75" t="s">
        <v>952</v>
      </c>
      <c r="T8" t="str">
        <v>2014-33</v>
      </c>
    </row>
    <row r="9" spans="1:20">
      <c r="A9" s="55" t="s">
        <v>852</v>
      </c>
      <c r="B9" s="56">
        <v>0.5</v>
      </c>
      <c r="C9" s="56">
        <v>900</v>
      </c>
      <c r="D9" s="56">
        <v>10</v>
      </c>
      <c r="E9" s="56">
        <v>60</v>
      </c>
      <c r="F9" s="56">
        <v>14.5</v>
      </c>
      <c r="G9" s="56">
        <v>0.38</v>
      </c>
      <c r="H9" s="56">
        <v>106</v>
      </c>
      <c r="I9" s="56">
        <v>702</v>
      </c>
      <c r="J9" s="56">
        <v>7</v>
      </c>
      <c r="K9" s="56"/>
      <c r="L9" s="56">
        <v>0</v>
      </c>
      <c r="M9" s="56">
        <v>60000</v>
      </c>
      <c r="N9" s="57">
        <v>75.209999999999994</v>
      </c>
      <c r="O9" s="57">
        <v>82.54</v>
      </c>
      <c r="P9" s="57">
        <v>0.86</v>
      </c>
      <c r="Q9" s="58" t="s">
        <v>853</v>
      </c>
      <c r="R9" s="75" t="s">
        <v>952</v>
      </c>
      <c r="T9" t="str">
        <v>2014-46</v>
      </c>
    </row>
    <row r="10" spans="1:20">
      <c r="A10" s="55" t="s">
        <v>852</v>
      </c>
      <c r="B10" s="56">
        <v>0.5</v>
      </c>
      <c r="C10" s="56">
        <v>900</v>
      </c>
      <c r="D10" s="56">
        <v>10</v>
      </c>
      <c r="E10" s="56">
        <v>80</v>
      </c>
      <c r="F10" s="56">
        <v>14.5</v>
      </c>
      <c r="G10" s="56">
        <v>0.38</v>
      </c>
      <c r="H10" s="56">
        <v>106</v>
      </c>
      <c r="I10" s="56">
        <v>702</v>
      </c>
      <c r="J10" s="56">
        <v>7</v>
      </c>
      <c r="K10" s="56"/>
      <c r="L10" s="56">
        <v>0</v>
      </c>
      <c r="M10" s="56">
        <v>60000</v>
      </c>
      <c r="N10" s="57">
        <v>72.760000000000005</v>
      </c>
      <c r="O10" s="57">
        <v>87.81</v>
      </c>
      <c r="P10" s="57">
        <v>0.84</v>
      </c>
      <c r="Q10" s="58" t="s">
        <v>853</v>
      </c>
      <c r="R10" s="75" t="s">
        <v>952</v>
      </c>
      <c r="T10" t="str">
        <v>2014-81</v>
      </c>
    </row>
    <row r="11" spans="1:20">
      <c r="A11" s="55" t="s">
        <v>852</v>
      </c>
      <c r="B11" s="56">
        <v>0.5</v>
      </c>
      <c r="C11" s="56">
        <v>900</v>
      </c>
      <c r="D11" s="56">
        <v>10</v>
      </c>
      <c r="E11" s="56">
        <v>100</v>
      </c>
      <c r="F11" s="56">
        <v>14.5</v>
      </c>
      <c r="G11" s="56">
        <v>0.38</v>
      </c>
      <c r="H11" s="56">
        <v>106</v>
      </c>
      <c r="I11" s="56">
        <v>702</v>
      </c>
      <c r="J11" s="56">
        <v>7</v>
      </c>
      <c r="K11" s="56"/>
      <c r="L11" s="56">
        <v>0</v>
      </c>
      <c r="M11" s="56">
        <v>60000</v>
      </c>
      <c r="N11" s="57">
        <v>69.97</v>
      </c>
      <c r="O11" s="57">
        <v>78.349999999999994</v>
      </c>
      <c r="P11" s="57">
        <v>0.8</v>
      </c>
      <c r="Q11" s="58" t="s">
        <v>853</v>
      </c>
      <c r="R11" s="75" t="s">
        <v>952</v>
      </c>
    </row>
    <row r="12" spans="1:20">
      <c r="A12" s="55" t="s">
        <v>852</v>
      </c>
      <c r="B12" s="56">
        <v>0.5</v>
      </c>
      <c r="C12" s="56">
        <v>800</v>
      </c>
      <c r="D12" s="56">
        <v>10</v>
      </c>
      <c r="E12" s="56">
        <v>20</v>
      </c>
      <c r="F12" s="56">
        <v>14.5</v>
      </c>
      <c r="G12" s="56">
        <v>0.38</v>
      </c>
      <c r="H12" s="56">
        <v>106</v>
      </c>
      <c r="I12" s="56">
        <v>702</v>
      </c>
      <c r="J12" s="56">
        <v>7</v>
      </c>
      <c r="K12" s="56"/>
      <c r="L12" s="56">
        <v>0</v>
      </c>
      <c r="M12" s="56">
        <v>60000</v>
      </c>
      <c r="N12" s="57">
        <v>56</v>
      </c>
      <c r="O12" s="57">
        <v>55.62</v>
      </c>
      <c r="P12" s="57">
        <v>0.79</v>
      </c>
      <c r="Q12" s="58" t="s">
        <v>853</v>
      </c>
      <c r="R12" s="75" t="s">
        <v>952</v>
      </c>
    </row>
    <row r="13" spans="1:20">
      <c r="A13" s="55" t="s">
        <v>854</v>
      </c>
      <c r="B13" s="56">
        <v>0.47</v>
      </c>
      <c r="C13" s="56">
        <v>500</v>
      </c>
      <c r="D13" s="56">
        <v>5</v>
      </c>
      <c r="E13" s="56">
        <v>0.5</v>
      </c>
      <c r="F13" s="56">
        <v>9.6</v>
      </c>
      <c r="G13" s="56">
        <v>0.57999999999999996</v>
      </c>
      <c r="H13" s="56">
        <v>223.5</v>
      </c>
      <c r="I13" s="56">
        <v>809</v>
      </c>
      <c r="J13" s="56">
        <v>18.2</v>
      </c>
      <c r="K13" s="56"/>
      <c r="L13" s="56">
        <v>0</v>
      </c>
      <c r="M13" s="56">
        <v>3600</v>
      </c>
      <c r="N13" s="57">
        <v>12.8</v>
      </c>
      <c r="O13" s="57">
        <v>16.399999999999999</v>
      </c>
      <c r="P13" s="57">
        <v>0.69</v>
      </c>
      <c r="Q13" s="58" t="s">
        <v>855</v>
      </c>
      <c r="R13" s="75" t="s">
        <v>952</v>
      </c>
    </row>
    <row r="14" spans="1:20">
      <c r="A14" s="55" t="s">
        <v>856</v>
      </c>
      <c r="B14" s="56">
        <v>0.47</v>
      </c>
      <c r="C14" s="56">
        <v>500</v>
      </c>
      <c r="D14" s="56">
        <v>5</v>
      </c>
      <c r="E14" s="56">
        <v>0.5</v>
      </c>
      <c r="F14" s="56">
        <v>16</v>
      </c>
      <c r="G14" s="56">
        <v>0.71</v>
      </c>
      <c r="H14" s="56">
        <v>144</v>
      </c>
      <c r="I14" s="56">
        <v>756</v>
      </c>
      <c r="J14" s="56">
        <v>15.5</v>
      </c>
      <c r="K14" s="56">
        <v>6.7</v>
      </c>
      <c r="L14" s="56">
        <v>0</v>
      </c>
      <c r="M14" s="56">
        <v>3600</v>
      </c>
      <c r="N14" s="57">
        <v>27.5</v>
      </c>
      <c r="O14" s="57">
        <v>28.1</v>
      </c>
      <c r="P14" s="57">
        <v>0.94</v>
      </c>
      <c r="Q14" s="58" t="s">
        <v>855</v>
      </c>
      <c r="R14" s="75" t="s">
        <v>952</v>
      </c>
    </row>
    <row r="15" spans="1:20">
      <c r="A15" s="55" t="s">
        <v>857</v>
      </c>
      <c r="B15" s="56">
        <v>0.47</v>
      </c>
      <c r="C15" s="56">
        <v>500</v>
      </c>
      <c r="D15" s="56">
        <v>5</v>
      </c>
      <c r="E15" s="56">
        <v>0.5</v>
      </c>
      <c r="F15" s="56">
        <v>13.1</v>
      </c>
      <c r="G15" s="56">
        <v>0.18</v>
      </c>
      <c r="H15" s="56">
        <v>53.9</v>
      </c>
      <c r="I15" s="56">
        <v>365</v>
      </c>
      <c r="J15" s="56">
        <v>23.7</v>
      </c>
      <c r="K15" s="56"/>
      <c r="L15" s="56">
        <v>0</v>
      </c>
      <c r="M15" s="56">
        <v>3600</v>
      </c>
      <c r="N15" s="57">
        <v>10.3</v>
      </c>
      <c r="O15" s="57">
        <v>18.600000000000001</v>
      </c>
      <c r="P15" s="57">
        <v>0.56000000000000005</v>
      </c>
      <c r="Q15" s="58" t="s">
        <v>855</v>
      </c>
      <c r="R15" s="75" t="s">
        <v>952</v>
      </c>
    </row>
    <row r="16" spans="1:20">
      <c r="A16" s="55" t="s">
        <v>858</v>
      </c>
      <c r="B16" s="56">
        <v>0.47</v>
      </c>
      <c r="C16" s="56">
        <v>500</v>
      </c>
      <c r="D16" s="56">
        <v>5</v>
      </c>
      <c r="E16" s="56">
        <v>0.5</v>
      </c>
      <c r="F16" s="56">
        <v>7.9</v>
      </c>
      <c r="G16" s="56">
        <v>0.05</v>
      </c>
      <c r="H16" s="56">
        <v>22.8</v>
      </c>
      <c r="I16" s="56">
        <v>445</v>
      </c>
      <c r="J16" s="56">
        <v>17.3</v>
      </c>
      <c r="K16" s="56">
        <v>6.1</v>
      </c>
      <c r="L16" s="56">
        <v>0</v>
      </c>
      <c r="M16" s="56">
        <v>3600</v>
      </c>
      <c r="N16" s="57">
        <v>23.9</v>
      </c>
      <c r="O16" s="57">
        <v>25.5</v>
      </c>
      <c r="P16" s="57">
        <v>0.93</v>
      </c>
      <c r="Q16" s="58" t="s">
        <v>855</v>
      </c>
      <c r="R16" s="75" t="s">
        <v>952</v>
      </c>
    </row>
    <row r="17" spans="1:18">
      <c r="A17" s="55" t="s">
        <v>859</v>
      </c>
      <c r="B17" s="56">
        <v>0.47</v>
      </c>
      <c r="C17" s="56">
        <v>500</v>
      </c>
      <c r="D17" s="56">
        <v>5</v>
      </c>
      <c r="E17" s="56">
        <v>0.5</v>
      </c>
      <c r="F17" s="56">
        <v>21.4</v>
      </c>
      <c r="G17" s="56">
        <v>0.32</v>
      </c>
      <c r="H17" s="56">
        <v>59.5</v>
      </c>
      <c r="I17" s="56">
        <v>231</v>
      </c>
      <c r="J17" s="56">
        <v>21.4</v>
      </c>
      <c r="K17" s="56"/>
      <c r="L17" s="56">
        <v>0</v>
      </c>
      <c r="M17" s="56">
        <v>3600</v>
      </c>
      <c r="N17" s="57">
        <v>13.4</v>
      </c>
      <c r="O17" s="57">
        <v>17.7</v>
      </c>
      <c r="P17" s="57">
        <v>0.71</v>
      </c>
      <c r="Q17" s="58" t="s">
        <v>855</v>
      </c>
      <c r="R17" s="75" t="s">
        <v>952</v>
      </c>
    </row>
    <row r="18" spans="1:18">
      <c r="A18" s="55" t="s">
        <v>860</v>
      </c>
      <c r="B18" s="56">
        <v>0.47</v>
      </c>
      <c r="C18" s="56">
        <v>500</v>
      </c>
      <c r="D18" s="56">
        <v>5</v>
      </c>
      <c r="E18" s="56">
        <v>0.5</v>
      </c>
      <c r="F18" s="56">
        <v>7.4</v>
      </c>
      <c r="G18" s="56">
        <v>0.05</v>
      </c>
      <c r="H18" s="56">
        <v>30.2</v>
      </c>
      <c r="I18" s="56">
        <v>449</v>
      </c>
      <c r="J18" s="56">
        <v>19</v>
      </c>
      <c r="K18" s="56">
        <v>5.8</v>
      </c>
      <c r="L18" s="56">
        <v>0</v>
      </c>
      <c r="M18" s="56">
        <v>3600</v>
      </c>
      <c r="N18" s="57">
        <v>15.5</v>
      </c>
      <c r="O18" s="57">
        <v>17.8</v>
      </c>
      <c r="P18" s="57">
        <v>0.94</v>
      </c>
      <c r="Q18" s="58" t="s">
        <v>855</v>
      </c>
      <c r="R18" s="75" t="s">
        <v>952</v>
      </c>
    </row>
    <row r="19" spans="1:18">
      <c r="A19" s="55" t="s">
        <v>854</v>
      </c>
      <c r="B19" s="56">
        <v>0.47</v>
      </c>
      <c r="C19" s="56">
        <v>600</v>
      </c>
      <c r="D19" s="56">
        <v>5</v>
      </c>
      <c r="E19" s="56">
        <v>0.5</v>
      </c>
      <c r="F19" s="56">
        <v>9.6</v>
      </c>
      <c r="G19" s="56">
        <v>0.57999999999999996</v>
      </c>
      <c r="H19" s="56">
        <v>223.5</v>
      </c>
      <c r="I19" s="56">
        <v>809</v>
      </c>
      <c r="J19" s="56">
        <v>18.2</v>
      </c>
      <c r="K19" s="56"/>
      <c r="L19" s="56">
        <v>0</v>
      </c>
      <c r="M19" s="56">
        <v>3600</v>
      </c>
      <c r="N19" s="57">
        <v>40.799999999999997</v>
      </c>
      <c r="O19" s="57">
        <v>44.2</v>
      </c>
      <c r="P19" s="57">
        <v>0.87</v>
      </c>
      <c r="Q19" s="58" t="s">
        <v>855</v>
      </c>
      <c r="R19" s="75" t="s">
        <v>952</v>
      </c>
    </row>
    <row r="20" spans="1:18">
      <c r="A20" s="55" t="s">
        <v>856</v>
      </c>
      <c r="B20" s="56">
        <v>0.47</v>
      </c>
      <c r="C20" s="56">
        <v>600</v>
      </c>
      <c r="D20" s="56">
        <v>5</v>
      </c>
      <c r="E20" s="56">
        <v>0.5</v>
      </c>
      <c r="F20" s="56">
        <v>16</v>
      </c>
      <c r="G20" s="56">
        <v>0.71</v>
      </c>
      <c r="H20" s="56">
        <v>144</v>
      </c>
      <c r="I20" s="56">
        <v>756</v>
      </c>
      <c r="J20" s="56">
        <v>15.5</v>
      </c>
      <c r="K20" s="56"/>
      <c r="L20" s="56">
        <v>0</v>
      </c>
      <c r="M20" s="56">
        <v>3600</v>
      </c>
      <c r="N20" s="57">
        <v>65.7</v>
      </c>
      <c r="O20" s="57">
        <v>59.5</v>
      </c>
      <c r="P20" s="57">
        <v>1.1499999999999999</v>
      </c>
      <c r="Q20" s="58" t="s">
        <v>855</v>
      </c>
      <c r="R20" s="75" t="s">
        <v>952</v>
      </c>
    </row>
    <row r="21" spans="1:18">
      <c r="A21" s="55" t="s">
        <v>857</v>
      </c>
      <c r="B21" s="56">
        <v>0.47</v>
      </c>
      <c r="C21" s="56">
        <v>600</v>
      </c>
      <c r="D21" s="56">
        <v>5</v>
      </c>
      <c r="E21" s="56">
        <v>0.5</v>
      </c>
      <c r="F21" s="56">
        <v>13.1</v>
      </c>
      <c r="G21" s="56">
        <v>0.18</v>
      </c>
      <c r="H21" s="56">
        <v>53.9</v>
      </c>
      <c r="I21" s="56">
        <v>365</v>
      </c>
      <c r="J21" s="56">
        <v>23.7</v>
      </c>
      <c r="K21" s="56"/>
      <c r="L21" s="56">
        <v>0</v>
      </c>
      <c r="M21" s="56">
        <v>3600</v>
      </c>
      <c r="N21" s="57">
        <v>24.7</v>
      </c>
      <c r="O21" s="57">
        <v>34.299999999999997</v>
      </c>
      <c r="P21" s="57">
        <v>0.59</v>
      </c>
      <c r="Q21" s="58" t="s">
        <v>855</v>
      </c>
      <c r="R21" s="75" t="s">
        <v>952</v>
      </c>
    </row>
    <row r="22" spans="1:18">
      <c r="A22" s="55" t="s">
        <v>858</v>
      </c>
      <c r="B22" s="56">
        <v>0.47</v>
      </c>
      <c r="C22" s="56">
        <v>600</v>
      </c>
      <c r="D22" s="56">
        <v>5</v>
      </c>
      <c r="E22" s="56">
        <v>0.5</v>
      </c>
      <c r="F22" s="56">
        <v>7.9</v>
      </c>
      <c r="G22" s="56">
        <v>0.05</v>
      </c>
      <c r="H22" s="56">
        <v>22.8</v>
      </c>
      <c r="I22" s="56">
        <v>445</v>
      </c>
      <c r="J22" s="56">
        <v>17.3</v>
      </c>
      <c r="K22" s="56"/>
      <c r="L22" s="56">
        <v>0</v>
      </c>
      <c r="M22" s="56">
        <v>3600</v>
      </c>
      <c r="N22" s="57">
        <v>69.400000000000006</v>
      </c>
      <c r="O22" s="57">
        <v>54.6</v>
      </c>
      <c r="P22" s="57">
        <v>1.2</v>
      </c>
      <c r="Q22" s="58" t="s">
        <v>855</v>
      </c>
      <c r="R22" s="75" t="s">
        <v>952</v>
      </c>
    </row>
    <row r="23" spans="1:18">
      <c r="A23" s="55" t="s">
        <v>859</v>
      </c>
      <c r="B23" s="56">
        <v>0.47</v>
      </c>
      <c r="C23" s="56">
        <v>600</v>
      </c>
      <c r="D23" s="56">
        <v>5</v>
      </c>
      <c r="E23" s="56">
        <v>0.5</v>
      </c>
      <c r="F23" s="56">
        <v>21.4</v>
      </c>
      <c r="G23" s="56">
        <v>0.32</v>
      </c>
      <c r="H23" s="56">
        <v>59.5</v>
      </c>
      <c r="I23" s="56">
        <v>231</v>
      </c>
      <c r="J23" s="56">
        <v>21.4</v>
      </c>
      <c r="K23" s="56"/>
      <c r="L23" s="56">
        <v>0</v>
      </c>
      <c r="M23" s="56">
        <v>3600</v>
      </c>
      <c r="N23" s="57">
        <v>47.6</v>
      </c>
      <c r="O23" s="57">
        <v>55.4</v>
      </c>
      <c r="P23" s="57">
        <v>0.76</v>
      </c>
      <c r="Q23" s="58" t="s">
        <v>855</v>
      </c>
      <c r="R23" s="75" t="s">
        <v>952</v>
      </c>
    </row>
    <row r="24" spans="1:18">
      <c r="A24" s="55" t="s">
        <v>860</v>
      </c>
      <c r="B24" s="56">
        <v>0.47</v>
      </c>
      <c r="C24" s="56">
        <v>600</v>
      </c>
      <c r="D24" s="56">
        <v>5</v>
      </c>
      <c r="E24" s="56">
        <v>0.5</v>
      </c>
      <c r="F24" s="56">
        <v>7.4</v>
      </c>
      <c r="G24" s="56">
        <v>0.05</v>
      </c>
      <c r="H24" s="56">
        <v>30.2</v>
      </c>
      <c r="I24" s="56">
        <v>449</v>
      </c>
      <c r="J24" s="56">
        <v>19</v>
      </c>
      <c r="K24" s="56"/>
      <c r="L24" s="56">
        <v>0</v>
      </c>
      <c r="M24" s="56">
        <v>3600</v>
      </c>
      <c r="N24" s="57">
        <v>51.5</v>
      </c>
      <c r="O24" s="57">
        <v>48.3</v>
      </c>
      <c r="P24" s="57">
        <v>1.0900000000000001</v>
      </c>
      <c r="Q24" s="58" t="s">
        <v>855</v>
      </c>
      <c r="R24" s="75" t="s">
        <v>952</v>
      </c>
    </row>
    <row r="25" spans="1:18">
      <c r="A25" s="55" t="s">
        <v>854</v>
      </c>
      <c r="B25" s="56">
        <v>0.47</v>
      </c>
      <c r="C25" s="56">
        <v>700</v>
      </c>
      <c r="D25" s="56">
        <v>5</v>
      </c>
      <c r="E25" s="56">
        <v>0.5</v>
      </c>
      <c r="F25" s="56">
        <v>9.6</v>
      </c>
      <c r="G25" s="56">
        <v>0.57999999999999996</v>
      </c>
      <c r="H25" s="56">
        <v>223.5</v>
      </c>
      <c r="I25" s="56">
        <v>809</v>
      </c>
      <c r="J25" s="56">
        <v>18.2</v>
      </c>
      <c r="K25" s="56"/>
      <c r="L25" s="56">
        <v>0</v>
      </c>
      <c r="M25" s="56">
        <v>3600</v>
      </c>
      <c r="N25" s="57">
        <v>81.599999999999994</v>
      </c>
      <c r="O25" s="57">
        <v>84.8</v>
      </c>
      <c r="P25" s="57">
        <v>0.91</v>
      </c>
      <c r="Q25" s="58" t="s">
        <v>855</v>
      </c>
      <c r="R25" s="75" t="s">
        <v>952</v>
      </c>
    </row>
    <row r="26" spans="1:18">
      <c r="A26" s="55" t="s">
        <v>856</v>
      </c>
      <c r="B26" s="56">
        <v>0.47</v>
      </c>
      <c r="C26" s="56">
        <v>700</v>
      </c>
      <c r="D26" s="56">
        <v>5</v>
      </c>
      <c r="E26" s="56">
        <v>0.5</v>
      </c>
      <c r="F26" s="56">
        <v>16</v>
      </c>
      <c r="G26" s="56">
        <v>0.71</v>
      </c>
      <c r="H26" s="56">
        <v>144</v>
      </c>
      <c r="I26" s="56">
        <v>756</v>
      </c>
      <c r="J26" s="56">
        <v>15.5</v>
      </c>
      <c r="K26" s="56"/>
      <c r="L26" s="56">
        <v>0</v>
      </c>
      <c r="M26" s="56">
        <v>3600</v>
      </c>
      <c r="N26" s="57">
        <v>84.7</v>
      </c>
      <c r="O26" s="57">
        <v>84.5</v>
      </c>
      <c r="P26" s="57">
        <v>0.99</v>
      </c>
      <c r="Q26" s="58" t="s">
        <v>855</v>
      </c>
      <c r="R26" s="75" t="s">
        <v>952</v>
      </c>
    </row>
    <row r="27" spans="1:18">
      <c r="A27" s="55" t="s">
        <v>857</v>
      </c>
      <c r="B27" s="56">
        <v>0.47</v>
      </c>
      <c r="C27" s="56">
        <v>700</v>
      </c>
      <c r="D27" s="56">
        <v>5</v>
      </c>
      <c r="E27" s="56">
        <v>0.5</v>
      </c>
      <c r="F27" s="56">
        <v>13.1</v>
      </c>
      <c r="G27" s="56">
        <v>0.18</v>
      </c>
      <c r="H27" s="56">
        <v>53.9</v>
      </c>
      <c r="I27" s="56">
        <v>365</v>
      </c>
      <c r="J27" s="56">
        <v>23.7</v>
      </c>
      <c r="K27" s="56"/>
      <c r="L27" s="56">
        <v>0</v>
      </c>
      <c r="M27" s="56">
        <v>3600</v>
      </c>
      <c r="N27" s="57">
        <v>58.9</v>
      </c>
      <c r="O27" s="57">
        <v>67.5</v>
      </c>
      <c r="P27" s="57">
        <v>0.83</v>
      </c>
      <c r="Q27" s="58" t="s">
        <v>855</v>
      </c>
      <c r="R27" s="75" t="s">
        <v>952</v>
      </c>
    </row>
    <row r="28" spans="1:18">
      <c r="A28" s="55" t="s">
        <v>858</v>
      </c>
      <c r="B28" s="56">
        <v>0.47</v>
      </c>
      <c r="C28" s="56">
        <v>700</v>
      </c>
      <c r="D28" s="56">
        <v>5</v>
      </c>
      <c r="E28" s="56">
        <v>0.5</v>
      </c>
      <c r="F28" s="56">
        <v>7.9</v>
      </c>
      <c r="G28" s="56">
        <v>0.05</v>
      </c>
      <c r="H28" s="56">
        <v>22.8</v>
      </c>
      <c r="I28" s="56">
        <v>445</v>
      </c>
      <c r="J28" s="56">
        <v>17.3</v>
      </c>
      <c r="K28" s="56"/>
      <c r="L28" s="56">
        <v>0</v>
      </c>
      <c r="M28" s="56">
        <v>3600</v>
      </c>
      <c r="N28" s="57">
        <v>87.1</v>
      </c>
      <c r="O28" s="57">
        <v>79.8</v>
      </c>
      <c r="P28" s="57">
        <v>1.08</v>
      </c>
      <c r="Q28" s="58" t="s">
        <v>855</v>
      </c>
      <c r="R28" s="75" t="s">
        <v>952</v>
      </c>
    </row>
    <row r="29" spans="1:18">
      <c r="A29" s="55" t="s">
        <v>859</v>
      </c>
      <c r="B29" s="56">
        <v>0.47</v>
      </c>
      <c r="C29" s="56">
        <v>700</v>
      </c>
      <c r="D29" s="56">
        <v>5</v>
      </c>
      <c r="E29" s="56">
        <v>0.5</v>
      </c>
      <c r="F29" s="56">
        <v>21.4</v>
      </c>
      <c r="G29" s="56">
        <v>0.32</v>
      </c>
      <c r="H29" s="56">
        <v>59.5</v>
      </c>
      <c r="I29" s="56">
        <v>231</v>
      </c>
      <c r="J29" s="56">
        <v>21.4</v>
      </c>
      <c r="K29" s="56"/>
      <c r="L29" s="56">
        <v>0</v>
      </c>
      <c r="M29" s="56">
        <v>3600</v>
      </c>
      <c r="N29" s="57">
        <v>78.599999999999994</v>
      </c>
      <c r="O29" s="57">
        <v>83.5</v>
      </c>
      <c r="P29" s="57">
        <v>0.89</v>
      </c>
      <c r="Q29" s="58" t="s">
        <v>855</v>
      </c>
      <c r="R29" s="75" t="s">
        <v>952</v>
      </c>
    </row>
    <row r="30" spans="1:18">
      <c r="A30" s="55" t="s">
        <v>860</v>
      </c>
      <c r="B30" s="56">
        <v>0.47</v>
      </c>
      <c r="C30" s="56">
        <v>700</v>
      </c>
      <c r="D30" s="56">
        <v>5</v>
      </c>
      <c r="E30" s="56">
        <v>0.5</v>
      </c>
      <c r="F30" s="56">
        <v>7.4</v>
      </c>
      <c r="G30" s="56">
        <v>0.05</v>
      </c>
      <c r="H30" s="56">
        <v>30.2</v>
      </c>
      <c r="I30" s="56">
        <v>449</v>
      </c>
      <c r="J30" s="56">
        <v>19</v>
      </c>
      <c r="K30" s="56"/>
      <c r="L30" s="56">
        <v>0</v>
      </c>
      <c r="M30" s="56">
        <v>3600</v>
      </c>
      <c r="N30" s="57">
        <v>83.4</v>
      </c>
      <c r="O30" s="57">
        <v>80.8</v>
      </c>
      <c r="P30" s="57">
        <v>1.05</v>
      </c>
      <c r="Q30" s="58" t="s">
        <v>855</v>
      </c>
      <c r="R30" s="75" t="s">
        <v>952</v>
      </c>
    </row>
    <row r="31" spans="1:18">
      <c r="A31" s="55" t="s">
        <v>854</v>
      </c>
      <c r="B31" s="56">
        <v>0.47</v>
      </c>
      <c r="C31" s="56">
        <v>800</v>
      </c>
      <c r="D31" s="56">
        <v>5</v>
      </c>
      <c r="E31" s="56">
        <v>0.5</v>
      </c>
      <c r="F31" s="56">
        <v>9.6</v>
      </c>
      <c r="G31" s="56">
        <v>0.57999999999999996</v>
      </c>
      <c r="H31" s="56">
        <v>223.5</v>
      </c>
      <c r="I31" s="56">
        <v>809</v>
      </c>
      <c r="J31" s="56">
        <v>18.2</v>
      </c>
      <c r="K31" s="56"/>
      <c r="L31" s="56">
        <v>0</v>
      </c>
      <c r="M31" s="56">
        <v>3600</v>
      </c>
      <c r="N31" s="57">
        <v>91.3</v>
      </c>
      <c r="O31" s="57">
        <v>93.7</v>
      </c>
      <c r="P31" s="57">
        <v>0.89</v>
      </c>
      <c r="Q31" s="58" t="s">
        <v>855</v>
      </c>
      <c r="R31" s="75" t="s">
        <v>952</v>
      </c>
    </row>
    <row r="32" spans="1:18">
      <c r="A32" s="55" t="s">
        <v>856</v>
      </c>
      <c r="B32" s="56">
        <v>0.47</v>
      </c>
      <c r="C32" s="56">
        <v>800</v>
      </c>
      <c r="D32" s="56">
        <v>5</v>
      </c>
      <c r="E32" s="56">
        <v>0.5</v>
      </c>
      <c r="F32" s="56">
        <v>16</v>
      </c>
      <c r="G32" s="56">
        <v>0.71</v>
      </c>
      <c r="H32" s="56">
        <v>144</v>
      </c>
      <c r="I32" s="56">
        <v>756</v>
      </c>
      <c r="J32" s="56">
        <v>15.5</v>
      </c>
      <c r="K32" s="56"/>
      <c r="L32" s="56">
        <v>0</v>
      </c>
      <c r="M32" s="56">
        <v>3600</v>
      </c>
      <c r="N32" s="57">
        <v>95.9</v>
      </c>
      <c r="O32" s="57">
        <v>94.5</v>
      </c>
      <c r="P32" s="57">
        <v>0.98</v>
      </c>
      <c r="Q32" s="58" t="s">
        <v>855</v>
      </c>
      <c r="R32" s="75" t="s">
        <v>952</v>
      </c>
    </row>
    <row r="33" spans="1:18">
      <c r="A33" s="55" t="s">
        <v>857</v>
      </c>
      <c r="B33" s="56">
        <v>0.47</v>
      </c>
      <c r="C33" s="56">
        <v>800</v>
      </c>
      <c r="D33" s="56">
        <v>5</v>
      </c>
      <c r="E33" s="56">
        <v>0.5</v>
      </c>
      <c r="F33" s="56">
        <v>13.1</v>
      </c>
      <c r="G33" s="56">
        <v>0.18</v>
      </c>
      <c r="H33" s="56">
        <v>53.9</v>
      </c>
      <c r="I33" s="56">
        <v>365</v>
      </c>
      <c r="J33" s="56">
        <v>23.7</v>
      </c>
      <c r="K33" s="56"/>
      <c r="L33" s="56">
        <v>0</v>
      </c>
      <c r="M33" s="56">
        <v>3600</v>
      </c>
      <c r="N33" s="57">
        <v>85.4</v>
      </c>
      <c r="O33" s="57">
        <v>89.9</v>
      </c>
      <c r="P33" s="57">
        <v>0.92</v>
      </c>
      <c r="Q33" s="58" t="s">
        <v>855</v>
      </c>
      <c r="R33" s="75" t="s">
        <v>952</v>
      </c>
    </row>
    <row r="34" spans="1:18">
      <c r="A34" s="55" t="s">
        <v>858</v>
      </c>
      <c r="B34" s="56">
        <v>0.47</v>
      </c>
      <c r="C34" s="56">
        <v>800</v>
      </c>
      <c r="D34" s="56">
        <v>5</v>
      </c>
      <c r="E34" s="56">
        <v>0.5</v>
      </c>
      <c r="F34" s="56">
        <v>7.9</v>
      </c>
      <c r="G34" s="56">
        <v>0.05</v>
      </c>
      <c r="H34" s="56">
        <v>22.8</v>
      </c>
      <c r="I34" s="56">
        <v>445</v>
      </c>
      <c r="J34" s="56">
        <v>17.3</v>
      </c>
      <c r="K34" s="56"/>
      <c r="L34" s="56">
        <v>0</v>
      </c>
      <c r="M34" s="56">
        <v>3600</v>
      </c>
      <c r="N34" s="57">
        <v>96.6</v>
      </c>
      <c r="O34" s="57">
        <v>92.4</v>
      </c>
      <c r="P34" s="57">
        <v>0.97</v>
      </c>
      <c r="Q34" s="58" t="s">
        <v>855</v>
      </c>
      <c r="R34" s="75" t="s">
        <v>952</v>
      </c>
    </row>
    <row r="35" spans="1:18">
      <c r="A35" s="55" t="s">
        <v>859</v>
      </c>
      <c r="B35" s="56">
        <v>0.47</v>
      </c>
      <c r="C35" s="56">
        <v>800</v>
      </c>
      <c r="D35" s="56">
        <v>5</v>
      </c>
      <c r="E35" s="56">
        <v>0.5</v>
      </c>
      <c r="F35" s="56">
        <v>21.4</v>
      </c>
      <c r="G35" s="56">
        <v>0.32</v>
      </c>
      <c r="H35" s="56">
        <v>59.5</v>
      </c>
      <c r="I35" s="56">
        <v>231</v>
      </c>
      <c r="J35" s="56">
        <v>21.4</v>
      </c>
      <c r="K35" s="56"/>
      <c r="L35" s="56">
        <v>0</v>
      </c>
      <c r="M35" s="56">
        <v>3600</v>
      </c>
      <c r="N35" s="57">
        <v>89.8</v>
      </c>
      <c r="O35" s="57">
        <v>91.3</v>
      </c>
      <c r="P35" s="57">
        <v>0.93</v>
      </c>
      <c r="Q35" s="58" t="s">
        <v>855</v>
      </c>
      <c r="R35" s="75" t="s">
        <v>952</v>
      </c>
    </row>
    <row r="36" spans="1:18">
      <c r="A36" s="55" t="s">
        <v>860</v>
      </c>
      <c r="B36" s="56">
        <v>0.47</v>
      </c>
      <c r="C36" s="56">
        <v>800</v>
      </c>
      <c r="D36" s="56">
        <v>5</v>
      </c>
      <c r="E36" s="56">
        <v>0.5</v>
      </c>
      <c r="F36" s="56">
        <v>7.4</v>
      </c>
      <c r="G36" s="56">
        <v>0.05</v>
      </c>
      <c r="H36" s="56">
        <v>30.2</v>
      </c>
      <c r="I36" s="56">
        <v>449</v>
      </c>
      <c r="J36" s="56">
        <v>19</v>
      </c>
      <c r="K36" s="56"/>
      <c r="L36" s="56">
        <v>0</v>
      </c>
      <c r="M36" s="56">
        <v>3600</v>
      </c>
      <c r="N36" s="57">
        <v>92.7</v>
      </c>
      <c r="O36" s="57">
        <v>91.6</v>
      </c>
      <c r="P36" s="57">
        <v>1.02</v>
      </c>
      <c r="Q36" s="58" t="s">
        <v>855</v>
      </c>
      <c r="R36" s="75" t="s">
        <v>952</v>
      </c>
    </row>
    <row r="37" spans="1:18">
      <c r="A37" s="55" t="s">
        <v>861</v>
      </c>
      <c r="B37" s="56">
        <v>0.5</v>
      </c>
      <c r="C37" s="56">
        <v>550</v>
      </c>
      <c r="D37" s="56">
        <v>5</v>
      </c>
      <c r="E37" s="56">
        <v>0.5</v>
      </c>
      <c r="F37" s="56">
        <v>8.6999999999999993</v>
      </c>
      <c r="G37" s="56">
        <v>0.47</v>
      </c>
      <c r="H37" s="56">
        <v>173</v>
      </c>
      <c r="I37" s="56">
        <v>538</v>
      </c>
      <c r="J37" s="56">
        <v>7</v>
      </c>
      <c r="K37" s="56"/>
      <c r="L37" s="56">
        <v>0</v>
      </c>
      <c r="M37" s="56">
        <v>12000</v>
      </c>
      <c r="N37" s="57">
        <v>28.18</v>
      </c>
      <c r="O37" s="57">
        <v>31.93</v>
      </c>
      <c r="P37" s="57">
        <v>0.71</v>
      </c>
      <c r="Q37" s="58" t="s">
        <v>862</v>
      </c>
      <c r="R37" s="75" t="s">
        <v>952</v>
      </c>
    </row>
    <row r="38" spans="1:18">
      <c r="A38" s="55" t="s">
        <v>863</v>
      </c>
      <c r="B38" s="56">
        <v>0.5</v>
      </c>
      <c r="C38" s="56">
        <v>550</v>
      </c>
      <c r="D38" s="56">
        <v>5</v>
      </c>
      <c r="E38" s="56">
        <v>0.5</v>
      </c>
      <c r="F38" s="56">
        <v>8.4</v>
      </c>
      <c r="G38" s="56">
        <v>0.42</v>
      </c>
      <c r="H38" s="56">
        <v>155</v>
      </c>
      <c r="I38" s="56">
        <v>606</v>
      </c>
      <c r="J38" s="56">
        <v>7</v>
      </c>
      <c r="K38" s="56"/>
      <c r="L38" s="56">
        <v>1.3</v>
      </c>
      <c r="M38" s="56">
        <v>12000</v>
      </c>
      <c r="N38" s="57">
        <v>26.82</v>
      </c>
      <c r="O38" s="57">
        <v>42.11</v>
      </c>
      <c r="P38" s="57">
        <v>0.74</v>
      </c>
      <c r="Q38" s="58" t="s">
        <v>862</v>
      </c>
      <c r="R38" s="75" t="s">
        <v>952</v>
      </c>
    </row>
    <row r="39" spans="1:18">
      <c r="A39" s="55" t="s">
        <v>864</v>
      </c>
      <c r="B39" s="56">
        <v>0.5</v>
      </c>
      <c r="C39" s="56">
        <v>550</v>
      </c>
      <c r="D39" s="56">
        <v>5</v>
      </c>
      <c r="E39" s="56">
        <v>0.5</v>
      </c>
      <c r="F39" s="56">
        <v>8.3000000000000007</v>
      </c>
      <c r="G39" s="56">
        <v>0.43</v>
      </c>
      <c r="H39" s="56">
        <v>154</v>
      </c>
      <c r="I39" s="56">
        <v>500</v>
      </c>
      <c r="J39" s="56">
        <v>8.5</v>
      </c>
      <c r="K39" s="56"/>
      <c r="L39" s="56">
        <v>1</v>
      </c>
      <c r="M39" s="56">
        <v>12000</v>
      </c>
      <c r="N39" s="57">
        <v>23.82</v>
      </c>
      <c r="O39" s="57">
        <v>42.11</v>
      </c>
      <c r="P39" s="57">
        <v>0.76</v>
      </c>
      <c r="Q39" s="58" t="s">
        <v>862</v>
      </c>
      <c r="R39" s="75" t="s">
        <v>952</v>
      </c>
    </row>
    <row r="40" spans="1:18">
      <c r="A40" s="55" t="s">
        <v>865</v>
      </c>
      <c r="B40" s="56">
        <v>0.5</v>
      </c>
      <c r="C40" s="56">
        <v>550</v>
      </c>
      <c r="D40" s="56">
        <v>5</v>
      </c>
      <c r="E40" s="56">
        <v>0.5</v>
      </c>
      <c r="F40" s="56">
        <v>8.3000000000000007</v>
      </c>
      <c r="G40" s="56">
        <v>0.46</v>
      </c>
      <c r="H40" s="56">
        <v>169</v>
      </c>
      <c r="I40" s="56">
        <v>510</v>
      </c>
      <c r="J40" s="56">
        <v>11</v>
      </c>
      <c r="K40" s="56"/>
      <c r="L40" s="56">
        <v>0.9</v>
      </c>
      <c r="M40" s="56">
        <v>12000</v>
      </c>
      <c r="N40" s="57">
        <v>22.46</v>
      </c>
      <c r="O40" s="57">
        <v>41.83</v>
      </c>
      <c r="P40" s="57">
        <v>0.77</v>
      </c>
      <c r="Q40" s="58" t="s">
        <v>862</v>
      </c>
      <c r="R40" s="75" t="s">
        <v>952</v>
      </c>
    </row>
    <row r="41" spans="1:18">
      <c r="A41" s="55" t="s">
        <v>861</v>
      </c>
      <c r="B41" s="56">
        <v>0.5</v>
      </c>
      <c r="C41" s="56">
        <v>600</v>
      </c>
      <c r="D41" s="56">
        <v>5</v>
      </c>
      <c r="E41" s="56">
        <v>0.5</v>
      </c>
      <c r="F41" s="56">
        <v>8.6999999999999993</v>
      </c>
      <c r="G41" s="56">
        <v>0.47</v>
      </c>
      <c r="H41" s="56">
        <v>173</v>
      </c>
      <c r="I41" s="56">
        <v>538</v>
      </c>
      <c r="J41" s="56">
        <v>7</v>
      </c>
      <c r="K41" s="56"/>
      <c r="L41" s="56">
        <v>0</v>
      </c>
      <c r="M41" s="56">
        <v>12000</v>
      </c>
      <c r="N41" s="57">
        <v>42.18</v>
      </c>
      <c r="O41" s="57">
        <v>29.54</v>
      </c>
      <c r="P41" s="57">
        <v>0.76</v>
      </c>
      <c r="Q41" s="58" t="s">
        <v>862</v>
      </c>
      <c r="R41" s="75" t="s">
        <v>952</v>
      </c>
    </row>
    <row r="42" spans="1:18">
      <c r="A42" s="55" t="s">
        <v>863</v>
      </c>
      <c r="B42" s="56">
        <v>0.5</v>
      </c>
      <c r="C42" s="56">
        <v>600</v>
      </c>
      <c r="D42" s="56">
        <v>5</v>
      </c>
      <c r="E42" s="56">
        <v>0.5</v>
      </c>
      <c r="F42" s="56">
        <v>8.4</v>
      </c>
      <c r="G42" s="56">
        <v>0.42</v>
      </c>
      <c r="H42" s="56">
        <v>155</v>
      </c>
      <c r="I42" s="56">
        <v>606</v>
      </c>
      <c r="J42" s="56">
        <v>7</v>
      </c>
      <c r="K42" s="56"/>
      <c r="L42" s="56">
        <v>1.3</v>
      </c>
      <c r="M42" s="56">
        <v>12000</v>
      </c>
      <c r="N42" s="57">
        <v>42.36</v>
      </c>
      <c r="O42" s="57">
        <v>56.15</v>
      </c>
      <c r="P42" s="57">
        <v>0.81</v>
      </c>
      <c r="Q42" s="58" t="s">
        <v>862</v>
      </c>
      <c r="R42" s="75" t="s">
        <v>952</v>
      </c>
    </row>
    <row r="43" spans="1:18">
      <c r="A43" s="55" t="s">
        <v>864</v>
      </c>
      <c r="B43" s="56">
        <v>0.5</v>
      </c>
      <c r="C43" s="56">
        <v>600</v>
      </c>
      <c r="D43" s="56">
        <v>5</v>
      </c>
      <c r="E43" s="56">
        <v>0.5</v>
      </c>
      <c r="F43" s="56">
        <v>8.3000000000000007</v>
      </c>
      <c r="G43" s="56">
        <v>0.43</v>
      </c>
      <c r="H43" s="56">
        <v>154</v>
      </c>
      <c r="I43" s="56">
        <v>500</v>
      </c>
      <c r="J43" s="56">
        <v>8.5</v>
      </c>
      <c r="K43" s="56"/>
      <c r="L43" s="56">
        <v>1</v>
      </c>
      <c r="M43" s="56">
        <v>12000</v>
      </c>
      <c r="N43" s="57">
        <v>39.36</v>
      </c>
      <c r="O43" s="57">
        <v>56.15</v>
      </c>
      <c r="P43" s="57">
        <v>0.8</v>
      </c>
      <c r="Q43" s="58" t="s">
        <v>862</v>
      </c>
      <c r="R43" s="75" t="s">
        <v>952</v>
      </c>
    </row>
    <row r="44" spans="1:18">
      <c r="A44" s="55" t="s">
        <v>865</v>
      </c>
      <c r="B44" s="56">
        <v>0.5</v>
      </c>
      <c r="C44" s="56">
        <v>600</v>
      </c>
      <c r="D44" s="56">
        <v>5</v>
      </c>
      <c r="E44" s="56">
        <v>0.5</v>
      </c>
      <c r="F44" s="56">
        <v>8.3000000000000007</v>
      </c>
      <c r="G44" s="56">
        <v>0.46</v>
      </c>
      <c r="H44" s="56">
        <v>169</v>
      </c>
      <c r="I44" s="56">
        <v>510</v>
      </c>
      <c r="J44" s="56">
        <v>11</v>
      </c>
      <c r="K44" s="56"/>
      <c r="L44" s="56">
        <v>0.9</v>
      </c>
      <c r="M44" s="56">
        <v>12000</v>
      </c>
      <c r="N44" s="57">
        <v>34.729999999999997</v>
      </c>
      <c r="O44" s="57">
        <v>63.61</v>
      </c>
      <c r="P44" s="57">
        <v>0.81</v>
      </c>
      <c r="Q44" s="58" t="s">
        <v>862</v>
      </c>
      <c r="R44" s="75" t="s">
        <v>952</v>
      </c>
    </row>
    <row r="45" spans="1:18">
      <c r="A45" s="55" t="s">
        <v>861</v>
      </c>
      <c r="B45" s="56">
        <v>0.5</v>
      </c>
      <c r="C45" s="56">
        <v>650</v>
      </c>
      <c r="D45" s="56">
        <v>5</v>
      </c>
      <c r="E45" s="56">
        <v>0.5</v>
      </c>
      <c r="F45" s="56">
        <v>8.6999999999999993</v>
      </c>
      <c r="G45" s="56">
        <v>0.47</v>
      </c>
      <c r="H45" s="56">
        <v>173</v>
      </c>
      <c r="I45" s="56">
        <v>538</v>
      </c>
      <c r="J45" s="56">
        <v>7</v>
      </c>
      <c r="K45" s="56"/>
      <c r="L45" s="56">
        <v>0</v>
      </c>
      <c r="M45" s="56">
        <v>12000</v>
      </c>
      <c r="N45" s="57">
        <v>58.73</v>
      </c>
      <c r="O45" s="57">
        <v>69.63</v>
      </c>
      <c r="P45" s="57">
        <v>0.85</v>
      </c>
      <c r="Q45" s="58" t="s">
        <v>862</v>
      </c>
      <c r="R45" s="75" t="s">
        <v>952</v>
      </c>
    </row>
    <row r="46" spans="1:18">
      <c r="A46" s="55" t="s">
        <v>863</v>
      </c>
      <c r="B46" s="56">
        <v>0.5</v>
      </c>
      <c r="C46" s="56">
        <v>650</v>
      </c>
      <c r="D46" s="56">
        <v>5</v>
      </c>
      <c r="E46" s="56">
        <v>0.5</v>
      </c>
      <c r="F46" s="56">
        <v>8.4</v>
      </c>
      <c r="G46" s="56">
        <v>0.42</v>
      </c>
      <c r="H46" s="56">
        <v>155</v>
      </c>
      <c r="I46" s="56">
        <v>606</v>
      </c>
      <c r="J46" s="56">
        <v>7</v>
      </c>
      <c r="K46" s="56"/>
      <c r="L46" s="56">
        <v>1.3</v>
      </c>
      <c r="M46" s="56">
        <v>12000</v>
      </c>
      <c r="N46" s="57">
        <v>58.73</v>
      </c>
      <c r="O46" s="57">
        <v>78.989999999999995</v>
      </c>
      <c r="P46" s="57">
        <v>0.88</v>
      </c>
      <c r="Q46" s="58" t="s">
        <v>862</v>
      </c>
      <c r="R46" s="75" t="s">
        <v>952</v>
      </c>
    </row>
    <row r="47" spans="1:18">
      <c r="A47" s="55" t="s">
        <v>864</v>
      </c>
      <c r="B47" s="56">
        <v>0.5</v>
      </c>
      <c r="C47" s="56">
        <v>650</v>
      </c>
      <c r="D47" s="56">
        <v>5</v>
      </c>
      <c r="E47" s="56">
        <v>0.5</v>
      </c>
      <c r="F47" s="56">
        <v>8.3000000000000007</v>
      </c>
      <c r="G47" s="56">
        <v>0.43</v>
      </c>
      <c r="H47" s="56">
        <v>154</v>
      </c>
      <c r="I47" s="56">
        <v>500</v>
      </c>
      <c r="J47" s="56">
        <v>8.5</v>
      </c>
      <c r="K47" s="56"/>
      <c r="L47" s="56">
        <v>1</v>
      </c>
      <c r="M47" s="56">
        <v>12000</v>
      </c>
      <c r="N47" s="57">
        <v>56</v>
      </c>
      <c r="O47" s="57">
        <v>69.63</v>
      </c>
      <c r="P47" s="57">
        <v>0.87</v>
      </c>
      <c r="Q47" s="58" t="s">
        <v>862</v>
      </c>
      <c r="R47" s="75" t="s">
        <v>952</v>
      </c>
    </row>
    <row r="48" spans="1:18">
      <c r="A48" s="55" t="s">
        <v>865</v>
      </c>
      <c r="B48" s="56">
        <v>0.5</v>
      </c>
      <c r="C48" s="56">
        <v>650</v>
      </c>
      <c r="D48" s="56">
        <v>5</v>
      </c>
      <c r="E48" s="56">
        <v>0.5</v>
      </c>
      <c r="F48" s="56">
        <v>8.3000000000000007</v>
      </c>
      <c r="G48" s="56">
        <v>0.46</v>
      </c>
      <c r="H48" s="56">
        <v>169</v>
      </c>
      <c r="I48" s="56">
        <v>510</v>
      </c>
      <c r="J48" s="56">
        <v>11</v>
      </c>
      <c r="K48" s="56"/>
      <c r="L48" s="56">
        <v>0.9</v>
      </c>
      <c r="M48" s="56">
        <v>12000</v>
      </c>
      <c r="N48" s="57">
        <v>54.64</v>
      </c>
      <c r="O48" s="57">
        <v>69.91</v>
      </c>
      <c r="P48" s="57">
        <v>0.87</v>
      </c>
      <c r="Q48" s="58" t="s">
        <v>862</v>
      </c>
      <c r="R48" s="75" t="s">
        <v>952</v>
      </c>
    </row>
    <row r="49" spans="1:18">
      <c r="A49" s="55" t="s">
        <v>861</v>
      </c>
      <c r="B49" s="56">
        <v>0.5</v>
      </c>
      <c r="C49" s="56">
        <v>700</v>
      </c>
      <c r="D49" s="56">
        <v>5</v>
      </c>
      <c r="E49" s="56">
        <v>0.5</v>
      </c>
      <c r="F49" s="56">
        <v>8.6999999999999993</v>
      </c>
      <c r="G49" s="56">
        <v>0.47</v>
      </c>
      <c r="H49" s="56">
        <v>173</v>
      </c>
      <c r="I49" s="56">
        <v>538</v>
      </c>
      <c r="J49" s="56">
        <v>7</v>
      </c>
      <c r="K49" s="56"/>
      <c r="L49" s="56">
        <v>0</v>
      </c>
      <c r="M49" s="56">
        <v>12000</v>
      </c>
      <c r="N49" s="57">
        <v>75.91</v>
      </c>
      <c r="O49" s="57">
        <v>83.67</v>
      </c>
      <c r="P49" s="57">
        <v>0.9</v>
      </c>
      <c r="Q49" s="58" t="s">
        <v>862</v>
      </c>
      <c r="R49" s="75" t="s">
        <v>952</v>
      </c>
    </row>
    <row r="50" spans="1:18">
      <c r="A50" s="55" t="s">
        <v>863</v>
      </c>
      <c r="B50" s="56">
        <v>0.5</v>
      </c>
      <c r="C50" s="56">
        <v>700</v>
      </c>
      <c r="D50" s="56">
        <v>5</v>
      </c>
      <c r="E50" s="56">
        <v>0.5</v>
      </c>
      <c r="F50" s="56">
        <v>8.4</v>
      </c>
      <c r="G50" s="56">
        <v>0.42</v>
      </c>
      <c r="H50" s="56">
        <v>155</v>
      </c>
      <c r="I50" s="56">
        <v>606</v>
      </c>
      <c r="J50" s="56">
        <v>7</v>
      </c>
      <c r="K50" s="56"/>
      <c r="L50" s="56">
        <v>1.3</v>
      </c>
      <c r="M50" s="56">
        <v>12000</v>
      </c>
      <c r="N50" s="57">
        <v>76</v>
      </c>
      <c r="O50" s="57">
        <v>90.28</v>
      </c>
      <c r="P50" s="57">
        <v>0.92</v>
      </c>
      <c r="Q50" s="58" t="s">
        <v>862</v>
      </c>
      <c r="R50" s="75" t="s">
        <v>952</v>
      </c>
    </row>
    <row r="51" spans="1:18">
      <c r="A51" s="55" t="s">
        <v>864</v>
      </c>
      <c r="B51" s="56">
        <v>0.5</v>
      </c>
      <c r="C51" s="56">
        <v>700</v>
      </c>
      <c r="D51" s="56">
        <v>5</v>
      </c>
      <c r="E51" s="56">
        <v>0.5</v>
      </c>
      <c r="F51" s="56">
        <v>8.3000000000000007</v>
      </c>
      <c r="G51" s="56">
        <v>0.43</v>
      </c>
      <c r="H51" s="56">
        <v>154</v>
      </c>
      <c r="I51" s="56">
        <v>500</v>
      </c>
      <c r="J51" s="56">
        <v>8.5</v>
      </c>
      <c r="K51" s="56"/>
      <c r="L51" s="56">
        <v>1</v>
      </c>
      <c r="M51" s="56">
        <v>12000</v>
      </c>
      <c r="N51" s="57">
        <v>66.36</v>
      </c>
      <c r="O51" s="57">
        <v>83.12</v>
      </c>
      <c r="P51" s="57">
        <v>0.94</v>
      </c>
      <c r="Q51" s="58" t="s">
        <v>862</v>
      </c>
      <c r="R51" s="75" t="s">
        <v>952</v>
      </c>
    </row>
    <row r="52" spans="1:18">
      <c r="A52" s="55" t="s">
        <v>865</v>
      </c>
      <c r="B52" s="56">
        <v>0.5</v>
      </c>
      <c r="C52" s="56">
        <v>700</v>
      </c>
      <c r="D52" s="56">
        <v>5</v>
      </c>
      <c r="E52" s="56">
        <v>0.5</v>
      </c>
      <c r="F52" s="56">
        <v>8.3000000000000007</v>
      </c>
      <c r="G52" s="56">
        <v>0.46</v>
      </c>
      <c r="H52" s="56">
        <v>169</v>
      </c>
      <c r="I52" s="56">
        <v>510</v>
      </c>
      <c r="J52" s="56">
        <v>11</v>
      </c>
      <c r="K52" s="56"/>
      <c r="L52" s="56">
        <v>0.9</v>
      </c>
      <c r="M52" s="56">
        <v>12000</v>
      </c>
      <c r="N52" s="57">
        <v>70.180000000000007</v>
      </c>
      <c r="O52" s="57">
        <v>83.95</v>
      </c>
      <c r="P52" s="57">
        <v>0.92</v>
      </c>
      <c r="Q52" s="58" t="s">
        <v>862</v>
      </c>
      <c r="R52" s="75" t="s">
        <v>952</v>
      </c>
    </row>
    <row r="53" spans="1:18">
      <c r="A53" s="55" t="s">
        <v>866</v>
      </c>
      <c r="B53" s="56">
        <v>0.5</v>
      </c>
      <c r="C53" s="56">
        <v>700</v>
      </c>
      <c r="D53" s="56">
        <v>9</v>
      </c>
      <c r="E53" s="56">
        <v>12</v>
      </c>
      <c r="F53" s="56">
        <v>7</v>
      </c>
      <c r="G53" s="56">
        <v>1</v>
      </c>
      <c r="H53" s="56">
        <v>558.20000000000005</v>
      </c>
      <c r="I53" s="56">
        <v>457</v>
      </c>
      <c r="J53" s="56">
        <v>7</v>
      </c>
      <c r="K53" s="56"/>
      <c r="L53" s="56">
        <v>0</v>
      </c>
      <c r="M53" s="56">
        <v>24000</v>
      </c>
      <c r="N53" s="57">
        <v>67.17</v>
      </c>
      <c r="O53" s="57">
        <v>83.34</v>
      </c>
      <c r="P53" s="57">
        <v>0.84</v>
      </c>
      <c r="Q53" s="58" t="s">
        <v>867</v>
      </c>
      <c r="R53" s="75" t="s">
        <v>952</v>
      </c>
    </row>
    <row r="54" spans="1:18">
      <c r="A54" s="55" t="s">
        <v>868</v>
      </c>
      <c r="B54" s="56">
        <v>0.5</v>
      </c>
      <c r="C54" s="56">
        <v>700</v>
      </c>
      <c r="D54" s="56">
        <v>9</v>
      </c>
      <c r="E54" s="56">
        <v>12</v>
      </c>
      <c r="F54" s="56">
        <v>7</v>
      </c>
      <c r="G54" s="56">
        <v>0.6</v>
      </c>
      <c r="H54" s="56">
        <v>315.10000000000002</v>
      </c>
      <c r="I54" s="56">
        <v>647</v>
      </c>
      <c r="J54" s="56">
        <v>7</v>
      </c>
      <c r="K54" s="56"/>
      <c r="L54" s="56">
        <v>1.2</v>
      </c>
      <c r="M54" s="56">
        <v>24000</v>
      </c>
      <c r="N54" s="57">
        <v>84.29</v>
      </c>
      <c r="O54" s="57">
        <v>83.58</v>
      </c>
      <c r="P54" s="57">
        <v>0.86</v>
      </c>
      <c r="Q54" s="58" t="s">
        <v>867</v>
      </c>
      <c r="R54" s="75" t="s">
        <v>952</v>
      </c>
    </row>
    <row r="55" spans="1:18">
      <c r="A55" s="55" t="s">
        <v>869</v>
      </c>
      <c r="B55" s="56">
        <v>0.5</v>
      </c>
      <c r="C55" s="56">
        <v>700</v>
      </c>
      <c r="D55" s="56">
        <v>9</v>
      </c>
      <c r="E55" s="56">
        <v>12</v>
      </c>
      <c r="F55" s="56">
        <v>6.4</v>
      </c>
      <c r="G55" s="56">
        <v>0.5</v>
      </c>
      <c r="H55" s="56">
        <v>332.5</v>
      </c>
      <c r="I55" s="56">
        <v>655</v>
      </c>
      <c r="J55" s="56">
        <v>7</v>
      </c>
      <c r="K55" s="56"/>
      <c r="L55" s="56">
        <v>1.2</v>
      </c>
      <c r="M55" s="56">
        <v>24000</v>
      </c>
      <c r="N55" s="57">
        <v>86.34</v>
      </c>
      <c r="O55" s="57">
        <v>89.56</v>
      </c>
      <c r="P55" s="57">
        <v>0.88</v>
      </c>
      <c r="Q55" s="58" t="s">
        <v>867</v>
      </c>
      <c r="R55" s="75" t="s">
        <v>952</v>
      </c>
    </row>
    <row r="56" spans="1:18">
      <c r="A56" s="55" t="s">
        <v>870</v>
      </c>
      <c r="B56" s="56">
        <v>0.5</v>
      </c>
      <c r="C56" s="56">
        <v>700</v>
      </c>
      <c r="D56" s="56">
        <v>9</v>
      </c>
      <c r="E56" s="56">
        <v>12</v>
      </c>
      <c r="F56" s="56">
        <v>6.6</v>
      </c>
      <c r="G56" s="56">
        <v>0.6</v>
      </c>
      <c r="H56" s="56">
        <v>375.1</v>
      </c>
      <c r="I56" s="56">
        <v>710</v>
      </c>
      <c r="J56" s="56">
        <v>7</v>
      </c>
      <c r="K56" s="56"/>
      <c r="L56" s="56">
        <v>1.2</v>
      </c>
      <c r="M56" s="56">
        <v>24000</v>
      </c>
      <c r="N56" s="57">
        <v>87.5</v>
      </c>
      <c r="O56" s="57">
        <v>91.11</v>
      </c>
      <c r="P56" s="57">
        <v>0.9</v>
      </c>
      <c r="Q56" s="58" t="s">
        <v>867</v>
      </c>
      <c r="R56" s="75" t="s">
        <v>952</v>
      </c>
    </row>
    <row r="57" spans="1:18">
      <c r="A57" s="55" t="s">
        <v>866</v>
      </c>
      <c r="B57" s="56">
        <v>0.5</v>
      </c>
      <c r="C57" s="56">
        <v>700</v>
      </c>
      <c r="D57" s="56">
        <v>9</v>
      </c>
      <c r="E57" s="56">
        <v>24</v>
      </c>
      <c r="F57" s="56">
        <v>7</v>
      </c>
      <c r="G57" s="56">
        <v>1</v>
      </c>
      <c r="H57" s="56">
        <v>558.20000000000005</v>
      </c>
      <c r="I57" s="56">
        <v>457</v>
      </c>
      <c r="J57" s="56">
        <v>7</v>
      </c>
      <c r="K57" s="56"/>
      <c r="L57" s="56">
        <v>0</v>
      </c>
      <c r="M57" s="56">
        <v>24000</v>
      </c>
      <c r="N57" s="57">
        <v>66.290000000000006</v>
      </c>
      <c r="O57" s="57">
        <v>81.400000000000006</v>
      </c>
      <c r="P57" s="57">
        <v>0.84</v>
      </c>
      <c r="Q57" s="58" t="s">
        <v>867</v>
      </c>
      <c r="R57" s="75" t="s">
        <v>952</v>
      </c>
    </row>
    <row r="58" spans="1:18">
      <c r="A58" s="55" t="s">
        <v>868</v>
      </c>
      <c r="B58" s="56">
        <v>0.5</v>
      </c>
      <c r="C58" s="56">
        <v>700</v>
      </c>
      <c r="D58" s="56">
        <v>9</v>
      </c>
      <c r="E58" s="56">
        <v>24</v>
      </c>
      <c r="F58" s="56">
        <v>7</v>
      </c>
      <c r="G58" s="56">
        <v>0.6</v>
      </c>
      <c r="H58" s="56">
        <v>315.10000000000002</v>
      </c>
      <c r="I58" s="56">
        <v>647</v>
      </c>
      <c r="J58" s="56">
        <v>7</v>
      </c>
      <c r="K58" s="56"/>
      <c r="L58" s="56">
        <v>1.2</v>
      </c>
      <c r="M58" s="56">
        <v>24000</v>
      </c>
      <c r="N58" s="57">
        <v>81.66</v>
      </c>
      <c r="O58" s="57">
        <v>84.12</v>
      </c>
      <c r="P58" s="57">
        <v>0.88</v>
      </c>
      <c r="Q58" s="58" t="s">
        <v>867</v>
      </c>
      <c r="R58" s="75" t="s">
        <v>952</v>
      </c>
    </row>
    <row r="59" spans="1:18">
      <c r="A59" s="55" t="s">
        <v>869</v>
      </c>
      <c r="B59" s="56">
        <v>0.5</v>
      </c>
      <c r="C59" s="56">
        <v>700</v>
      </c>
      <c r="D59" s="56">
        <v>9</v>
      </c>
      <c r="E59" s="56">
        <v>24</v>
      </c>
      <c r="F59" s="56">
        <v>6.4</v>
      </c>
      <c r="G59" s="56">
        <v>0.5</v>
      </c>
      <c r="H59" s="56">
        <v>332.5</v>
      </c>
      <c r="I59" s="56">
        <v>655</v>
      </c>
      <c r="J59" s="56">
        <v>7</v>
      </c>
      <c r="K59" s="56"/>
      <c r="L59" s="56">
        <v>1.2</v>
      </c>
      <c r="M59" s="56">
        <v>24000</v>
      </c>
      <c r="N59" s="57">
        <v>85.17</v>
      </c>
      <c r="O59" s="57">
        <v>89.48</v>
      </c>
      <c r="P59" s="57">
        <v>0.89</v>
      </c>
      <c r="Q59" s="58" t="s">
        <v>867</v>
      </c>
      <c r="R59" s="75" t="s">
        <v>952</v>
      </c>
    </row>
    <row r="60" spans="1:18">
      <c r="A60" s="55" t="s">
        <v>870</v>
      </c>
      <c r="B60" s="56">
        <v>0.5</v>
      </c>
      <c r="C60" s="56">
        <v>700</v>
      </c>
      <c r="D60" s="56">
        <v>9</v>
      </c>
      <c r="E60" s="56">
        <v>24</v>
      </c>
      <c r="F60" s="56">
        <v>6.6</v>
      </c>
      <c r="G60" s="56">
        <v>0.6</v>
      </c>
      <c r="H60" s="56">
        <v>375.1</v>
      </c>
      <c r="I60" s="56">
        <v>710</v>
      </c>
      <c r="J60" s="56">
        <v>7</v>
      </c>
      <c r="K60" s="56"/>
      <c r="L60" s="56">
        <v>1.2</v>
      </c>
      <c r="M60" s="56">
        <v>24000</v>
      </c>
      <c r="N60" s="57">
        <v>85.76</v>
      </c>
      <c r="O60" s="57">
        <v>90.26</v>
      </c>
      <c r="P60" s="57">
        <v>0.9</v>
      </c>
      <c r="Q60" s="58" t="s">
        <v>867</v>
      </c>
      <c r="R60" s="75" t="s">
        <v>952</v>
      </c>
    </row>
    <row r="61" spans="1:18">
      <c r="A61" s="55" t="s">
        <v>866</v>
      </c>
      <c r="B61" s="56">
        <v>0.5</v>
      </c>
      <c r="C61" s="56">
        <v>700</v>
      </c>
      <c r="D61" s="56">
        <v>9</v>
      </c>
      <c r="E61" s="56">
        <v>36</v>
      </c>
      <c r="F61" s="56">
        <v>7</v>
      </c>
      <c r="G61" s="56">
        <v>1</v>
      </c>
      <c r="H61" s="56">
        <v>558.20000000000005</v>
      </c>
      <c r="I61" s="56">
        <v>457</v>
      </c>
      <c r="J61" s="56">
        <v>7</v>
      </c>
      <c r="K61" s="56"/>
      <c r="L61" s="56">
        <v>0</v>
      </c>
      <c r="M61" s="56">
        <v>24000</v>
      </c>
      <c r="N61" s="57">
        <v>65.27</v>
      </c>
      <c r="O61" s="57">
        <v>80.31</v>
      </c>
      <c r="P61" s="57">
        <v>0.83</v>
      </c>
      <c r="Q61" s="58" t="s">
        <v>867</v>
      </c>
      <c r="R61" s="75" t="s">
        <v>952</v>
      </c>
    </row>
    <row r="62" spans="1:18">
      <c r="A62" s="55" t="s">
        <v>868</v>
      </c>
      <c r="B62" s="56">
        <v>0.5</v>
      </c>
      <c r="C62" s="56">
        <v>700</v>
      </c>
      <c r="D62" s="56">
        <v>9</v>
      </c>
      <c r="E62" s="56">
        <v>36</v>
      </c>
      <c r="F62" s="56">
        <v>7</v>
      </c>
      <c r="G62" s="56">
        <v>0.6</v>
      </c>
      <c r="H62" s="56">
        <v>315.10000000000002</v>
      </c>
      <c r="I62" s="56">
        <v>647</v>
      </c>
      <c r="J62" s="56">
        <v>7</v>
      </c>
      <c r="K62" s="56"/>
      <c r="L62" s="56">
        <v>1.2</v>
      </c>
      <c r="M62" s="56">
        <v>24000</v>
      </c>
      <c r="N62" s="57">
        <v>78.290000000000006</v>
      </c>
      <c r="O62" s="57">
        <v>84.43</v>
      </c>
      <c r="P62" s="57">
        <v>0.9</v>
      </c>
      <c r="Q62" s="58" t="s">
        <v>867</v>
      </c>
      <c r="R62" s="75" t="s">
        <v>952</v>
      </c>
    </row>
    <row r="63" spans="1:18">
      <c r="A63" s="55" t="s">
        <v>869</v>
      </c>
      <c r="B63" s="56">
        <v>0.5</v>
      </c>
      <c r="C63" s="56">
        <v>700</v>
      </c>
      <c r="D63" s="56">
        <v>9</v>
      </c>
      <c r="E63" s="56">
        <v>36</v>
      </c>
      <c r="F63" s="56">
        <v>6.4</v>
      </c>
      <c r="G63" s="56">
        <v>0.5</v>
      </c>
      <c r="H63" s="56">
        <v>332.5</v>
      </c>
      <c r="I63" s="56">
        <v>655</v>
      </c>
      <c r="J63" s="56">
        <v>7</v>
      </c>
      <c r="K63" s="56"/>
      <c r="L63" s="56">
        <v>1.2</v>
      </c>
      <c r="M63" s="56">
        <v>24000</v>
      </c>
      <c r="N63" s="57">
        <v>84.15</v>
      </c>
      <c r="O63" s="57">
        <v>89.02</v>
      </c>
      <c r="P63" s="57">
        <v>0.89</v>
      </c>
      <c r="Q63" s="58" t="s">
        <v>867</v>
      </c>
      <c r="R63" s="75" t="s">
        <v>952</v>
      </c>
    </row>
    <row r="64" spans="1:18">
      <c r="A64" s="55" t="s">
        <v>870</v>
      </c>
      <c r="B64" s="56">
        <v>0.5</v>
      </c>
      <c r="C64" s="56">
        <v>700</v>
      </c>
      <c r="D64" s="56">
        <v>9</v>
      </c>
      <c r="E64" s="56">
        <v>36</v>
      </c>
      <c r="F64" s="56">
        <v>6.6</v>
      </c>
      <c r="G64" s="56">
        <v>0.6</v>
      </c>
      <c r="H64" s="56">
        <v>375.1</v>
      </c>
      <c r="I64" s="56">
        <v>710</v>
      </c>
      <c r="J64" s="56">
        <v>7</v>
      </c>
      <c r="K64" s="56"/>
      <c r="L64" s="56">
        <v>1.2</v>
      </c>
      <c r="M64" s="56">
        <v>24000</v>
      </c>
      <c r="N64" s="57">
        <v>84.12</v>
      </c>
      <c r="O64" s="57">
        <v>89.79</v>
      </c>
      <c r="P64" s="57">
        <v>0.9</v>
      </c>
      <c r="Q64" s="58" t="s">
        <v>867</v>
      </c>
      <c r="R64" s="75" t="s">
        <v>952</v>
      </c>
    </row>
    <row r="65" spans="1:18">
      <c r="A65" s="55" t="s">
        <v>866</v>
      </c>
      <c r="B65" s="56">
        <v>0.5</v>
      </c>
      <c r="C65" s="56">
        <v>700</v>
      </c>
      <c r="D65" s="56">
        <v>9</v>
      </c>
      <c r="E65" s="56">
        <v>48</v>
      </c>
      <c r="F65" s="56">
        <v>7</v>
      </c>
      <c r="G65" s="56">
        <v>1</v>
      </c>
      <c r="H65" s="56">
        <v>558.20000000000005</v>
      </c>
      <c r="I65" s="56">
        <v>457</v>
      </c>
      <c r="J65" s="56">
        <v>7</v>
      </c>
      <c r="K65" s="56"/>
      <c r="L65" s="56">
        <v>0</v>
      </c>
      <c r="M65" s="56">
        <v>24000</v>
      </c>
      <c r="N65" s="57">
        <v>64.239999999999995</v>
      </c>
      <c r="O65" s="57">
        <v>77.98</v>
      </c>
      <c r="P65" s="57">
        <v>0.82</v>
      </c>
      <c r="Q65" s="58" t="s">
        <v>867</v>
      </c>
      <c r="R65" s="75" t="s">
        <v>952</v>
      </c>
    </row>
    <row r="66" spans="1:18">
      <c r="A66" s="55" t="s">
        <v>868</v>
      </c>
      <c r="B66" s="56">
        <v>0.5</v>
      </c>
      <c r="C66" s="56">
        <v>700</v>
      </c>
      <c r="D66" s="56">
        <v>9</v>
      </c>
      <c r="E66" s="56">
        <v>48</v>
      </c>
      <c r="F66" s="56">
        <v>7</v>
      </c>
      <c r="G66" s="56">
        <v>0.6</v>
      </c>
      <c r="H66" s="56">
        <v>315.10000000000002</v>
      </c>
      <c r="I66" s="56">
        <v>647</v>
      </c>
      <c r="J66" s="56">
        <v>7</v>
      </c>
      <c r="K66" s="56"/>
      <c r="L66" s="56">
        <v>1.2</v>
      </c>
      <c r="M66" s="56">
        <v>24000</v>
      </c>
      <c r="N66" s="57">
        <v>75</v>
      </c>
      <c r="O66" s="57">
        <v>85.29</v>
      </c>
      <c r="P66" s="57">
        <v>0.91</v>
      </c>
      <c r="Q66" s="58" t="s">
        <v>867</v>
      </c>
      <c r="R66" s="75" t="s">
        <v>952</v>
      </c>
    </row>
    <row r="67" spans="1:18">
      <c r="A67" s="55" t="s">
        <v>869</v>
      </c>
      <c r="B67" s="56">
        <v>0.5</v>
      </c>
      <c r="C67" s="56">
        <v>700</v>
      </c>
      <c r="D67" s="56">
        <v>9</v>
      </c>
      <c r="E67" s="56">
        <v>48</v>
      </c>
      <c r="F67" s="56">
        <v>6.4</v>
      </c>
      <c r="G67" s="56">
        <v>0.5</v>
      </c>
      <c r="H67" s="56">
        <v>332.5</v>
      </c>
      <c r="I67" s="56">
        <v>655</v>
      </c>
      <c r="J67" s="56">
        <v>7</v>
      </c>
      <c r="K67" s="56"/>
      <c r="L67" s="56">
        <v>1.2</v>
      </c>
      <c r="M67" s="56">
        <v>24000</v>
      </c>
      <c r="N67" s="57">
        <v>82.83</v>
      </c>
      <c r="O67" s="57">
        <v>88.47</v>
      </c>
      <c r="P67" s="57">
        <v>0.9</v>
      </c>
      <c r="Q67" s="58" t="s">
        <v>867</v>
      </c>
      <c r="R67" s="75" t="s">
        <v>952</v>
      </c>
    </row>
    <row r="68" spans="1:18">
      <c r="A68" s="55" t="s">
        <v>870</v>
      </c>
      <c r="B68" s="56">
        <v>0.5</v>
      </c>
      <c r="C68" s="56">
        <v>700</v>
      </c>
      <c r="D68" s="56">
        <v>9</v>
      </c>
      <c r="E68" s="56">
        <v>48</v>
      </c>
      <c r="F68" s="56">
        <v>6.6</v>
      </c>
      <c r="G68" s="56">
        <v>0.6</v>
      </c>
      <c r="H68" s="56">
        <v>375.1</v>
      </c>
      <c r="I68" s="56">
        <v>710</v>
      </c>
      <c r="J68" s="56">
        <v>7</v>
      </c>
      <c r="K68" s="56"/>
      <c r="L68" s="56">
        <v>1.2</v>
      </c>
      <c r="M68" s="56">
        <v>24000</v>
      </c>
      <c r="N68" s="57">
        <v>82.85</v>
      </c>
      <c r="O68" s="57">
        <v>88.78</v>
      </c>
      <c r="P68" s="57">
        <v>0.89</v>
      </c>
      <c r="Q68" s="58" t="s">
        <v>867</v>
      </c>
      <c r="R68" s="75" t="s">
        <v>952</v>
      </c>
    </row>
    <row r="69" spans="1:18">
      <c r="A69" s="59" t="s">
        <v>871</v>
      </c>
      <c r="B69" s="56">
        <v>0.33</v>
      </c>
      <c r="C69" s="56">
        <v>800</v>
      </c>
      <c r="D69" s="60">
        <v>29.5</v>
      </c>
      <c r="E69" s="56">
        <v>10</v>
      </c>
      <c r="F69" s="60">
        <v>1.58</v>
      </c>
      <c r="G69" s="60">
        <v>0.42</v>
      </c>
      <c r="H69" s="56">
        <v>77</v>
      </c>
      <c r="I69" s="56">
        <v>577</v>
      </c>
      <c r="J69" s="56">
        <v>28.9</v>
      </c>
      <c r="K69" s="60"/>
      <c r="L69" s="60">
        <v>0</v>
      </c>
      <c r="M69" s="56">
        <v>1440000</v>
      </c>
      <c r="N69" s="61"/>
      <c r="O69" s="61"/>
      <c r="P69" s="61">
        <v>0.86</v>
      </c>
      <c r="Q69" s="58" t="s">
        <v>872</v>
      </c>
      <c r="R69" s="75" t="s">
        <v>952</v>
      </c>
    </row>
    <row r="70" spans="1:18">
      <c r="A70" s="34" t="s">
        <v>873</v>
      </c>
      <c r="B70" s="56">
        <v>0.33</v>
      </c>
      <c r="C70" s="56">
        <v>800</v>
      </c>
      <c r="D70" s="56">
        <v>18.600000000000001</v>
      </c>
      <c r="E70" s="56">
        <v>10</v>
      </c>
      <c r="F70" s="56">
        <v>1.71</v>
      </c>
      <c r="G70" s="56">
        <v>0.49</v>
      </c>
      <c r="H70" s="56">
        <v>61</v>
      </c>
      <c r="I70" s="56">
        <v>493</v>
      </c>
      <c r="J70" s="56">
        <v>34</v>
      </c>
      <c r="K70" s="56"/>
      <c r="L70" s="56">
        <v>0</v>
      </c>
      <c r="M70" s="56">
        <v>1440000</v>
      </c>
      <c r="N70" s="57"/>
      <c r="O70" s="57"/>
      <c r="P70" s="57">
        <v>0.8</v>
      </c>
      <c r="Q70" s="58" t="s">
        <v>872</v>
      </c>
      <c r="R70" s="75" t="s">
        <v>952</v>
      </c>
    </row>
    <row r="71" spans="1:18">
      <c r="A71" s="34" t="s">
        <v>874</v>
      </c>
      <c r="B71" s="56">
        <v>0.33</v>
      </c>
      <c r="C71" s="56">
        <v>800</v>
      </c>
      <c r="D71" s="60">
        <v>13.8</v>
      </c>
      <c r="E71" s="56">
        <v>10</v>
      </c>
      <c r="F71" s="60">
        <v>1.37</v>
      </c>
      <c r="G71" s="60">
        <v>0.11</v>
      </c>
      <c r="H71" s="56">
        <v>38</v>
      </c>
      <c r="I71" s="56">
        <v>723</v>
      </c>
      <c r="J71" s="56">
        <v>42</v>
      </c>
      <c r="K71" s="60"/>
      <c r="L71" s="60">
        <v>0</v>
      </c>
      <c r="M71" s="56">
        <v>1440000</v>
      </c>
      <c r="N71" s="57"/>
      <c r="O71" s="61"/>
      <c r="P71" s="61">
        <v>0.41</v>
      </c>
      <c r="Q71" s="58" t="s">
        <v>872</v>
      </c>
      <c r="R71" s="75" t="s">
        <v>952</v>
      </c>
    </row>
    <row r="72" spans="1:18">
      <c r="A72" s="34" t="s">
        <v>873</v>
      </c>
      <c r="B72" s="56">
        <v>0.33</v>
      </c>
      <c r="C72" s="56">
        <v>800</v>
      </c>
      <c r="D72" s="56">
        <v>18.600000000000001</v>
      </c>
      <c r="E72" s="56">
        <v>25</v>
      </c>
      <c r="F72" s="56">
        <v>1.71</v>
      </c>
      <c r="G72" s="56">
        <v>0.49</v>
      </c>
      <c r="H72" s="56">
        <v>61</v>
      </c>
      <c r="I72" s="56">
        <v>493</v>
      </c>
      <c r="J72" s="56">
        <v>34</v>
      </c>
      <c r="K72" s="56"/>
      <c r="L72" s="56">
        <v>0</v>
      </c>
      <c r="M72" s="56">
        <v>36000</v>
      </c>
      <c r="N72" s="61">
        <v>91.05</v>
      </c>
      <c r="O72" s="57">
        <v>95.25</v>
      </c>
      <c r="P72" s="57">
        <v>0.81</v>
      </c>
      <c r="Q72" s="58" t="s">
        <v>872</v>
      </c>
      <c r="R72" s="75" t="s">
        <v>952</v>
      </c>
    </row>
    <row r="73" spans="1:18">
      <c r="A73" s="34" t="s">
        <v>873</v>
      </c>
      <c r="B73" s="56">
        <v>0.33</v>
      </c>
      <c r="C73" s="56">
        <v>800</v>
      </c>
      <c r="D73" s="56">
        <v>18.600000000000001</v>
      </c>
      <c r="E73" s="56">
        <v>50</v>
      </c>
      <c r="F73" s="56">
        <v>1.71</v>
      </c>
      <c r="G73" s="56">
        <v>0.49</v>
      </c>
      <c r="H73" s="56">
        <v>61</v>
      </c>
      <c r="I73" s="56">
        <v>493</v>
      </c>
      <c r="J73" s="56">
        <v>34</v>
      </c>
      <c r="K73" s="56"/>
      <c r="L73" s="56">
        <v>0</v>
      </c>
      <c r="M73" s="56">
        <v>36000</v>
      </c>
      <c r="N73" s="57">
        <v>89.65</v>
      </c>
      <c r="O73" s="57">
        <v>95.25</v>
      </c>
      <c r="P73" s="57">
        <v>0.84</v>
      </c>
      <c r="Q73" s="58" t="s">
        <v>872</v>
      </c>
      <c r="R73" s="75" t="s">
        <v>952</v>
      </c>
    </row>
    <row r="74" spans="1:18">
      <c r="A74" s="34" t="s">
        <v>873</v>
      </c>
      <c r="B74" s="56">
        <v>0.33</v>
      </c>
      <c r="C74" s="56">
        <v>800</v>
      </c>
      <c r="D74" s="56">
        <v>18.600000000000001</v>
      </c>
      <c r="E74" s="56">
        <v>75</v>
      </c>
      <c r="F74" s="56">
        <v>1.71</v>
      </c>
      <c r="G74" s="56">
        <v>0.49</v>
      </c>
      <c r="H74" s="56">
        <v>61</v>
      </c>
      <c r="I74" s="56">
        <v>493</v>
      </c>
      <c r="J74" s="56">
        <v>34</v>
      </c>
      <c r="K74" s="56"/>
      <c r="L74" s="56">
        <v>0</v>
      </c>
      <c r="M74" s="56">
        <v>36000</v>
      </c>
      <c r="N74" s="57">
        <v>89.93</v>
      </c>
      <c r="O74" s="57">
        <v>95.25</v>
      </c>
      <c r="P74" s="57">
        <v>0.82</v>
      </c>
      <c r="Q74" s="58" t="s">
        <v>872</v>
      </c>
      <c r="R74" s="75" t="s">
        <v>952</v>
      </c>
    </row>
    <row r="75" spans="1:18">
      <c r="A75" s="34" t="s">
        <v>873</v>
      </c>
      <c r="B75" s="56">
        <v>0.33</v>
      </c>
      <c r="C75" s="56">
        <v>800</v>
      </c>
      <c r="D75" s="56">
        <v>18.600000000000001</v>
      </c>
      <c r="E75" s="56">
        <v>100</v>
      </c>
      <c r="F75" s="56">
        <v>1.71</v>
      </c>
      <c r="G75" s="56">
        <v>0.49</v>
      </c>
      <c r="H75" s="56">
        <v>61</v>
      </c>
      <c r="I75" s="56">
        <v>493</v>
      </c>
      <c r="J75" s="56">
        <v>34</v>
      </c>
      <c r="K75" s="56"/>
      <c r="L75" s="56">
        <v>0</v>
      </c>
      <c r="M75" s="56">
        <v>36000</v>
      </c>
      <c r="N75" s="57">
        <v>89.73</v>
      </c>
      <c r="O75" s="57">
        <v>95</v>
      </c>
      <c r="P75" s="57">
        <v>0.81</v>
      </c>
      <c r="Q75" s="58" t="s">
        <v>872</v>
      </c>
      <c r="R75" s="75" t="s">
        <v>952</v>
      </c>
    </row>
    <row r="76" spans="1:18">
      <c r="A76" s="55" t="s">
        <v>875</v>
      </c>
      <c r="B76" s="56">
        <v>0.5</v>
      </c>
      <c r="C76" s="56">
        <v>700</v>
      </c>
      <c r="D76" s="56">
        <v>10</v>
      </c>
      <c r="E76" s="56">
        <v>24</v>
      </c>
      <c r="F76" s="56">
        <v>10.4</v>
      </c>
      <c r="G76" s="56">
        <v>0.56000000000000005</v>
      </c>
      <c r="H76" s="56">
        <v>191</v>
      </c>
      <c r="I76" s="56">
        <v>747</v>
      </c>
      <c r="J76" s="56">
        <v>9.1999999999999993</v>
      </c>
      <c r="K76" s="56"/>
      <c r="L76" s="56">
        <v>0</v>
      </c>
      <c r="M76" s="56">
        <v>30000</v>
      </c>
      <c r="N76" s="57">
        <v>54.86</v>
      </c>
      <c r="O76" s="57">
        <v>65.430000000000007</v>
      </c>
      <c r="P76" s="57">
        <v>0.83</v>
      </c>
      <c r="Q76" s="58" t="s">
        <v>876</v>
      </c>
      <c r="R76" s="75" t="s">
        <v>952</v>
      </c>
    </row>
    <row r="77" spans="1:18">
      <c r="A77" s="55" t="s">
        <v>877</v>
      </c>
      <c r="B77" s="56">
        <v>0.5</v>
      </c>
      <c r="C77" s="56">
        <v>700</v>
      </c>
      <c r="D77" s="56">
        <v>10</v>
      </c>
      <c r="E77" s="56">
        <v>24</v>
      </c>
      <c r="F77" s="56">
        <v>10</v>
      </c>
      <c r="G77" s="60">
        <v>0.56999999999999995</v>
      </c>
      <c r="H77" s="56">
        <v>185</v>
      </c>
      <c r="I77" s="56">
        <v>735</v>
      </c>
      <c r="J77" s="56">
        <v>7.2</v>
      </c>
      <c r="K77" s="56"/>
      <c r="L77" s="56">
        <v>2</v>
      </c>
      <c r="M77" s="56">
        <v>30000</v>
      </c>
      <c r="N77" s="57">
        <v>53.14</v>
      </c>
      <c r="O77" s="57">
        <v>64.569999999999993</v>
      </c>
      <c r="P77" s="57">
        <v>0.8</v>
      </c>
      <c r="Q77" s="58" t="s">
        <v>876</v>
      </c>
      <c r="R77" s="75" t="s">
        <v>952</v>
      </c>
    </row>
    <row r="78" spans="1:18">
      <c r="A78" s="55" t="s">
        <v>878</v>
      </c>
      <c r="B78" s="56">
        <v>0.5</v>
      </c>
      <c r="C78" s="56">
        <v>700</v>
      </c>
      <c r="D78" s="56">
        <v>10</v>
      </c>
      <c r="E78" s="56">
        <v>24</v>
      </c>
      <c r="F78" s="60">
        <v>10</v>
      </c>
      <c r="G78" s="60">
        <v>0.55000000000000004</v>
      </c>
      <c r="H78" s="56">
        <v>189</v>
      </c>
      <c r="I78" s="56">
        <v>743</v>
      </c>
      <c r="J78" s="56">
        <v>5.7</v>
      </c>
      <c r="K78" s="60"/>
      <c r="L78" s="56">
        <v>2</v>
      </c>
      <c r="M78" s="56">
        <v>30000</v>
      </c>
      <c r="N78" s="61">
        <v>51.43</v>
      </c>
      <c r="O78" s="61">
        <v>62.29</v>
      </c>
      <c r="P78" s="61">
        <v>0.77</v>
      </c>
      <c r="Q78" s="58" t="s">
        <v>876</v>
      </c>
      <c r="R78" s="75" t="s">
        <v>952</v>
      </c>
    </row>
    <row r="79" spans="1:18">
      <c r="A79" s="55" t="s">
        <v>879</v>
      </c>
      <c r="B79" s="56">
        <v>0.5</v>
      </c>
      <c r="C79" s="56">
        <v>700</v>
      </c>
      <c r="D79" s="56">
        <v>10</v>
      </c>
      <c r="E79" s="56">
        <v>24</v>
      </c>
      <c r="F79" s="60">
        <v>9.9</v>
      </c>
      <c r="G79" s="60">
        <v>0.53</v>
      </c>
      <c r="H79" s="56">
        <v>196</v>
      </c>
      <c r="I79" s="56">
        <v>759</v>
      </c>
      <c r="J79" s="56">
        <v>5.0999999999999996</v>
      </c>
      <c r="K79" s="60"/>
      <c r="L79" s="56">
        <v>2</v>
      </c>
      <c r="M79" s="56">
        <v>30000</v>
      </c>
      <c r="N79" s="61">
        <v>52</v>
      </c>
      <c r="O79" s="61">
        <v>62.86</v>
      </c>
      <c r="P79" s="61">
        <v>0.79</v>
      </c>
      <c r="Q79" s="58" t="s">
        <v>876</v>
      </c>
      <c r="R79" s="75" t="s">
        <v>952</v>
      </c>
    </row>
    <row r="80" spans="1:18">
      <c r="A80" s="55" t="s">
        <v>880</v>
      </c>
      <c r="B80" s="56">
        <v>0.5</v>
      </c>
      <c r="C80" s="56">
        <v>700</v>
      </c>
      <c r="D80" s="56">
        <v>10</v>
      </c>
      <c r="E80" s="56">
        <v>24</v>
      </c>
      <c r="F80" s="56">
        <v>10.9</v>
      </c>
      <c r="G80" s="60">
        <v>0.47</v>
      </c>
      <c r="H80" s="56">
        <v>156</v>
      </c>
      <c r="I80" s="56">
        <v>766</v>
      </c>
      <c r="J80" s="56">
        <v>9.5</v>
      </c>
      <c r="K80" s="56"/>
      <c r="L80" s="56">
        <v>2</v>
      </c>
      <c r="M80" s="56">
        <v>30000</v>
      </c>
      <c r="N80" s="57">
        <v>50</v>
      </c>
      <c r="O80" s="57">
        <v>60.57</v>
      </c>
      <c r="P80" s="57">
        <v>0.79</v>
      </c>
      <c r="Q80" s="58" t="s">
        <v>876</v>
      </c>
      <c r="R80" s="75" t="s">
        <v>952</v>
      </c>
    </row>
    <row r="81" spans="1:18">
      <c r="A81" s="55" t="s">
        <v>881</v>
      </c>
      <c r="B81" s="56">
        <v>0.2</v>
      </c>
      <c r="C81" s="56">
        <v>650</v>
      </c>
      <c r="D81" s="56">
        <v>6.7</v>
      </c>
      <c r="E81" s="56">
        <v>6</v>
      </c>
      <c r="F81" s="56">
        <v>4.0999999999999996</v>
      </c>
      <c r="G81" s="56">
        <v>0.54</v>
      </c>
      <c r="H81" s="56">
        <v>460</v>
      </c>
      <c r="I81" s="56">
        <v>390</v>
      </c>
      <c r="J81" s="56">
        <v>21.4</v>
      </c>
      <c r="K81" s="56">
        <v>4.7</v>
      </c>
      <c r="L81" s="56">
        <v>0</v>
      </c>
      <c r="M81" s="56">
        <v>24000</v>
      </c>
      <c r="N81" s="57"/>
      <c r="O81" s="57"/>
      <c r="P81" s="57">
        <v>0.94</v>
      </c>
      <c r="Q81" s="58" t="s">
        <v>882</v>
      </c>
      <c r="R81" s="75" t="s">
        <v>952</v>
      </c>
    </row>
    <row r="82" spans="1:18">
      <c r="A82" s="55" t="s">
        <v>883</v>
      </c>
      <c r="B82" s="56">
        <v>0.2</v>
      </c>
      <c r="C82" s="56">
        <v>650</v>
      </c>
      <c r="D82" s="56">
        <v>3.1</v>
      </c>
      <c r="E82" s="56">
        <v>6</v>
      </c>
      <c r="F82" s="56">
        <v>3.6</v>
      </c>
      <c r="G82" s="56">
        <v>0.62</v>
      </c>
      <c r="H82" s="56">
        <v>504</v>
      </c>
      <c r="I82" s="56">
        <v>452</v>
      </c>
      <c r="J82" s="56">
        <v>4.0999999999999996</v>
      </c>
      <c r="K82" s="56">
        <v>24.8</v>
      </c>
      <c r="L82" s="56">
        <v>0</v>
      </c>
      <c r="M82" s="56">
        <v>24000</v>
      </c>
      <c r="N82" s="57"/>
      <c r="O82" s="57"/>
      <c r="P82" s="57">
        <v>0.97</v>
      </c>
      <c r="Q82" s="58" t="s">
        <v>882</v>
      </c>
      <c r="R82" s="75" t="s">
        <v>952</v>
      </c>
    </row>
    <row r="83" spans="1:18">
      <c r="A83" s="55" t="s">
        <v>884</v>
      </c>
      <c r="B83" s="56">
        <v>0.2</v>
      </c>
      <c r="C83" s="56">
        <v>650</v>
      </c>
      <c r="D83" s="56">
        <v>6.2</v>
      </c>
      <c r="E83" s="56">
        <v>6</v>
      </c>
      <c r="F83" s="56">
        <v>3.58</v>
      </c>
      <c r="G83" s="56">
        <v>0.56999999999999995</v>
      </c>
      <c r="H83" s="56">
        <v>484</v>
      </c>
      <c r="I83" s="56">
        <v>457</v>
      </c>
      <c r="J83" s="56">
        <v>6.2</v>
      </c>
      <c r="K83" s="56">
        <v>16.3</v>
      </c>
      <c r="L83" s="56">
        <v>0</v>
      </c>
      <c r="M83" s="56">
        <v>24000</v>
      </c>
      <c r="N83" s="57"/>
      <c r="O83" s="57"/>
      <c r="P83" s="57">
        <v>1</v>
      </c>
      <c r="Q83" s="58" t="s">
        <v>882</v>
      </c>
      <c r="R83" s="75" t="s">
        <v>952</v>
      </c>
    </row>
    <row r="84" spans="1:18">
      <c r="A84" s="62" t="s">
        <v>885</v>
      </c>
      <c r="B84" s="56">
        <v>0.2</v>
      </c>
      <c r="C84" s="56">
        <v>650</v>
      </c>
      <c r="D84" s="60">
        <v>6.7</v>
      </c>
      <c r="E84" s="56">
        <v>6</v>
      </c>
      <c r="F84" s="60">
        <v>3.57</v>
      </c>
      <c r="G84" s="60">
        <v>0.46</v>
      </c>
      <c r="H84" s="56">
        <v>479</v>
      </c>
      <c r="I84" s="56">
        <v>460</v>
      </c>
      <c r="J84" s="56">
        <v>7.7</v>
      </c>
      <c r="K84" s="60">
        <v>13.1</v>
      </c>
      <c r="L84" s="56">
        <v>0</v>
      </c>
      <c r="M84" s="56">
        <v>24000</v>
      </c>
      <c r="N84" s="61"/>
      <c r="O84" s="61"/>
      <c r="P84" s="61">
        <v>0.98</v>
      </c>
      <c r="Q84" s="58" t="s">
        <v>882</v>
      </c>
      <c r="R84" s="75" t="s">
        <v>952</v>
      </c>
    </row>
    <row r="85" spans="1:18">
      <c r="A85" s="55" t="s">
        <v>886</v>
      </c>
      <c r="B85" s="56">
        <v>0.2</v>
      </c>
      <c r="C85" s="56">
        <v>650</v>
      </c>
      <c r="D85" s="56">
        <v>8.8000000000000007</v>
      </c>
      <c r="E85" s="56">
        <v>6</v>
      </c>
      <c r="F85" s="56">
        <v>3.58</v>
      </c>
      <c r="G85" s="56">
        <v>0.38</v>
      </c>
      <c r="H85" s="56">
        <v>419</v>
      </c>
      <c r="I85" s="56">
        <v>473</v>
      </c>
      <c r="J85" s="56">
        <v>10.5</v>
      </c>
      <c r="K85" s="56">
        <v>9.6</v>
      </c>
      <c r="L85" s="56">
        <v>0</v>
      </c>
      <c r="M85" s="56">
        <v>24000</v>
      </c>
      <c r="N85" s="57"/>
      <c r="O85" s="57"/>
      <c r="P85" s="57">
        <v>1.01</v>
      </c>
      <c r="Q85" s="58" t="s">
        <v>882</v>
      </c>
      <c r="R85" s="75" t="s">
        <v>952</v>
      </c>
    </row>
    <row r="86" spans="1:18">
      <c r="A86" s="55" t="s">
        <v>887</v>
      </c>
      <c r="B86" s="56">
        <v>0.2</v>
      </c>
      <c r="C86" s="56">
        <v>650</v>
      </c>
      <c r="D86" s="56">
        <v>13.2</v>
      </c>
      <c r="E86" s="56">
        <v>6</v>
      </c>
      <c r="F86" s="56">
        <v>3.55</v>
      </c>
      <c r="G86" s="56">
        <v>0.39</v>
      </c>
      <c r="H86" s="56">
        <v>466</v>
      </c>
      <c r="I86" s="56">
        <v>473</v>
      </c>
      <c r="J86" s="56">
        <v>14</v>
      </c>
      <c r="K86" s="56">
        <v>7.2</v>
      </c>
      <c r="L86" s="56">
        <v>0</v>
      </c>
      <c r="M86" s="56">
        <v>24000</v>
      </c>
      <c r="N86" s="57"/>
      <c r="O86" s="57"/>
      <c r="P86" s="57">
        <v>1.01</v>
      </c>
      <c r="Q86" s="58" t="s">
        <v>882</v>
      </c>
      <c r="R86" s="75" t="s">
        <v>952</v>
      </c>
    </row>
    <row r="87" spans="1:18">
      <c r="A87" s="62" t="s">
        <v>885</v>
      </c>
      <c r="B87" s="56">
        <v>0.2</v>
      </c>
      <c r="C87" s="56">
        <v>650</v>
      </c>
      <c r="D87" s="60">
        <v>6.7</v>
      </c>
      <c r="E87" s="56">
        <v>15</v>
      </c>
      <c r="F87" s="60">
        <v>3.57</v>
      </c>
      <c r="G87" s="60">
        <v>0.46</v>
      </c>
      <c r="H87" s="56">
        <v>479</v>
      </c>
      <c r="I87" s="56">
        <v>460</v>
      </c>
      <c r="J87" s="56">
        <v>7.7</v>
      </c>
      <c r="K87" s="60">
        <v>13.1</v>
      </c>
      <c r="L87" s="56">
        <v>0</v>
      </c>
      <c r="M87" s="56">
        <v>24000</v>
      </c>
      <c r="N87" s="57"/>
      <c r="O87" s="57"/>
      <c r="P87" s="61">
        <v>0.98</v>
      </c>
      <c r="Q87" s="58" t="s">
        <v>882</v>
      </c>
      <c r="R87" s="75" t="s">
        <v>952</v>
      </c>
    </row>
    <row r="88" spans="1:18">
      <c r="A88" s="55" t="s">
        <v>886</v>
      </c>
      <c r="B88" s="56">
        <v>0.2</v>
      </c>
      <c r="C88" s="56">
        <v>650</v>
      </c>
      <c r="D88" s="56">
        <v>8.8000000000000007</v>
      </c>
      <c r="E88" s="56">
        <v>15</v>
      </c>
      <c r="F88" s="56">
        <v>3.58</v>
      </c>
      <c r="G88" s="56">
        <v>0.38</v>
      </c>
      <c r="H88" s="56">
        <v>419</v>
      </c>
      <c r="I88" s="56">
        <v>473</v>
      </c>
      <c r="J88" s="56">
        <v>10.5</v>
      </c>
      <c r="K88" s="56">
        <v>9.6</v>
      </c>
      <c r="L88" s="56">
        <v>0</v>
      </c>
      <c r="M88" s="56">
        <v>24000</v>
      </c>
      <c r="N88" s="57"/>
      <c r="O88" s="57"/>
      <c r="P88" s="61">
        <v>0.96</v>
      </c>
      <c r="Q88" s="58" t="s">
        <v>882</v>
      </c>
      <c r="R88" s="75" t="s">
        <v>952</v>
      </c>
    </row>
    <row r="89" spans="1:18">
      <c r="A89" s="55" t="s">
        <v>881</v>
      </c>
      <c r="B89" s="56">
        <v>0.2</v>
      </c>
      <c r="C89" s="56">
        <v>650</v>
      </c>
      <c r="D89" s="56">
        <v>6.7</v>
      </c>
      <c r="E89" s="56">
        <v>15</v>
      </c>
      <c r="F89" s="56">
        <v>4.0999999999999996</v>
      </c>
      <c r="G89" s="56">
        <v>0.54</v>
      </c>
      <c r="H89" s="56">
        <v>460</v>
      </c>
      <c r="I89" s="56">
        <v>390</v>
      </c>
      <c r="J89" s="56">
        <v>21.4</v>
      </c>
      <c r="K89" s="56">
        <v>4.7</v>
      </c>
      <c r="L89" s="56">
        <v>0</v>
      </c>
      <c r="M89" s="56">
        <v>24000</v>
      </c>
      <c r="N89" s="57"/>
      <c r="O89" s="57"/>
      <c r="P89" s="61">
        <v>0.96</v>
      </c>
      <c r="Q89" s="58" t="s">
        <v>882</v>
      </c>
      <c r="R89" s="75" t="s">
        <v>952</v>
      </c>
    </row>
    <row r="90" spans="1:18">
      <c r="A90" s="62" t="s">
        <v>885</v>
      </c>
      <c r="B90" s="56">
        <v>0.2</v>
      </c>
      <c r="C90" s="56">
        <v>650</v>
      </c>
      <c r="D90" s="60">
        <v>6.7</v>
      </c>
      <c r="E90" s="56">
        <v>30</v>
      </c>
      <c r="F90" s="60">
        <v>3.57</v>
      </c>
      <c r="G90" s="60">
        <v>0.46</v>
      </c>
      <c r="H90" s="56">
        <v>479</v>
      </c>
      <c r="I90" s="56">
        <v>460</v>
      </c>
      <c r="J90" s="56">
        <v>7.7</v>
      </c>
      <c r="K90" s="60">
        <v>13.1</v>
      </c>
      <c r="L90" s="56">
        <v>0</v>
      </c>
      <c r="M90" s="56">
        <v>24000</v>
      </c>
      <c r="N90" s="57"/>
      <c r="O90" s="57"/>
      <c r="P90" s="61">
        <v>0.99</v>
      </c>
      <c r="Q90" s="58" t="s">
        <v>882</v>
      </c>
      <c r="R90" s="75" t="s">
        <v>952</v>
      </c>
    </row>
    <row r="91" spans="1:18">
      <c r="A91" s="55" t="s">
        <v>886</v>
      </c>
      <c r="B91" s="56">
        <v>0.2</v>
      </c>
      <c r="C91" s="56">
        <v>650</v>
      </c>
      <c r="D91" s="56">
        <v>8.8000000000000007</v>
      </c>
      <c r="E91" s="56">
        <v>30</v>
      </c>
      <c r="F91" s="56">
        <v>3.58</v>
      </c>
      <c r="G91" s="56">
        <v>0.38</v>
      </c>
      <c r="H91" s="56">
        <v>419</v>
      </c>
      <c r="I91" s="56">
        <v>473</v>
      </c>
      <c r="J91" s="56">
        <v>10.5</v>
      </c>
      <c r="K91" s="56">
        <v>9.6</v>
      </c>
      <c r="L91" s="56">
        <v>0</v>
      </c>
      <c r="M91" s="56">
        <v>24000</v>
      </c>
      <c r="N91" s="57"/>
      <c r="O91" s="57"/>
      <c r="P91" s="61">
        <v>0.93</v>
      </c>
      <c r="Q91" s="58" t="s">
        <v>882</v>
      </c>
      <c r="R91" s="75" t="s">
        <v>952</v>
      </c>
    </row>
    <row r="92" spans="1:18">
      <c r="A92" s="55" t="s">
        <v>881</v>
      </c>
      <c r="B92" s="56">
        <v>0.2</v>
      </c>
      <c r="C92" s="56">
        <v>650</v>
      </c>
      <c r="D92" s="56">
        <v>6.7</v>
      </c>
      <c r="E92" s="56">
        <v>30</v>
      </c>
      <c r="F92" s="56">
        <v>4.0999999999999996</v>
      </c>
      <c r="G92" s="56">
        <v>0.54</v>
      </c>
      <c r="H92" s="56">
        <v>460</v>
      </c>
      <c r="I92" s="56">
        <v>390</v>
      </c>
      <c r="J92" s="56">
        <v>21.4</v>
      </c>
      <c r="K92" s="56">
        <v>4.7</v>
      </c>
      <c r="L92" s="56">
        <v>0</v>
      </c>
      <c r="M92" s="56">
        <v>24000</v>
      </c>
      <c r="N92" s="57"/>
      <c r="O92" s="57"/>
      <c r="P92" s="61">
        <v>0.93</v>
      </c>
      <c r="Q92" s="58" t="s">
        <v>882</v>
      </c>
      <c r="R92" s="75" t="s">
        <v>952</v>
      </c>
    </row>
  </sheetData>
  <hyperlinks>
    <hyperlink ref="A69" r:id="rId1" display="mailto:Ni-yolk@Ni@SiO2-8.6" xr:uid="{776DA7D6-5BFE-46A9-902D-B97FB0F80430}"/>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7304A-EB97-4FB3-9AC2-8D1B8099C09B}">
  <dimension ref="A1:R26"/>
  <sheetViews>
    <sheetView topLeftCell="A6" workbookViewId="0">
      <selection activeCell="A2" sqref="A2"/>
    </sheetView>
  </sheetViews>
  <sheetFormatPr defaultRowHeight="14.5"/>
  <cols>
    <col min="1" max="1" width="9.1796875" style="63"/>
    <col min="2" max="5" width="8.7265625" customWidth="1"/>
    <col min="7" max="16" width="8.7265625" customWidth="1"/>
    <col min="17" max="18" width="8.7265625" style="33" customWidth="1"/>
    <col min="19" max="20" width="8.7265625" customWidth="1"/>
  </cols>
  <sheetData>
    <row r="1" spans="1:18" s="79" customFormat="1">
      <c r="A1" s="80" t="s">
        <v>980</v>
      </c>
      <c r="B1" t="s">
        <v>1</v>
      </c>
      <c r="C1" t="s">
        <v>972</v>
      </c>
      <c r="D1" t="s">
        <v>2</v>
      </c>
      <c r="E1" t="s">
        <v>4</v>
      </c>
      <c r="F1" t="s">
        <v>5</v>
      </c>
      <c r="G1" t="s">
        <v>6</v>
      </c>
      <c r="H1" t="s">
        <v>7</v>
      </c>
      <c r="I1" t="s">
        <v>973</v>
      </c>
      <c r="J1" t="s">
        <v>981</v>
      </c>
      <c r="K1" t="s">
        <v>982</v>
      </c>
      <c r="L1" t="s">
        <v>11</v>
      </c>
      <c r="M1" t="s">
        <v>12</v>
      </c>
      <c r="N1" s="78" t="s">
        <v>13</v>
      </c>
      <c r="O1" s="78" t="s">
        <v>14</v>
      </c>
      <c r="P1" s="78" t="s">
        <v>15</v>
      </c>
      <c r="Q1" s="82" t="s">
        <v>983</v>
      </c>
      <c r="R1" s="82" t="s">
        <v>951</v>
      </c>
    </row>
    <row r="2" spans="1:18">
      <c r="A2" s="63" t="s">
        <v>888</v>
      </c>
      <c r="B2">
        <v>0.5</v>
      </c>
      <c r="C2">
        <v>3</v>
      </c>
      <c r="D2">
        <v>700</v>
      </c>
      <c r="E2">
        <v>5</v>
      </c>
      <c r="F2">
        <v>42.71</v>
      </c>
      <c r="G2">
        <v>0.94</v>
      </c>
      <c r="H2">
        <v>88.17</v>
      </c>
      <c r="I2">
        <v>300</v>
      </c>
      <c r="J2">
        <v>18.53</v>
      </c>
      <c r="L2">
        <v>0</v>
      </c>
      <c r="M2">
        <f>14000</f>
        <v>14000</v>
      </c>
      <c r="N2" s="50">
        <v>54.75</v>
      </c>
      <c r="O2" s="50">
        <v>70.2</v>
      </c>
      <c r="P2" s="50">
        <v>0.76500000000000001</v>
      </c>
      <c r="Q2" s="33" t="s">
        <v>889</v>
      </c>
      <c r="R2" s="33" t="s">
        <v>984</v>
      </c>
    </row>
    <row r="3" spans="1:18">
      <c r="A3" s="63" t="s">
        <v>890</v>
      </c>
      <c r="B3">
        <v>0.5</v>
      </c>
      <c r="C3">
        <v>7</v>
      </c>
      <c r="D3">
        <v>700</v>
      </c>
      <c r="E3">
        <v>5</v>
      </c>
      <c r="F3">
        <v>49.39</v>
      </c>
      <c r="G3">
        <v>1.08</v>
      </c>
      <c r="H3">
        <v>87.71</v>
      </c>
      <c r="I3">
        <v>790</v>
      </c>
      <c r="J3">
        <v>18.02</v>
      </c>
      <c r="L3">
        <v>0</v>
      </c>
      <c r="M3">
        <f>14000</f>
        <v>14000</v>
      </c>
      <c r="N3" s="50">
        <v>67.7</v>
      </c>
      <c r="O3" s="50">
        <v>79.3</v>
      </c>
      <c r="P3" s="50">
        <v>0.92200000000000004</v>
      </c>
      <c r="Q3" s="33" t="s">
        <v>889</v>
      </c>
      <c r="R3" s="33" t="s">
        <v>984</v>
      </c>
    </row>
    <row r="4" spans="1:18">
      <c r="A4" s="63" t="s">
        <v>891</v>
      </c>
      <c r="B4">
        <v>0.5</v>
      </c>
      <c r="C4">
        <v>10</v>
      </c>
      <c r="D4">
        <v>700</v>
      </c>
      <c r="E4">
        <v>5</v>
      </c>
      <c r="F4">
        <v>35.76</v>
      </c>
      <c r="G4">
        <v>1.03</v>
      </c>
      <c r="H4">
        <v>115.39</v>
      </c>
      <c r="I4">
        <v>790</v>
      </c>
      <c r="J4">
        <v>13.37</v>
      </c>
      <c r="L4">
        <v>0</v>
      </c>
      <c r="M4">
        <f>14000</f>
        <v>14000</v>
      </c>
      <c r="N4" s="50">
        <v>72</v>
      </c>
      <c r="O4" s="50">
        <v>82.9</v>
      </c>
      <c r="P4" s="50">
        <v>0.89600000000000002</v>
      </c>
      <c r="Q4" s="33" t="s">
        <v>889</v>
      </c>
      <c r="R4" s="33" t="s">
        <v>984</v>
      </c>
    </row>
    <row r="5" spans="1:18">
      <c r="A5" s="63" t="s">
        <v>892</v>
      </c>
      <c r="B5">
        <v>0.5</v>
      </c>
      <c r="C5">
        <v>15</v>
      </c>
      <c r="D5">
        <v>700</v>
      </c>
      <c r="E5">
        <v>5</v>
      </c>
      <c r="F5">
        <v>26.04</v>
      </c>
      <c r="G5">
        <v>0.5</v>
      </c>
      <c r="H5">
        <v>77.81</v>
      </c>
      <c r="I5">
        <v>790</v>
      </c>
      <c r="J5">
        <v>19.07</v>
      </c>
      <c r="L5">
        <v>0</v>
      </c>
      <c r="M5">
        <f>14000</f>
        <v>14000</v>
      </c>
      <c r="N5" s="50">
        <v>70.3</v>
      </c>
      <c r="O5" s="50">
        <v>80.900000000000006</v>
      </c>
      <c r="P5" s="50">
        <v>0.89900000000000002</v>
      </c>
      <c r="Q5" s="33" t="s">
        <v>889</v>
      </c>
      <c r="R5" s="33" t="s">
        <v>984</v>
      </c>
    </row>
    <row r="6" spans="1:18">
      <c r="A6" s="63" t="s">
        <v>893</v>
      </c>
      <c r="B6">
        <v>0.5</v>
      </c>
      <c r="C6">
        <v>25</v>
      </c>
      <c r="D6">
        <v>700</v>
      </c>
      <c r="E6">
        <v>5</v>
      </c>
      <c r="F6">
        <v>46.27</v>
      </c>
      <c r="G6">
        <v>0.75</v>
      </c>
      <c r="H6">
        <v>64.849999999999994</v>
      </c>
      <c r="I6">
        <v>790</v>
      </c>
      <c r="J6">
        <v>21.26</v>
      </c>
      <c r="L6">
        <v>0</v>
      </c>
      <c r="M6">
        <f>14000</f>
        <v>14000</v>
      </c>
      <c r="N6" s="50">
        <v>67.7</v>
      </c>
      <c r="O6" s="50">
        <v>76.900000000000006</v>
      </c>
      <c r="P6" s="50">
        <v>0.90600000000000003</v>
      </c>
      <c r="Q6" s="33" t="s">
        <v>889</v>
      </c>
      <c r="R6" s="33" t="s">
        <v>984</v>
      </c>
    </row>
    <row r="7" spans="1:18">
      <c r="A7" s="63" t="s">
        <v>894</v>
      </c>
      <c r="B7">
        <v>0.5</v>
      </c>
      <c r="C7">
        <v>10</v>
      </c>
      <c r="D7">
        <v>800</v>
      </c>
      <c r="E7">
        <v>30</v>
      </c>
      <c r="F7">
        <v>12.6</v>
      </c>
      <c r="G7">
        <v>0.75</v>
      </c>
      <c r="H7">
        <v>213</v>
      </c>
      <c r="I7">
        <v>536</v>
      </c>
      <c r="J7">
        <v>8.5</v>
      </c>
      <c r="L7">
        <v>0</v>
      </c>
      <c r="M7">
        <v>12000</v>
      </c>
      <c r="N7" s="50">
        <v>89.3</v>
      </c>
      <c r="O7" s="50">
        <v>94.6</v>
      </c>
      <c r="P7" s="50">
        <v>1.0900000000000001</v>
      </c>
      <c r="Q7" s="33" t="s">
        <v>895</v>
      </c>
      <c r="R7" s="33" t="s">
        <v>984</v>
      </c>
    </row>
    <row r="8" spans="1:18">
      <c r="A8" s="63" t="s">
        <v>896</v>
      </c>
      <c r="B8">
        <v>0.5</v>
      </c>
      <c r="C8">
        <v>10</v>
      </c>
      <c r="D8">
        <v>800</v>
      </c>
      <c r="E8">
        <v>30</v>
      </c>
      <c r="F8">
        <v>12.6</v>
      </c>
      <c r="G8">
        <v>0.8</v>
      </c>
      <c r="H8">
        <v>225</v>
      </c>
      <c r="I8">
        <v>505</v>
      </c>
      <c r="J8">
        <v>11</v>
      </c>
      <c r="L8">
        <v>0</v>
      </c>
      <c r="M8">
        <v>12000</v>
      </c>
      <c r="N8" s="50">
        <v>85.1</v>
      </c>
      <c r="O8" s="50">
        <v>91.4</v>
      </c>
      <c r="P8" s="50">
        <v>1.1100000000000001</v>
      </c>
      <c r="Q8" s="33" t="s">
        <v>895</v>
      </c>
      <c r="R8" s="33" t="s">
        <v>984</v>
      </c>
    </row>
    <row r="9" spans="1:18">
      <c r="A9" s="63" t="s">
        <v>897</v>
      </c>
      <c r="B9">
        <v>0.5</v>
      </c>
      <c r="C9">
        <v>10</v>
      </c>
      <c r="D9">
        <v>800</v>
      </c>
      <c r="E9">
        <v>30</v>
      </c>
      <c r="F9">
        <v>12.7</v>
      </c>
      <c r="G9">
        <v>0.79</v>
      </c>
      <c r="H9">
        <v>221</v>
      </c>
      <c r="I9">
        <v>460</v>
      </c>
      <c r="J9">
        <v>10</v>
      </c>
      <c r="L9">
        <v>0</v>
      </c>
      <c r="M9">
        <v>12000</v>
      </c>
      <c r="N9" s="50">
        <v>87.3</v>
      </c>
      <c r="O9" s="50">
        <v>92.4</v>
      </c>
      <c r="P9" s="50">
        <v>1.1100000000000001</v>
      </c>
      <c r="Q9" s="33" t="s">
        <v>895</v>
      </c>
      <c r="R9" s="33" t="s">
        <v>984</v>
      </c>
    </row>
    <row r="10" spans="1:18">
      <c r="A10" s="63" t="s">
        <v>898</v>
      </c>
      <c r="B10">
        <v>0.5</v>
      </c>
      <c r="C10">
        <v>10</v>
      </c>
      <c r="D10">
        <v>800</v>
      </c>
      <c r="E10">
        <v>30</v>
      </c>
      <c r="F10">
        <v>12.6</v>
      </c>
      <c r="G10">
        <v>0.78</v>
      </c>
      <c r="H10">
        <v>221</v>
      </c>
      <c r="I10">
        <v>405</v>
      </c>
      <c r="J10">
        <v>10</v>
      </c>
      <c r="L10">
        <v>0</v>
      </c>
      <c r="M10">
        <v>12000</v>
      </c>
      <c r="N10" s="50">
        <v>81.400000000000006</v>
      </c>
      <c r="O10" s="50">
        <v>87.5</v>
      </c>
      <c r="P10" s="50">
        <v>1.1299999999999999</v>
      </c>
      <c r="Q10" s="33" t="s">
        <v>895</v>
      </c>
      <c r="R10" s="33" t="s">
        <v>984</v>
      </c>
    </row>
    <row r="11" spans="1:18">
      <c r="A11" s="63" t="s">
        <v>79</v>
      </c>
      <c r="B11">
        <v>0.5</v>
      </c>
      <c r="C11">
        <v>5</v>
      </c>
      <c r="D11">
        <v>800</v>
      </c>
      <c r="E11">
        <v>10</v>
      </c>
      <c r="F11">
        <v>7.58</v>
      </c>
      <c r="G11">
        <v>0.87</v>
      </c>
      <c r="H11">
        <v>294</v>
      </c>
      <c r="I11">
        <v>370</v>
      </c>
      <c r="J11">
        <v>15.46</v>
      </c>
      <c r="L11">
        <v>0</v>
      </c>
      <c r="M11">
        <v>15000</v>
      </c>
      <c r="N11" s="50">
        <v>96.6</v>
      </c>
      <c r="O11" s="50">
        <v>91.8</v>
      </c>
      <c r="P11" s="50">
        <v>1.22</v>
      </c>
      <c r="Q11" s="33" t="s">
        <v>899</v>
      </c>
      <c r="R11" s="33" t="s">
        <v>984</v>
      </c>
    </row>
    <row r="12" spans="1:18">
      <c r="A12" s="63" t="s">
        <v>900</v>
      </c>
      <c r="B12">
        <v>0.5</v>
      </c>
      <c r="C12">
        <v>5</v>
      </c>
      <c r="D12">
        <v>800</v>
      </c>
      <c r="E12">
        <v>10</v>
      </c>
      <c r="F12">
        <v>10.32</v>
      </c>
      <c r="G12">
        <v>0.86</v>
      </c>
      <c r="H12">
        <v>250</v>
      </c>
      <c r="I12">
        <v>377</v>
      </c>
      <c r="J12">
        <v>14.24</v>
      </c>
      <c r="L12">
        <v>0</v>
      </c>
      <c r="M12">
        <v>15000</v>
      </c>
      <c r="N12" s="50">
        <v>94.3</v>
      </c>
      <c r="O12" s="50">
        <v>93.2</v>
      </c>
      <c r="P12" s="50">
        <v>1.0900000000000001</v>
      </c>
      <c r="Q12" s="33" t="s">
        <v>899</v>
      </c>
      <c r="R12" s="33" t="s">
        <v>984</v>
      </c>
    </row>
    <row r="13" spans="1:18">
      <c r="A13" s="63" t="s">
        <v>901</v>
      </c>
      <c r="B13">
        <v>0.5</v>
      </c>
      <c r="C13">
        <v>5</v>
      </c>
      <c r="D13">
        <v>800</v>
      </c>
      <c r="E13">
        <v>10</v>
      </c>
      <c r="F13">
        <v>9.68</v>
      </c>
      <c r="G13">
        <v>0.77</v>
      </c>
      <c r="H13">
        <v>241</v>
      </c>
      <c r="I13">
        <v>384</v>
      </c>
      <c r="J13">
        <v>12.4</v>
      </c>
      <c r="L13">
        <v>0</v>
      </c>
      <c r="M13">
        <v>15000</v>
      </c>
      <c r="N13" s="50">
        <v>97</v>
      </c>
      <c r="O13" s="50">
        <v>96.5</v>
      </c>
      <c r="P13" s="50">
        <v>1.1599999999999999</v>
      </c>
      <c r="Q13" s="33" t="s">
        <v>899</v>
      </c>
      <c r="R13" s="33" t="s">
        <v>984</v>
      </c>
    </row>
    <row r="14" spans="1:18">
      <c r="A14" s="63" t="s">
        <v>902</v>
      </c>
      <c r="B14">
        <v>0.5</v>
      </c>
      <c r="C14">
        <v>5</v>
      </c>
      <c r="D14">
        <v>800</v>
      </c>
      <c r="E14">
        <v>10</v>
      </c>
      <c r="F14">
        <v>9.9</v>
      </c>
      <c r="G14">
        <v>0.73</v>
      </c>
      <c r="H14">
        <v>220</v>
      </c>
      <c r="I14">
        <v>413</v>
      </c>
      <c r="J14">
        <v>11.75</v>
      </c>
      <c r="L14">
        <v>0</v>
      </c>
      <c r="M14">
        <v>15000</v>
      </c>
      <c r="N14" s="50">
        <v>97.4</v>
      </c>
      <c r="O14" s="50">
        <v>97.3</v>
      </c>
      <c r="P14" s="50">
        <v>1.1399999999999999</v>
      </c>
      <c r="Q14" s="33" t="s">
        <v>899</v>
      </c>
      <c r="R14" s="33" t="s">
        <v>984</v>
      </c>
    </row>
    <row r="15" spans="1:18">
      <c r="A15" s="63" t="s">
        <v>903</v>
      </c>
      <c r="B15">
        <v>0.5</v>
      </c>
      <c r="C15">
        <v>5</v>
      </c>
      <c r="D15">
        <v>800</v>
      </c>
      <c r="E15">
        <v>10</v>
      </c>
      <c r="F15">
        <v>10.7</v>
      </c>
      <c r="G15">
        <v>0.61</v>
      </c>
      <c r="H15">
        <v>214</v>
      </c>
      <c r="I15">
        <v>402</v>
      </c>
      <c r="J15">
        <v>11.22</v>
      </c>
      <c r="L15">
        <v>0</v>
      </c>
      <c r="M15">
        <v>15000</v>
      </c>
      <c r="N15" s="50">
        <v>92.8</v>
      </c>
      <c r="O15" s="50">
        <v>90.8</v>
      </c>
      <c r="P15" s="50">
        <v>1.07</v>
      </c>
      <c r="Q15" s="33" t="s">
        <v>899</v>
      </c>
      <c r="R15" s="33" t="s">
        <v>984</v>
      </c>
    </row>
    <row r="16" spans="1:18">
      <c r="A16" s="63" t="s">
        <v>904</v>
      </c>
      <c r="B16">
        <v>0.25</v>
      </c>
      <c r="C16">
        <v>7</v>
      </c>
      <c r="D16">
        <v>700</v>
      </c>
      <c r="E16">
        <v>5</v>
      </c>
      <c r="F16">
        <v>13.5</v>
      </c>
      <c r="G16">
        <v>0.76</v>
      </c>
      <c r="H16">
        <v>281</v>
      </c>
      <c r="I16">
        <v>573.5</v>
      </c>
      <c r="J16">
        <v>9.6</v>
      </c>
      <c r="L16">
        <v>0</v>
      </c>
      <c r="M16">
        <v>52000</v>
      </c>
      <c r="N16" s="50">
        <v>60.7</v>
      </c>
      <c r="O16" s="50">
        <v>49.45</v>
      </c>
      <c r="P16" s="50">
        <v>0.753</v>
      </c>
      <c r="Q16" s="33" t="s">
        <v>905</v>
      </c>
      <c r="R16" s="33" t="s">
        <v>984</v>
      </c>
    </row>
    <row r="17" spans="1:18">
      <c r="A17" s="63" t="s">
        <v>906</v>
      </c>
      <c r="B17">
        <v>0.25</v>
      </c>
      <c r="C17">
        <v>10</v>
      </c>
      <c r="D17">
        <v>700</v>
      </c>
      <c r="E17">
        <v>8</v>
      </c>
      <c r="F17">
        <v>9.6</v>
      </c>
      <c r="G17">
        <v>0.62</v>
      </c>
      <c r="H17">
        <v>315</v>
      </c>
      <c r="I17">
        <v>592.79999999999995</v>
      </c>
      <c r="J17">
        <v>10.9</v>
      </c>
      <c r="L17">
        <v>0</v>
      </c>
      <c r="M17">
        <v>52000</v>
      </c>
      <c r="N17" s="50">
        <v>66.099999999999994</v>
      </c>
      <c r="O17" s="50">
        <v>50.7</v>
      </c>
      <c r="P17" s="50">
        <v>0.78600000000000003</v>
      </c>
      <c r="Q17" s="33" t="s">
        <v>905</v>
      </c>
      <c r="R17" s="33" t="s">
        <v>984</v>
      </c>
    </row>
    <row r="18" spans="1:18">
      <c r="A18" s="63" t="s">
        <v>907</v>
      </c>
      <c r="B18">
        <v>0.25</v>
      </c>
      <c r="C18">
        <v>15</v>
      </c>
      <c r="D18">
        <v>700</v>
      </c>
      <c r="E18">
        <v>8</v>
      </c>
      <c r="F18">
        <v>9.3000000000000007</v>
      </c>
      <c r="G18">
        <v>0.6</v>
      </c>
      <c r="H18">
        <v>270</v>
      </c>
      <c r="I18">
        <v>583.20000000000005</v>
      </c>
      <c r="J18">
        <v>18.600000000000001</v>
      </c>
      <c r="L18">
        <v>0</v>
      </c>
      <c r="M18">
        <v>52000</v>
      </c>
      <c r="N18" s="50">
        <v>62.9</v>
      </c>
      <c r="O18" s="50">
        <v>49.9</v>
      </c>
      <c r="P18" s="50">
        <v>0.72899999999999998</v>
      </c>
      <c r="Q18" s="33" t="s">
        <v>905</v>
      </c>
      <c r="R18" s="33" t="s">
        <v>984</v>
      </c>
    </row>
    <row r="19" spans="1:18">
      <c r="A19" s="63" t="s">
        <v>599</v>
      </c>
      <c r="B19">
        <v>0.5</v>
      </c>
      <c r="C19">
        <v>12</v>
      </c>
      <c r="D19">
        <v>700</v>
      </c>
      <c r="E19">
        <v>40</v>
      </c>
      <c r="F19">
        <v>6.74</v>
      </c>
      <c r="G19">
        <v>1.56</v>
      </c>
      <c r="H19">
        <v>941</v>
      </c>
      <c r="I19">
        <v>619</v>
      </c>
      <c r="J19">
        <v>7.6</v>
      </c>
      <c r="L19">
        <v>0</v>
      </c>
      <c r="M19">
        <v>36000</v>
      </c>
      <c r="N19" s="50">
        <v>65.400000000000006</v>
      </c>
      <c r="O19" s="50">
        <v>62.5</v>
      </c>
      <c r="P19" s="50">
        <v>1.048</v>
      </c>
      <c r="Q19" s="33" t="s">
        <v>908</v>
      </c>
      <c r="R19" s="33" t="s">
        <v>984</v>
      </c>
    </row>
    <row r="20" spans="1:18">
      <c r="A20" s="63" t="s">
        <v>909</v>
      </c>
      <c r="B20">
        <v>0.5</v>
      </c>
      <c r="C20">
        <v>12</v>
      </c>
      <c r="D20">
        <v>700</v>
      </c>
      <c r="E20">
        <v>40</v>
      </c>
      <c r="F20">
        <v>6.42</v>
      </c>
      <c r="G20">
        <v>1.46</v>
      </c>
      <c r="H20">
        <v>885</v>
      </c>
      <c r="I20">
        <v>600</v>
      </c>
      <c r="J20">
        <v>5.3</v>
      </c>
      <c r="L20">
        <v>0</v>
      </c>
      <c r="M20">
        <v>36000</v>
      </c>
      <c r="N20" s="50">
        <v>72.5</v>
      </c>
      <c r="O20" s="50">
        <v>74.3</v>
      </c>
      <c r="P20" s="50">
        <v>0.98199999999999998</v>
      </c>
      <c r="Q20" s="33" t="s">
        <v>908</v>
      </c>
      <c r="R20" s="33" t="s">
        <v>984</v>
      </c>
    </row>
    <row r="21" spans="1:18">
      <c r="A21" s="63" t="s">
        <v>910</v>
      </c>
      <c r="B21">
        <v>0.5</v>
      </c>
      <c r="C21">
        <v>12</v>
      </c>
      <c r="D21">
        <v>700</v>
      </c>
      <c r="E21">
        <v>40</v>
      </c>
      <c r="F21">
        <v>6.09</v>
      </c>
      <c r="G21">
        <v>0.88</v>
      </c>
      <c r="H21">
        <v>512</v>
      </c>
      <c r="I21">
        <v>592</v>
      </c>
      <c r="J21">
        <v>6.3</v>
      </c>
      <c r="L21">
        <v>0</v>
      </c>
      <c r="M21">
        <v>36000</v>
      </c>
      <c r="N21" s="50">
        <v>62.5</v>
      </c>
      <c r="O21" s="50">
        <v>65.2</v>
      </c>
      <c r="P21" s="50">
        <v>0.95799999999999996</v>
      </c>
      <c r="Q21" s="33" t="s">
        <v>908</v>
      </c>
      <c r="R21" s="33" t="s">
        <v>984</v>
      </c>
    </row>
    <row r="22" spans="1:18" ht="13.5" customHeight="1">
      <c r="A22" s="63" t="s">
        <v>911</v>
      </c>
      <c r="B22">
        <v>0.33</v>
      </c>
      <c r="C22">
        <v>20</v>
      </c>
      <c r="D22">
        <v>600</v>
      </c>
      <c r="E22">
        <v>4</v>
      </c>
      <c r="F22">
        <v>2.66</v>
      </c>
      <c r="G22">
        <v>1.66</v>
      </c>
      <c r="H22">
        <v>661</v>
      </c>
      <c r="I22">
        <v>400</v>
      </c>
      <c r="J22">
        <v>9.6999999999999993</v>
      </c>
      <c r="L22">
        <v>0</v>
      </c>
      <c r="M22">
        <v>36000</v>
      </c>
      <c r="N22" s="50">
        <v>0.28000000000000003</v>
      </c>
      <c r="O22" s="50">
        <v>0.39</v>
      </c>
      <c r="P22" s="50">
        <v>0.63</v>
      </c>
      <c r="Q22" s="33" t="s">
        <v>912</v>
      </c>
      <c r="R22" s="33" t="s">
        <v>984</v>
      </c>
    </row>
    <row r="23" spans="1:18">
      <c r="A23" s="63" t="s">
        <v>913</v>
      </c>
      <c r="B23">
        <v>0.5</v>
      </c>
      <c r="C23">
        <v>5</v>
      </c>
      <c r="D23">
        <v>700</v>
      </c>
      <c r="E23">
        <v>0.5</v>
      </c>
      <c r="F23">
        <v>29.8</v>
      </c>
      <c r="G23">
        <v>0.47</v>
      </c>
      <c r="H23">
        <v>58</v>
      </c>
      <c r="I23">
        <v>400</v>
      </c>
      <c r="J23">
        <v>11</v>
      </c>
      <c r="K23">
        <v>9.1</v>
      </c>
      <c r="L23">
        <v>0</v>
      </c>
      <c r="M23">
        <v>10000</v>
      </c>
      <c r="N23" s="50">
        <v>79</v>
      </c>
      <c r="O23" s="50">
        <v>79.3</v>
      </c>
      <c r="P23" s="50">
        <v>0.93</v>
      </c>
      <c r="Q23" s="33" t="s">
        <v>914</v>
      </c>
      <c r="R23" s="33" t="s">
        <v>984</v>
      </c>
    </row>
    <row r="24" spans="1:18">
      <c r="A24" s="63" t="s">
        <v>915</v>
      </c>
      <c r="B24">
        <v>0.5</v>
      </c>
      <c r="C24">
        <v>7</v>
      </c>
      <c r="D24">
        <v>700</v>
      </c>
      <c r="E24">
        <v>0.5</v>
      </c>
      <c r="F24">
        <v>31.5</v>
      </c>
      <c r="G24">
        <v>0.42</v>
      </c>
      <c r="H24">
        <v>48.1</v>
      </c>
      <c r="I24">
        <v>400</v>
      </c>
      <c r="J24">
        <v>11.5</v>
      </c>
      <c r="K24">
        <v>8.6999999999999993</v>
      </c>
      <c r="L24">
        <v>0</v>
      </c>
      <c r="M24">
        <v>10000</v>
      </c>
      <c r="N24" s="50">
        <v>81.7</v>
      </c>
      <c r="O24" s="50">
        <v>83.8</v>
      </c>
      <c r="P24" s="50">
        <v>0.96</v>
      </c>
      <c r="Q24" s="33" t="s">
        <v>914</v>
      </c>
      <c r="R24" s="33" t="s">
        <v>984</v>
      </c>
    </row>
    <row r="25" spans="1:18">
      <c r="A25" s="63" t="s">
        <v>916</v>
      </c>
      <c r="B25">
        <v>0.5</v>
      </c>
      <c r="C25">
        <v>10</v>
      </c>
      <c r="D25">
        <v>700</v>
      </c>
      <c r="E25">
        <v>0.5</v>
      </c>
      <c r="F25">
        <v>32.6</v>
      </c>
      <c r="G25">
        <v>0.42</v>
      </c>
      <c r="H25">
        <v>46.9</v>
      </c>
      <c r="I25">
        <v>400</v>
      </c>
      <c r="J25">
        <v>14.1</v>
      </c>
      <c r="K25">
        <v>7.1</v>
      </c>
      <c r="L25">
        <v>0</v>
      </c>
      <c r="M25">
        <v>10000</v>
      </c>
      <c r="N25" s="50">
        <v>80.099999999999994</v>
      </c>
      <c r="O25" s="50">
        <v>81.5</v>
      </c>
      <c r="P25" s="50">
        <v>0.94</v>
      </c>
      <c r="Q25" s="33" t="s">
        <v>914</v>
      </c>
      <c r="R25" s="33" t="s">
        <v>984</v>
      </c>
    </row>
    <row r="26" spans="1:18">
      <c r="A26" s="63" t="s">
        <v>917</v>
      </c>
      <c r="B26">
        <v>0.5</v>
      </c>
      <c r="C26">
        <v>15</v>
      </c>
      <c r="D26">
        <v>700</v>
      </c>
      <c r="E26">
        <v>0.5</v>
      </c>
      <c r="F26">
        <v>34.4</v>
      </c>
      <c r="G26">
        <v>0.4</v>
      </c>
      <c r="H26">
        <v>44.1</v>
      </c>
      <c r="I26">
        <v>400</v>
      </c>
      <c r="J26">
        <v>20.8</v>
      </c>
      <c r="K26">
        <v>4.8</v>
      </c>
      <c r="L26">
        <v>0</v>
      </c>
      <c r="M26">
        <v>10000</v>
      </c>
      <c r="N26" s="50">
        <v>45.7</v>
      </c>
      <c r="O26" s="50">
        <v>53.5</v>
      </c>
      <c r="P26" s="50">
        <v>0.72</v>
      </c>
      <c r="Q26" s="33" t="s">
        <v>914</v>
      </c>
      <c r="R26" s="33" t="s">
        <v>984</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32A02-4D68-40F0-9654-35810EF1F40F}">
  <dimension ref="A1:V28"/>
  <sheetViews>
    <sheetView topLeftCell="A23" workbookViewId="0">
      <selection activeCell="A32" sqref="A29:XFD32"/>
    </sheetView>
  </sheetViews>
  <sheetFormatPr defaultRowHeight="14.5"/>
  <cols>
    <col min="1" max="1" width="8.7265625" style="63" customWidth="1"/>
    <col min="2" max="13" width="8.7265625" customWidth="1"/>
    <col min="14" max="16" width="8.7265625" style="50" customWidth="1"/>
    <col min="17" max="18" width="8.7265625" hidden="1" customWidth="1"/>
    <col min="19" max="20" width="8.7265625" style="33" customWidth="1"/>
  </cols>
  <sheetData>
    <row r="1" spans="1:22">
      <c r="A1" s="63" t="s">
        <v>0</v>
      </c>
      <c r="B1" t="s">
        <v>1</v>
      </c>
      <c r="C1" t="s">
        <v>2</v>
      </c>
      <c r="D1" t="s">
        <v>972</v>
      </c>
      <c r="E1" t="s">
        <v>4</v>
      </c>
      <c r="F1" t="s">
        <v>5</v>
      </c>
      <c r="G1" t="s">
        <v>6</v>
      </c>
      <c r="H1" t="s">
        <v>7</v>
      </c>
      <c r="I1" t="s">
        <v>973</v>
      </c>
      <c r="J1" t="s">
        <v>974</v>
      </c>
      <c r="K1" t="s">
        <v>975</v>
      </c>
      <c r="L1" t="s">
        <v>11</v>
      </c>
      <c r="M1" t="s">
        <v>12</v>
      </c>
      <c r="N1" s="50" t="s">
        <v>13</v>
      </c>
      <c r="O1" s="50" t="s">
        <v>14</v>
      </c>
      <c r="P1" s="50" t="s">
        <v>15</v>
      </c>
      <c r="Q1" t="s">
        <v>976</v>
      </c>
      <c r="R1" t="s">
        <v>16</v>
      </c>
      <c r="S1" s="33" t="s">
        <v>977</v>
      </c>
      <c r="T1" s="81" t="s">
        <v>951</v>
      </c>
    </row>
    <row r="2" spans="1:22">
      <c r="A2" s="63" t="s">
        <v>115</v>
      </c>
      <c r="B2" s="48">
        <v>0.5</v>
      </c>
      <c r="C2" s="48">
        <v>800</v>
      </c>
      <c r="D2" s="48">
        <v>10</v>
      </c>
      <c r="E2" s="48">
        <v>4</v>
      </c>
      <c r="F2" s="48">
        <v>17.399999999999999</v>
      </c>
      <c r="G2" s="48">
        <v>0.33200000000000002</v>
      </c>
      <c r="H2" s="48">
        <v>115.1</v>
      </c>
      <c r="I2" s="48">
        <v>800</v>
      </c>
      <c r="J2" s="48">
        <v>22.8</v>
      </c>
      <c r="K2" s="48"/>
      <c r="L2" s="48">
        <v>0</v>
      </c>
      <c r="M2" s="48">
        <v>60000</v>
      </c>
      <c r="N2" s="50">
        <v>72.900000000000006</v>
      </c>
      <c r="O2" s="50">
        <v>77.7</v>
      </c>
      <c r="Q2" t="str">
        <f>LEFT(Table7[[#This Row],[label]],4)</f>
        <v>2004</v>
      </c>
      <c r="R2" s="48">
        <v>25</v>
      </c>
      <c r="S2" s="33" t="s">
        <v>918</v>
      </c>
      <c r="T2" s="33" t="s">
        <v>978</v>
      </c>
      <c r="V2" t="str" cm="1">
        <f t="array" ref="V2:V8">_xlfn.UNIQUE(Table7[label])</f>
        <v>2004-25</v>
      </c>
    </row>
    <row r="3" spans="1:22">
      <c r="A3" s="63" t="s">
        <v>919</v>
      </c>
      <c r="B3" s="48">
        <v>0.5</v>
      </c>
      <c r="C3" s="48">
        <v>800</v>
      </c>
      <c r="D3" s="48">
        <v>10</v>
      </c>
      <c r="E3" s="48">
        <v>4</v>
      </c>
      <c r="F3" s="48">
        <v>8</v>
      </c>
      <c r="G3" s="48">
        <v>0.45100000000000001</v>
      </c>
      <c r="H3" s="48">
        <v>145.4</v>
      </c>
      <c r="I3" s="48">
        <v>800</v>
      </c>
      <c r="J3" s="48">
        <v>16.8</v>
      </c>
      <c r="K3" s="48"/>
      <c r="L3" s="48">
        <v>0</v>
      </c>
      <c r="M3" s="48">
        <v>60000</v>
      </c>
      <c r="N3" s="50">
        <v>80.8</v>
      </c>
      <c r="O3" s="50">
        <v>84.3</v>
      </c>
      <c r="Q3" t="str">
        <f>LEFT(Table7[[#This Row],[label]],4)</f>
        <v>2004</v>
      </c>
      <c r="R3" s="48">
        <v>25</v>
      </c>
      <c r="S3" s="33" t="s">
        <v>918</v>
      </c>
      <c r="T3" s="33" t="s">
        <v>978</v>
      </c>
      <c r="V3" t="str">
        <v>2008-38</v>
      </c>
    </row>
    <row r="4" spans="1:22">
      <c r="A4" s="63" t="s">
        <v>920</v>
      </c>
      <c r="B4" s="48">
        <v>0.5</v>
      </c>
      <c r="C4" s="48">
        <v>800</v>
      </c>
      <c r="D4" s="48">
        <v>10</v>
      </c>
      <c r="E4" s="48">
        <v>4</v>
      </c>
      <c r="F4" s="48">
        <v>6.9</v>
      </c>
      <c r="G4" s="48">
        <v>0.432</v>
      </c>
      <c r="H4" s="48">
        <v>179.3</v>
      </c>
      <c r="I4" s="48">
        <v>800</v>
      </c>
      <c r="J4" s="48">
        <v>15.3</v>
      </c>
      <c r="K4" s="48"/>
      <c r="L4" s="48">
        <v>0</v>
      </c>
      <c r="M4" s="48">
        <v>60000</v>
      </c>
      <c r="N4" s="50">
        <v>86.3</v>
      </c>
      <c r="O4" s="50">
        <v>87.2</v>
      </c>
      <c r="Q4" t="str">
        <f>LEFT(Table7[[#This Row],[label]],4)</f>
        <v>2004</v>
      </c>
      <c r="R4" s="48">
        <v>25</v>
      </c>
      <c r="S4" s="33" t="s">
        <v>918</v>
      </c>
      <c r="T4" s="33" t="s">
        <v>978</v>
      </c>
      <c r="V4" t="str">
        <v>2008-46</v>
      </c>
    </row>
    <row r="5" spans="1:22">
      <c r="A5" s="63" t="s">
        <v>921</v>
      </c>
      <c r="B5" s="48">
        <v>0.5</v>
      </c>
      <c r="C5" s="48">
        <v>800</v>
      </c>
      <c r="D5" s="48">
        <v>10</v>
      </c>
      <c r="E5" s="48">
        <v>4</v>
      </c>
      <c r="F5" s="48">
        <v>4.5999999999999996</v>
      </c>
      <c r="G5" s="48">
        <v>0.42</v>
      </c>
      <c r="H5" s="48">
        <v>223.5</v>
      </c>
      <c r="I5" s="48">
        <v>800</v>
      </c>
      <c r="J5" s="48">
        <v>11.6</v>
      </c>
      <c r="K5" s="48"/>
      <c r="L5" s="48">
        <v>0</v>
      </c>
      <c r="M5" s="48">
        <v>60000</v>
      </c>
      <c r="N5" s="50">
        <v>85.1</v>
      </c>
      <c r="O5" s="50">
        <v>86.8</v>
      </c>
      <c r="Q5" t="str">
        <f>LEFT(Table7[[#This Row],[label]],4)</f>
        <v>2004</v>
      </c>
      <c r="R5" s="48">
        <v>25</v>
      </c>
      <c r="S5" s="33" t="s">
        <v>918</v>
      </c>
      <c r="T5" s="33" t="s">
        <v>978</v>
      </c>
      <c r="V5" t="str">
        <v>2009-5</v>
      </c>
    </row>
    <row r="6" spans="1:22">
      <c r="A6" s="63" t="s">
        <v>922</v>
      </c>
      <c r="B6" s="48">
        <v>0.5</v>
      </c>
      <c r="C6" s="48">
        <v>800</v>
      </c>
      <c r="D6" s="48">
        <v>10</v>
      </c>
      <c r="E6" s="48">
        <v>4</v>
      </c>
      <c r="F6" s="48">
        <v>4.2</v>
      </c>
      <c r="G6" s="48">
        <v>0.45900000000000002</v>
      </c>
      <c r="H6" s="48">
        <v>217.9</v>
      </c>
      <c r="I6" s="48">
        <v>800</v>
      </c>
      <c r="J6" s="48">
        <v>11.9</v>
      </c>
      <c r="K6" s="48"/>
      <c r="L6" s="48">
        <v>0</v>
      </c>
      <c r="M6" s="48">
        <v>60000</v>
      </c>
      <c r="N6" s="50">
        <v>84.4</v>
      </c>
      <c r="O6" s="50">
        <v>86.2</v>
      </c>
      <c r="Q6" t="str">
        <f>LEFT(Table7[[#This Row],[label]],4)</f>
        <v>2004</v>
      </c>
      <c r="R6" s="48">
        <v>25</v>
      </c>
      <c r="S6" s="33" t="s">
        <v>918</v>
      </c>
      <c r="T6" s="33" t="s">
        <v>978</v>
      </c>
      <c r="V6" t="str">
        <v>2010-6</v>
      </c>
    </row>
    <row r="7" spans="1:22">
      <c r="A7" s="63" t="s">
        <v>923</v>
      </c>
      <c r="B7" s="48">
        <v>0.5</v>
      </c>
      <c r="C7" s="48">
        <v>800</v>
      </c>
      <c r="D7" s="48">
        <v>10</v>
      </c>
      <c r="E7" s="48">
        <v>4</v>
      </c>
      <c r="F7" s="48">
        <v>3.9</v>
      </c>
      <c r="G7" s="48">
        <v>0.35899999999999999</v>
      </c>
      <c r="H7" s="48">
        <v>189.8</v>
      </c>
      <c r="I7" s="48">
        <v>800</v>
      </c>
      <c r="J7" s="48">
        <v>9.4</v>
      </c>
      <c r="K7" s="48"/>
      <c r="L7" s="48">
        <v>0</v>
      </c>
      <c r="M7" s="48">
        <v>60000</v>
      </c>
      <c r="N7" s="50">
        <v>83.7</v>
      </c>
      <c r="O7" s="50">
        <v>85.9</v>
      </c>
      <c r="Q7" t="str">
        <f>LEFT(Table7[[#This Row],[label]],4)</f>
        <v>2004</v>
      </c>
      <c r="R7" s="48">
        <v>25</v>
      </c>
      <c r="S7" s="33" t="s">
        <v>918</v>
      </c>
      <c r="T7" s="33" t="s">
        <v>978</v>
      </c>
      <c r="V7" t="str">
        <v>2010-7</v>
      </c>
    </row>
    <row r="8" spans="1:22">
      <c r="A8" s="63" t="s">
        <v>924</v>
      </c>
      <c r="B8" s="48">
        <v>0.5</v>
      </c>
      <c r="C8" s="48">
        <v>800</v>
      </c>
      <c r="D8" s="48">
        <v>10</v>
      </c>
      <c r="E8" s="48">
        <v>4</v>
      </c>
      <c r="F8" s="48">
        <v>19.3</v>
      </c>
      <c r="G8" s="48">
        <v>1.9E-2</v>
      </c>
      <c r="H8" s="48">
        <v>11.9</v>
      </c>
      <c r="I8" s="48">
        <v>800</v>
      </c>
      <c r="J8" s="48">
        <v>54.3</v>
      </c>
      <c r="K8" s="48"/>
      <c r="L8" s="48">
        <v>0</v>
      </c>
      <c r="M8" s="48">
        <v>60000</v>
      </c>
      <c r="N8" s="50">
        <v>67.400000000000006</v>
      </c>
      <c r="O8" s="50">
        <v>73.7</v>
      </c>
      <c r="Q8" t="str">
        <f>LEFT(Table7[[#This Row],[label]],4)</f>
        <v>2004</v>
      </c>
      <c r="R8" s="48">
        <v>25</v>
      </c>
      <c r="S8" s="33" t="s">
        <v>918</v>
      </c>
      <c r="T8" s="33" t="s">
        <v>978</v>
      </c>
      <c r="V8" t="str">
        <v>2010-14</v>
      </c>
    </row>
    <row r="9" spans="1:22">
      <c r="A9" s="63" t="s">
        <v>925</v>
      </c>
      <c r="B9" s="48">
        <v>0.5</v>
      </c>
      <c r="C9" s="48">
        <v>700</v>
      </c>
      <c r="D9" s="48">
        <v>10</v>
      </c>
      <c r="E9" s="48">
        <v>1</v>
      </c>
      <c r="F9" s="48">
        <v>14</v>
      </c>
      <c r="G9" s="48">
        <v>0.19</v>
      </c>
      <c r="H9" s="48">
        <v>143.80000000000001</v>
      </c>
      <c r="I9" s="48">
        <v>700</v>
      </c>
      <c r="J9" s="48">
        <v>5.7</v>
      </c>
      <c r="K9" s="48"/>
      <c r="L9" s="48">
        <v>0</v>
      </c>
      <c r="M9" s="48">
        <v>36000</v>
      </c>
      <c r="N9" s="50">
        <v>65.400000000000006</v>
      </c>
      <c r="O9" s="50">
        <v>73.599999999999994</v>
      </c>
      <c r="P9" s="50">
        <v>0.98</v>
      </c>
      <c r="Q9" t="str">
        <f>LEFT(Table7[[#This Row],[label]],4)</f>
        <v>2008</v>
      </c>
      <c r="R9" s="48">
        <v>38</v>
      </c>
      <c r="S9" s="33" t="s">
        <v>926</v>
      </c>
      <c r="T9" s="33" t="s">
        <v>978</v>
      </c>
    </row>
    <row r="10" spans="1:22">
      <c r="A10" s="63" t="s">
        <v>925</v>
      </c>
      <c r="B10" s="48">
        <v>0.5</v>
      </c>
      <c r="C10" s="48">
        <v>700</v>
      </c>
      <c r="D10" s="48">
        <v>10</v>
      </c>
      <c r="E10" s="48">
        <v>4</v>
      </c>
      <c r="F10" s="48">
        <v>14</v>
      </c>
      <c r="G10" s="48">
        <v>0.19</v>
      </c>
      <c r="H10" s="48">
        <v>143.80000000000001</v>
      </c>
      <c r="I10" s="48">
        <v>700</v>
      </c>
      <c r="J10" s="48">
        <v>5.7</v>
      </c>
      <c r="K10" s="48"/>
      <c r="L10" s="48">
        <v>0</v>
      </c>
      <c r="M10" s="48">
        <v>36000</v>
      </c>
      <c r="N10" s="50">
        <v>66.8</v>
      </c>
      <c r="O10" s="50">
        <v>74</v>
      </c>
      <c r="P10" s="50">
        <v>1.08</v>
      </c>
      <c r="Q10" t="str">
        <f>LEFT(Table7[[#This Row],[label]],4)</f>
        <v>2008</v>
      </c>
      <c r="R10" s="48">
        <v>38</v>
      </c>
      <c r="S10" s="33" t="s">
        <v>926</v>
      </c>
      <c r="T10" s="33" t="s">
        <v>978</v>
      </c>
    </row>
    <row r="11" spans="1:22">
      <c r="A11" s="63" t="s">
        <v>925</v>
      </c>
      <c r="B11" s="48">
        <v>0.5</v>
      </c>
      <c r="C11" s="48">
        <v>700</v>
      </c>
      <c r="D11" s="48">
        <v>10</v>
      </c>
      <c r="E11" s="48">
        <v>1</v>
      </c>
      <c r="F11" s="48">
        <v>14</v>
      </c>
      <c r="G11" s="48">
        <v>0.19</v>
      </c>
      <c r="H11" s="48">
        <v>143.80000000000001</v>
      </c>
      <c r="I11" s="48">
        <v>584</v>
      </c>
      <c r="J11" s="48">
        <v>5.7</v>
      </c>
      <c r="K11" s="48"/>
      <c r="L11" s="48">
        <v>0</v>
      </c>
      <c r="M11" s="48">
        <v>36000</v>
      </c>
      <c r="N11" s="50">
        <v>65.400000000000006</v>
      </c>
      <c r="O11" s="50">
        <v>73.599999999999994</v>
      </c>
      <c r="P11" s="50">
        <v>0.98</v>
      </c>
      <c r="Q11" t="str">
        <f>LEFT(Table7[[#This Row],[label]],4)</f>
        <v>2008</v>
      </c>
      <c r="R11" s="48">
        <v>38</v>
      </c>
      <c r="S11" s="33" t="s">
        <v>926</v>
      </c>
      <c r="T11" s="33" t="s">
        <v>978</v>
      </c>
    </row>
    <row r="12" spans="1:22">
      <c r="A12" s="63" t="s">
        <v>925</v>
      </c>
      <c r="B12" s="48">
        <v>0.5</v>
      </c>
      <c r="C12" s="48">
        <v>700</v>
      </c>
      <c r="D12" s="48">
        <v>10</v>
      </c>
      <c r="E12" s="48">
        <v>4</v>
      </c>
      <c r="F12" s="48">
        <v>14</v>
      </c>
      <c r="G12" s="48">
        <v>0.19</v>
      </c>
      <c r="H12" s="48">
        <v>143.80000000000001</v>
      </c>
      <c r="I12" s="48">
        <v>584</v>
      </c>
      <c r="J12" s="48">
        <v>5.7</v>
      </c>
      <c r="K12" s="48"/>
      <c r="L12" s="48">
        <v>0</v>
      </c>
      <c r="M12" s="48">
        <v>36000</v>
      </c>
      <c r="N12" s="50">
        <v>66.8</v>
      </c>
      <c r="O12" s="50">
        <v>74</v>
      </c>
      <c r="P12" s="50">
        <v>1.08</v>
      </c>
      <c r="Q12" t="str">
        <f>LEFT(Table7[[#This Row],[label]],4)</f>
        <v>2008</v>
      </c>
      <c r="R12" s="48">
        <v>38</v>
      </c>
      <c r="S12" s="33" t="s">
        <v>926</v>
      </c>
      <c r="T12" s="33" t="s">
        <v>978</v>
      </c>
    </row>
    <row r="13" spans="1:22">
      <c r="A13" s="63" t="s">
        <v>927</v>
      </c>
      <c r="B13" s="48">
        <v>0.5</v>
      </c>
      <c r="C13" s="48">
        <v>700</v>
      </c>
      <c r="D13" s="48">
        <v>5</v>
      </c>
      <c r="E13" s="48">
        <v>50</v>
      </c>
      <c r="F13" s="48">
        <v>3.78</v>
      </c>
      <c r="G13" s="48">
        <v>0.16600000000000001</v>
      </c>
      <c r="H13" s="48">
        <v>134.6</v>
      </c>
      <c r="I13" s="48">
        <v>450</v>
      </c>
      <c r="J13" s="48">
        <v>14.11</v>
      </c>
      <c r="K13" s="48">
        <v>7.08</v>
      </c>
      <c r="L13" s="48">
        <v>0</v>
      </c>
      <c r="M13" s="48">
        <v>15000</v>
      </c>
      <c r="N13" s="50">
        <v>53</v>
      </c>
      <c r="P13" s="50">
        <v>0.99</v>
      </c>
      <c r="Q13" t="str">
        <f>LEFT(Table7[[#This Row],[label]],4)</f>
        <v>2008</v>
      </c>
      <c r="R13" s="48">
        <v>46</v>
      </c>
      <c r="S13" s="33" t="s">
        <v>928</v>
      </c>
      <c r="T13" s="33" t="s">
        <v>978</v>
      </c>
    </row>
    <row r="14" spans="1:22">
      <c r="A14" s="63" t="s">
        <v>929</v>
      </c>
      <c r="B14" s="48">
        <v>0.5</v>
      </c>
      <c r="C14" s="48">
        <v>700</v>
      </c>
      <c r="D14" s="48">
        <v>5</v>
      </c>
      <c r="E14" s="48">
        <v>50</v>
      </c>
      <c r="F14" s="48">
        <v>4.22</v>
      </c>
      <c r="G14" s="48">
        <v>0.189</v>
      </c>
      <c r="H14" s="48">
        <v>133.1</v>
      </c>
      <c r="I14" s="48">
        <v>450</v>
      </c>
      <c r="J14" s="48">
        <v>13.28</v>
      </c>
      <c r="K14" s="48">
        <v>7.52</v>
      </c>
      <c r="L14" s="48">
        <v>1.1200000000000001</v>
      </c>
      <c r="M14" s="48">
        <v>15000</v>
      </c>
      <c r="N14" s="50">
        <v>58</v>
      </c>
      <c r="P14" s="50">
        <v>0.93</v>
      </c>
      <c r="Q14" t="str">
        <f>LEFT(Table7[[#This Row],[label]],4)</f>
        <v>2008</v>
      </c>
      <c r="R14" s="48">
        <v>46</v>
      </c>
      <c r="S14" s="33" t="s">
        <v>928</v>
      </c>
      <c r="T14" s="33" t="s">
        <v>978</v>
      </c>
    </row>
    <row r="15" spans="1:22">
      <c r="A15" s="63" t="s">
        <v>930</v>
      </c>
      <c r="B15" s="48">
        <v>0.5</v>
      </c>
      <c r="C15" s="48">
        <v>700</v>
      </c>
      <c r="D15" s="48">
        <v>5</v>
      </c>
      <c r="E15" s="48">
        <v>50</v>
      </c>
      <c r="F15" s="48">
        <v>4.07</v>
      </c>
      <c r="G15" s="48">
        <v>0.18099999999999999</v>
      </c>
      <c r="H15" s="48">
        <v>134.4</v>
      </c>
      <c r="I15" s="48">
        <v>460</v>
      </c>
      <c r="J15" s="48">
        <v>12.19</v>
      </c>
      <c r="K15" s="48">
        <v>8.1999999999999993</v>
      </c>
      <c r="L15" s="48">
        <v>1.1000000000000001</v>
      </c>
      <c r="M15" s="48">
        <v>15000</v>
      </c>
      <c r="N15" s="50">
        <v>70</v>
      </c>
      <c r="P15" s="50">
        <v>0.96</v>
      </c>
      <c r="Q15" t="str">
        <f>LEFT(Table7[[#This Row],[label]],4)</f>
        <v>2008</v>
      </c>
      <c r="R15" s="48">
        <v>46</v>
      </c>
      <c r="S15" s="33" t="s">
        <v>928</v>
      </c>
      <c r="T15" s="33" t="s">
        <v>978</v>
      </c>
    </row>
    <row r="16" spans="1:22" ht="15.75" customHeight="1">
      <c r="A16" s="63" t="s">
        <v>931</v>
      </c>
      <c r="B16" s="48">
        <v>0.5</v>
      </c>
      <c r="C16" s="48">
        <v>700</v>
      </c>
      <c r="D16" s="48">
        <v>5</v>
      </c>
      <c r="E16" s="48">
        <v>50</v>
      </c>
      <c r="F16" s="48">
        <v>4.1900000000000004</v>
      </c>
      <c r="G16" s="48">
        <v>0.16600000000000001</v>
      </c>
      <c r="H16" s="48">
        <v>111.34</v>
      </c>
      <c r="I16" s="48">
        <v>540</v>
      </c>
      <c r="J16" s="48">
        <v>15.59</v>
      </c>
      <c r="K16" s="48">
        <v>6.41</v>
      </c>
      <c r="L16" s="48">
        <v>0.82</v>
      </c>
      <c r="M16" s="48">
        <v>15000</v>
      </c>
      <c r="N16" s="50">
        <v>68</v>
      </c>
      <c r="P16" s="50">
        <v>0.93</v>
      </c>
      <c r="Q16" t="str">
        <f>LEFT(Table7[[#This Row],[label]],4)</f>
        <v>2008</v>
      </c>
      <c r="R16" s="48">
        <v>46</v>
      </c>
      <c r="S16" s="33" t="s">
        <v>928</v>
      </c>
      <c r="T16" s="33" t="s">
        <v>978</v>
      </c>
    </row>
    <row r="17" spans="1:20">
      <c r="A17" s="63" t="s">
        <v>261</v>
      </c>
      <c r="B17" s="48">
        <v>0.25</v>
      </c>
      <c r="C17" s="48">
        <v>750</v>
      </c>
      <c r="D17" s="48">
        <v>5</v>
      </c>
      <c r="E17" s="48">
        <v>72</v>
      </c>
      <c r="F17" s="48">
        <v>6.32</v>
      </c>
      <c r="G17" s="48">
        <v>0.98</v>
      </c>
      <c r="H17" s="48">
        <v>536</v>
      </c>
      <c r="I17" s="48">
        <v>626</v>
      </c>
      <c r="J17" s="48">
        <v>9.1999999999999993</v>
      </c>
      <c r="K17" s="48"/>
      <c r="L17" s="48">
        <v>0</v>
      </c>
      <c r="M17" s="48">
        <v>50000</v>
      </c>
      <c r="N17" s="50">
        <v>77</v>
      </c>
      <c r="O17" s="50">
        <v>0.88</v>
      </c>
      <c r="Q17" t="str">
        <f>LEFT(Table7[[#This Row],[label]],4)</f>
        <v>2009</v>
      </c>
      <c r="R17" s="48">
        <v>5</v>
      </c>
      <c r="S17" s="33" t="s">
        <v>932</v>
      </c>
      <c r="T17" s="33" t="s">
        <v>978</v>
      </c>
    </row>
    <row r="18" spans="1:20">
      <c r="A18" s="63" t="s">
        <v>933</v>
      </c>
      <c r="B18" s="48">
        <v>0.25</v>
      </c>
      <c r="C18" s="48">
        <v>750</v>
      </c>
      <c r="D18" s="48">
        <v>5</v>
      </c>
      <c r="E18" s="48">
        <v>72</v>
      </c>
      <c r="F18" s="48">
        <v>6.28</v>
      </c>
      <c r="G18" s="48">
        <v>1.1000000000000001</v>
      </c>
      <c r="H18" s="48">
        <v>692</v>
      </c>
      <c r="I18" s="48">
        <v>300</v>
      </c>
      <c r="J18" s="48">
        <v>31.2</v>
      </c>
      <c r="K18" s="48"/>
      <c r="L18" s="48">
        <v>0</v>
      </c>
      <c r="M18" s="48">
        <v>50000</v>
      </c>
      <c r="N18" s="50">
        <v>66</v>
      </c>
      <c r="O18" s="50">
        <v>0.64</v>
      </c>
      <c r="Q18" t="str">
        <f>LEFT(Table7[[#This Row],[label]],4)</f>
        <v>2009</v>
      </c>
      <c r="R18" s="48">
        <v>5</v>
      </c>
      <c r="S18" s="33" t="s">
        <v>932</v>
      </c>
      <c r="T18" s="33" t="s">
        <v>978</v>
      </c>
    </row>
    <row r="19" spans="1:20">
      <c r="A19" s="63" t="s">
        <v>934</v>
      </c>
      <c r="B19" s="48">
        <v>0.25</v>
      </c>
      <c r="C19" s="48">
        <v>750</v>
      </c>
      <c r="D19" s="48">
        <v>5</v>
      </c>
      <c r="E19" s="48">
        <v>72</v>
      </c>
      <c r="F19" s="48">
        <v>2.33</v>
      </c>
      <c r="G19" s="48">
        <v>0.67</v>
      </c>
      <c r="H19" s="48">
        <v>766</v>
      </c>
      <c r="I19" s="48">
        <v>633</v>
      </c>
      <c r="J19" s="48">
        <v>7.6</v>
      </c>
      <c r="K19" s="48"/>
      <c r="L19" s="48">
        <v>0</v>
      </c>
      <c r="M19" s="48">
        <v>50000</v>
      </c>
      <c r="N19" s="50">
        <v>55</v>
      </c>
      <c r="O19" s="50">
        <v>0.44</v>
      </c>
      <c r="Q19" t="str">
        <f>LEFT(Table7[[#This Row],[label]],4)</f>
        <v>2009</v>
      </c>
      <c r="R19" s="48">
        <v>5</v>
      </c>
      <c r="S19" s="33" t="s">
        <v>932</v>
      </c>
      <c r="T19" s="33" t="s">
        <v>978</v>
      </c>
    </row>
    <row r="20" spans="1:20">
      <c r="A20" s="63" t="s">
        <v>935</v>
      </c>
      <c r="B20" s="48">
        <v>0.25</v>
      </c>
      <c r="C20" s="48">
        <v>750</v>
      </c>
      <c r="D20" s="48">
        <v>5</v>
      </c>
      <c r="E20" s="48">
        <v>72</v>
      </c>
      <c r="F20" s="48">
        <v>2.65</v>
      </c>
      <c r="G20" s="48">
        <v>0.73</v>
      </c>
      <c r="H20" s="48">
        <v>710</v>
      </c>
      <c r="I20" s="48">
        <v>709</v>
      </c>
      <c r="J20" s="48">
        <v>12.1</v>
      </c>
      <c r="K20" s="48"/>
      <c r="L20" s="48">
        <v>0</v>
      </c>
      <c r="M20" s="48">
        <v>50000</v>
      </c>
      <c r="N20" s="50">
        <v>73</v>
      </c>
      <c r="O20" s="50">
        <v>0.77</v>
      </c>
      <c r="Q20" t="str">
        <f>LEFT(Table7[[#This Row],[label]],4)</f>
        <v>2009</v>
      </c>
      <c r="R20" s="48">
        <v>5</v>
      </c>
      <c r="S20" s="33" t="s">
        <v>932</v>
      </c>
      <c r="T20" s="33" t="s">
        <v>978</v>
      </c>
    </row>
    <row r="21" spans="1:20">
      <c r="A21" s="63" t="s">
        <v>936</v>
      </c>
      <c r="B21" s="48">
        <v>0.5</v>
      </c>
      <c r="C21" s="48">
        <v>700</v>
      </c>
      <c r="D21" s="48">
        <v>5</v>
      </c>
      <c r="E21" s="48">
        <v>50</v>
      </c>
      <c r="F21" s="48">
        <v>29.82</v>
      </c>
      <c r="G21" s="48">
        <v>0.46899999999999997</v>
      </c>
      <c r="H21" s="48">
        <v>58.01</v>
      </c>
      <c r="I21" s="48">
        <v>650</v>
      </c>
      <c r="J21" s="48">
        <v>11.04</v>
      </c>
      <c r="K21" s="48">
        <v>9.0500000000000007</v>
      </c>
      <c r="L21" s="48">
        <v>0</v>
      </c>
      <c r="M21" s="48">
        <v>15000</v>
      </c>
      <c r="N21" s="50">
        <v>70</v>
      </c>
      <c r="O21" s="50">
        <v>76</v>
      </c>
      <c r="Q21" t="str">
        <f>LEFT(Table7[[#This Row],[label]],4)</f>
        <v>2010</v>
      </c>
      <c r="R21" s="48">
        <v>6</v>
      </c>
      <c r="S21" s="33" t="s">
        <v>937</v>
      </c>
      <c r="T21" s="33" t="s">
        <v>978</v>
      </c>
    </row>
    <row r="22" spans="1:20">
      <c r="A22" s="63" t="s">
        <v>938</v>
      </c>
      <c r="B22" s="48">
        <v>0.5</v>
      </c>
      <c r="C22" s="48">
        <v>700</v>
      </c>
      <c r="D22" s="48">
        <v>5</v>
      </c>
      <c r="E22" s="48">
        <v>50</v>
      </c>
      <c r="F22" s="48">
        <v>35.299999999999997</v>
      </c>
      <c r="G22" s="48">
        <v>0.45500000000000002</v>
      </c>
      <c r="H22" s="48">
        <v>55.5</v>
      </c>
      <c r="I22" s="48">
        <v>650</v>
      </c>
      <c r="J22" s="48">
        <v>8.44</v>
      </c>
      <c r="K22" s="48">
        <v>11.84</v>
      </c>
      <c r="L22" s="48">
        <v>0</v>
      </c>
      <c r="M22" s="48">
        <v>15000</v>
      </c>
      <c r="N22" s="50">
        <v>81</v>
      </c>
      <c r="O22" s="50">
        <v>85</v>
      </c>
      <c r="Q22" t="str">
        <f>LEFT(Table7[[#This Row],[label]],4)</f>
        <v>2010</v>
      </c>
      <c r="R22" s="48">
        <v>6</v>
      </c>
      <c r="S22" s="33" t="s">
        <v>937</v>
      </c>
      <c r="T22" s="33" t="s">
        <v>978</v>
      </c>
    </row>
    <row r="23" spans="1:20">
      <c r="A23" s="63" t="s">
        <v>939</v>
      </c>
      <c r="B23" s="48">
        <v>0.5</v>
      </c>
      <c r="C23" s="48">
        <v>700</v>
      </c>
      <c r="D23" s="48">
        <v>5</v>
      </c>
      <c r="E23" s="48">
        <v>50</v>
      </c>
      <c r="F23" s="48">
        <v>22</v>
      </c>
      <c r="G23" s="48">
        <v>0.38</v>
      </c>
      <c r="H23" s="48">
        <v>51.4</v>
      </c>
      <c r="I23" s="48">
        <v>650</v>
      </c>
      <c r="J23" s="48">
        <v>9.34</v>
      </c>
      <c r="K23" s="48">
        <v>10.7</v>
      </c>
      <c r="L23" s="48">
        <v>0</v>
      </c>
      <c r="M23" s="48">
        <v>15000</v>
      </c>
      <c r="N23" s="50">
        <v>76</v>
      </c>
      <c r="O23" s="50">
        <v>85</v>
      </c>
      <c r="Q23" t="str">
        <f>LEFT(Table7[[#This Row],[label]],4)</f>
        <v>2010</v>
      </c>
      <c r="R23" s="48">
        <v>6</v>
      </c>
      <c r="S23" s="33" t="s">
        <v>937</v>
      </c>
      <c r="T23" s="33" t="s">
        <v>978</v>
      </c>
    </row>
    <row r="24" spans="1:20">
      <c r="A24" s="63" t="s">
        <v>940</v>
      </c>
      <c r="B24" s="48">
        <v>0.5</v>
      </c>
      <c r="C24" s="48">
        <v>750</v>
      </c>
      <c r="D24" s="48">
        <v>3</v>
      </c>
      <c r="E24" s="48">
        <v>40</v>
      </c>
      <c r="F24" s="48">
        <v>3.2</v>
      </c>
      <c r="G24" s="48">
        <v>0.35099999999999998</v>
      </c>
      <c r="H24" s="48">
        <v>148.5</v>
      </c>
      <c r="I24" s="48">
        <v>750</v>
      </c>
      <c r="J24" s="48">
        <v>3.1</v>
      </c>
      <c r="K24" s="48">
        <v>21.3</v>
      </c>
      <c r="L24" s="48">
        <v>0</v>
      </c>
      <c r="M24" s="48">
        <v>125000</v>
      </c>
      <c r="N24" s="50">
        <v>83</v>
      </c>
      <c r="O24" s="50">
        <v>85</v>
      </c>
      <c r="P24" s="50">
        <v>0.96</v>
      </c>
      <c r="Q24" t="str">
        <f>LEFT(Table7[[#This Row],[label]],4)</f>
        <v>2010</v>
      </c>
      <c r="R24" s="48">
        <v>7</v>
      </c>
      <c r="S24" s="33" t="s">
        <v>941</v>
      </c>
      <c r="T24" s="33" t="s">
        <v>978</v>
      </c>
    </row>
    <row r="25" spans="1:20">
      <c r="A25" s="63" t="s">
        <v>942</v>
      </c>
      <c r="B25" s="48">
        <v>0.5</v>
      </c>
      <c r="C25" s="48">
        <v>750</v>
      </c>
      <c r="D25" s="48">
        <v>6</v>
      </c>
      <c r="E25" s="48">
        <v>40</v>
      </c>
      <c r="F25" s="48">
        <v>3.42</v>
      </c>
      <c r="G25" s="48">
        <v>0.371</v>
      </c>
      <c r="H25" s="48">
        <v>155.80000000000001</v>
      </c>
      <c r="I25" s="48">
        <v>750</v>
      </c>
      <c r="J25" s="48">
        <v>5</v>
      </c>
      <c r="K25" s="48">
        <v>13.2</v>
      </c>
      <c r="L25" s="48">
        <v>0</v>
      </c>
      <c r="M25" s="48">
        <v>125000</v>
      </c>
      <c r="N25" s="50">
        <v>69</v>
      </c>
      <c r="O25" s="50">
        <v>72</v>
      </c>
      <c r="P25" s="50">
        <v>0.9</v>
      </c>
      <c r="Q25" t="str">
        <f>LEFT(Table7[[#This Row],[label]],4)</f>
        <v>2010</v>
      </c>
      <c r="R25" s="48">
        <v>7</v>
      </c>
      <c r="S25" s="33" t="s">
        <v>941</v>
      </c>
      <c r="T25" s="33" t="s">
        <v>978</v>
      </c>
    </row>
    <row r="26" spans="1:20">
      <c r="A26" s="63" t="s">
        <v>943</v>
      </c>
      <c r="B26" s="48">
        <v>0.5</v>
      </c>
      <c r="C26" s="48">
        <v>750</v>
      </c>
      <c r="D26" s="48">
        <v>3.97</v>
      </c>
      <c r="E26" s="48">
        <v>72</v>
      </c>
      <c r="F26" s="48">
        <v>4.5</v>
      </c>
      <c r="G26" s="48">
        <v>0.94</v>
      </c>
      <c r="H26" s="48">
        <v>710</v>
      </c>
      <c r="I26" s="48">
        <v>750</v>
      </c>
      <c r="J26" s="48">
        <v>49.9</v>
      </c>
      <c r="K26" s="48">
        <v>2.0299999999999998</v>
      </c>
      <c r="L26" s="48">
        <v>0</v>
      </c>
      <c r="M26" s="48">
        <v>50000</v>
      </c>
      <c r="N26" s="50">
        <v>61</v>
      </c>
      <c r="O26" s="50">
        <v>59</v>
      </c>
      <c r="P26" s="50">
        <v>0.35</v>
      </c>
      <c r="Q26" t="str">
        <f>LEFT(Table7[[#This Row],[label]],4)</f>
        <v>2010</v>
      </c>
      <c r="R26" s="48">
        <v>14</v>
      </c>
      <c r="S26" s="33" t="s">
        <v>944</v>
      </c>
      <c r="T26" s="33" t="s">
        <v>978</v>
      </c>
    </row>
    <row r="27" spans="1:20">
      <c r="A27" s="63" t="s">
        <v>945</v>
      </c>
      <c r="B27" s="48">
        <v>0.5</v>
      </c>
      <c r="C27" s="48">
        <v>750</v>
      </c>
      <c r="D27" s="48">
        <v>3.83</v>
      </c>
      <c r="E27" s="48">
        <v>72</v>
      </c>
      <c r="F27" s="48">
        <v>5.4</v>
      </c>
      <c r="G27" s="48">
        <v>1.01</v>
      </c>
      <c r="H27" s="48">
        <v>625</v>
      </c>
      <c r="I27" s="48">
        <v>590</v>
      </c>
      <c r="J27" s="48">
        <v>20.100000000000001</v>
      </c>
      <c r="K27" s="48">
        <v>5.03</v>
      </c>
      <c r="L27" s="48">
        <v>0</v>
      </c>
      <c r="M27" s="48">
        <v>50000</v>
      </c>
      <c r="N27" s="50">
        <v>78</v>
      </c>
      <c r="O27" s="50">
        <v>79</v>
      </c>
      <c r="P27" s="50">
        <v>0.57999999999999996</v>
      </c>
      <c r="Q27" t="str">
        <f>LEFT(Table7[[#This Row],[label]],4)</f>
        <v>2010</v>
      </c>
      <c r="R27" s="48">
        <v>14</v>
      </c>
      <c r="S27" s="33" t="s">
        <v>944</v>
      </c>
      <c r="T27" s="33" t="s">
        <v>978</v>
      </c>
    </row>
    <row r="28" spans="1:20">
      <c r="A28" s="63" t="s">
        <v>196</v>
      </c>
      <c r="B28" s="48">
        <v>0.5</v>
      </c>
      <c r="C28" s="48">
        <v>750</v>
      </c>
      <c r="D28" s="48">
        <v>4.24</v>
      </c>
      <c r="E28" s="48">
        <v>72</v>
      </c>
      <c r="F28" s="48">
        <v>5.4</v>
      </c>
      <c r="G28" s="48">
        <v>0.82</v>
      </c>
      <c r="H28" s="48">
        <v>500</v>
      </c>
      <c r="I28" s="48">
        <v>397</v>
      </c>
      <c r="J28" s="48">
        <v>71.099999999999994</v>
      </c>
      <c r="K28" s="48">
        <v>1.42</v>
      </c>
      <c r="L28" s="48">
        <v>0</v>
      </c>
      <c r="M28" s="48">
        <v>50000</v>
      </c>
      <c r="N28" s="50">
        <v>9</v>
      </c>
      <c r="O28" s="50">
        <v>5</v>
      </c>
      <c r="P28" s="50">
        <v>0.01</v>
      </c>
      <c r="Q28" t="str">
        <f>LEFT(Table7[[#This Row],[label]],4)</f>
        <v>2010</v>
      </c>
      <c r="R28" s="48">
        <v>14</v>
      </c>
      <c r="S28" s="33" t="s">
        <v>944</v>
      </c>
      <c r="T28" s="33" t="s">
        <v>978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61610-7C38-459C-9BEC-B5A107F4137F}">
  <dimension ref="A1:J26"/>
  <sheetViews>
    <sheetView topLeftCell="A14" workbookViewId="0">
      <selection activeCell="D2" sqref="D2:E21"/>
    </sheetView>
  </sheetViews>
  <sheetFormatPr defaultRowHeight="14.5"/>
  <cols>
    <col min="1" max="1" width="5.54296875" bestFit="1" customWidth="1"/>
    <col min="2" max="2" width="15.453125" bestFit="1" customWidth="1"/>
    <col min="3" max="3" width="26.81640625" bestFit="1" customWidth="1"/>
    <col min="4" max="4" width="11.1796875" bestFit="1" customWidth="1"/>
    <col min="5" max="5" width="16" bestFit="1" customWidth="1"/>
    <col min="6" max="6" width="14.54296875" customWidth="1"/>
    <col min="9" max="9" width="16" bestFit="1" customWidth="1"/>
    <col min="10" max="10" width="8.7265625" style="6"/>
  </cols>
  <sheetData>
    <row r="1" spans="1:10">
      <c r="A1" s="5" t="s">
        <v>976</v>
      </c>
      <c r="B1" s="5" t="s">
        <v>985</v>
      </c>
      <c r="C1" s="5" t="s">
        <v>986</v>
      </c>
      <c r="D1" s="5" t="s">
        <v>987</v>
      </c>
      <c r="E1" s="5" t="s">
        <v>988</v>
      </c>
      <c r="F1" s="5" t="s">
        <v>989</v>
      </c>
      <c r="G1" s="5" t="s">
        <v>990</v>
      </c>
      <c r="H1" s="6"/>
    </row>
    <row r="2" spans="1:10" ht="15.5">
      <c r="A2" s="5">
        <v>2003</v>
      </c>
      <c r="B2" s="5" t="s">
        <v>978</v>
      </c>
      <c r="C2" s="5" t="s">
        <v>991</v>
      </c>
      <c r="D2" s="107">
        <v>26</v>
      </c>
      <c r="E2" s="109">
        <v>0</v>
      </c>
      <c r="F2" s="108">
        <v>0</v>
      </c>
      <c r="G2" s="5" t="s">
        <v>992</v>
      </c>
      <c r="I2" s="99" t="s">
        <v>991</v>
      </c>
      <c r="J2" s="6" t="s">
        <v>993</v>
      </c>
    </row>
    <row r="3" spans="1:10" ht="15.5">
      <c r="A3" s="5">
        <f>A2+1</f>
        <v>2004</v>
      </c>
      <c r="B3" s="5" t="s">
        <v>978</v>
      </c>
      <c r="C3" s="5" t="s">
        <v>991</v>
      </c>
      <c r="D3" s="107">
        <v>32</v>
      </c>
      <c r="E3" s="109">
        <v>1</v>
      </c>
      <c r="F3" s="108">
        <v>7</v>
      </c>
      <c r="G3" s="5" t="s">
        <v>992</v>
      </c>
      <c r="I3" s="100" t="s">
        <v>994</v>
      </c>
      <c r="J3" s="6" t="s">
        <v>995</v>
      </c>
    </row>
    <row r="4" spans="1:10" ht="15.5">
      <c r="A4" s="5">
        <f t="shared" ref="A4:A21" si="0">A3+1</f>
        <v>2005</v>
      </c>
      <c r="B4" s="5" t="s">
        <v>978</v>
      </c>
      <c r="C4" s="5" t="s">
        <v>991</v>
      </c>
      <c r="D4" s="107">
        <v>33</v>
      </c>
      <c r="E4" s="109">
        <v>0</v>
      </c>
      <c r="F4" s="108">
        <v>0</v>
      </c>
      <c r="G4" s="5" t="s">
        <v>992</v>
      </c>
      <c r="I4" s="101" t="s">
        <v>996</v>
      </c>
      <c r="J4" s="6" t="s">
        <v>997</v>
      </c>
    </row>
    <row r="5" spans="1:10" ht="15.5">
      <c r="A5" s="5">
        <f t="shared" si="0"/>
        <v>2006</v>
      </c>
      <c r="B5" s="5" t="s">
        <v>978</v>
      </c>
      <c r="C5" s="5" t="s">
        <v>991</v>
      </c>
      <c r="D5" s="107">
        <v>31</v>
      </c>
      <c r="E5" s="109">
        <v>0</v>
      </c>
      <c r="F5" s="108">
        <v>0</v>
      </c>
      <c r="G5" s="5" t="s">
        <v>992</v>
      </c>
    </row>
    <row r="6" spans="1:10" ht="15.5">
      <c r="A6" s="5">
        <f t="shared" si="0"/>
        <v>2007</v>
      </c>
      <c r="B6" s="5" t="s">
        <v>978</v>
      </c>
      <c r="C6" s="5" t="s">
        <v>991</v>
      </c>
      <c r="D6" s="107">
        <v>34</v>
      </c>
      <c r="E6" s="109">
        <v>0</v>
      </c>
      <c r="F6" s="108">
        <v>0</v>
      </c>
      <c r="G6" s="5" t="s">
        <v>992</v>
      </c>
    </row>
    <row r="7" spans="1:10" ht="15.5">
      <c r="A7" s="5">
        <f t="shared" si="0"/>
        <v>2008</v>
      </c>
      <c r="B7" s="5" t="s">
        <v>978</v>
      </c>
      <c r="C7" s="5" t="s">
        <v>991</v>
      </c>
      <c r="D7" s="107">
        <v>49</v>
      </c>
      <c r="E7" s="109">
        <v>2</v>
      </c>
      <c r="F7" s="108">
        <v>8</v>
      </c>
      <c r="G7" s="5" t="s">
        <v>992</v>
      </c>
    </row>
    <row r="8" spans="1:10" ht="15.5">
      <c r="A8" s="5">
        <f t="shared" si="0"/>
        <v>2009</v>
      </c>
      <c r="B8" s="5" t="s">
        <v>978</v>
      </c>
      <c r="C8" s="5" t="s">
        <v>991</v>
      </c>
      <c r="D8" s="107">
        <v>52</v>
      </c>
      <c r="E8" s="109">
        <v>1</v>
      </c>
      <c r="F8" s="108">
        <v>4</v>
      </c>
      <c r="G8" s="5" t="s">
        <v>992</v>
      </c>
    </row>
    <row r="9" spans="1:10" ht="15.5">
      <c r="A9" s="5">
        <f t="shared" si="0"/>
        <v>2010</v>
      </c>
      <c r="B9" s="5" t="s">
        <v>978</v>
      </c>
      <c r="C9" s="5" t="s">
        <v>991</v>
      </c>
      <c r="D9" s="107">
        <v>34</v>
      </c>
      <c r="E9" s="109">
        <v>3</v>
      </c>
      <c r="F9" s="108">
        <v>8</v>
      </c>
      <c r="G9" s="5" t="s">
        <v>992</v>
      </c>
    </row>
    <row r="10" spans="1:10" s="6" customFormat="1" ht="15.5">
      <c r="A10" s="5">
        <f t="shared" si="0"/>
        <v>2011</v>
      </c>
      <c r="B10" s="5" t="s">
        <v>984</v>
      </c>
      <c r="C10" s="5" t="s">
        <v>991</v>
      </c>
      <c r="D10" s="107">
        <v>41</v>
      </c>
      <c r="E10" s="109">
        <v>2</v>
      </c>
      <c r="F10" s="108">
        <v>4</v>
      </c>
      <c r="G10" s="5" t="s">
        <v>992</v>
      </c>
      <c r="H10"/>
    </row>
    <row r="11" spans="1:10" s="6" customFormat="1" ht="15.5">
      <c r="A11" s="5">
        <f t="shared" si="0"/>
        <v>2012</v>
      </c>
      <c r="B11" s="5" t="s">
        <v>984</v>
      </c>
      <c r="C11" s="5" t="s">
        <v>991</v>
      </c>
      <c r="D11" s="107">
        <v>38</v>
      </c>
      <c r="E11" s="109">
        <v>2</v>
      </c>
      <c r="F11" s="108">
        <v>6</v>
      </c>
      <c r="G11" s="5" t="s">
        <v>992</v>
      </c>
      <c r="H11"/>
    </row>
    <row r="12" spans="1:10" s="6" customFormat="1" ht="15.5">
      <c r="A12" s="5">
        <f t="shared" si="0"/>
        <v>2013</v>
      </c>
      <c r="B12" s="5" t="s">
        <v>984</v>
      </c>
      <c r="C12" s="5" t="s">
        <v>991</v>
      </c>
      <c r="D12" s="107">
        <v>68</v>
      </c>
      <c r="E12" s="109">
        <v>3</v>
      </c>
      <c r="F12" s="108">
        <v>14</v>
      </c>
      <c r="G12" s="5" t="s">
        <v>992</v>
      </c>
      <c r="H12"/>
    </row>
    <row r="13" spans="1:10" ht="15.5">
      <c r="A13" s="5">
        <f t="shared" si="0"/>
        <v>2014</v>
      </c>
      <c r="B13" s="5" t="s">
        <v>998</v>
      </c>
      <c r="C13" s="5" t="s">
        <v>991</v>
      </c>
      <c r="D13" s="107">
        <v>95</v>
      </c>
      <c r="E13" s="109">
        <v>7</v>
      </c>
      <c r="F13" s="108">
        <v>91</v>
      </c>
      <c r="G13" s="5" t="s">
        <v>992</v>
      </c>
    </row>
    <row r="14" spans="1:10" ht="15.5">
      <c r="A14" s="5">
        <f t="shared" si="0"/>
        <v>2015</v>
      </c>
      <c r="B14" s="5" t="s">
        <v>978</v>
      </c>
      <c r="C14" s="5" t="s">
        <v>991</v>
      </c>
      <c r="D14" s="107">
        <v>121</v>
      </c>
      <c r="E14" s="109">
        <v>5</v>
      </c>
      <c r="F14" s="108">
        <v>31</v>
      </c>
      <c r="G14" s="5" t="s">
        <v>992</v>
      </c>
    </row>
    <row r="15" spans="1:10" ht="15.5">
      <c r="A15" s="5">
        <f t="shared" si="0"/>
        <v>2016</v>
      </c>
      <c r="B15" s="5" t="s">
        <v>978</v>
      </c>
      <c r="C15" s="5" t="s">
        <v>991</v>
      </c>
      <c r="D15" s="107">
        <v>136</v>
      </c>
      <c r="E15" s="109">
        <v>10</v>
      </c>
      <c r="F15" s="108">
        <v>48</v>
      </c>
      <c r="G15" s="5" t="s">
        <v>992</v>
      </c>
    </row>
    <row r="16" spans="1:10" ht="15.5">
      <c r="A16" s="5">
        <f>A15+1</f>
        <v>2017</v>
      </c>
      <c r="B16" s="5" t="s">
        <v>969</v>
      </c>
      <c r="C16" s="5" t="s">
        <v>991</v>
      </c>
      <c r="D16" s="107">
        <v>156</v>
      </c>
      <c r="E16" s="109">
        <v>15</v>
      </c>
      <c r="F16" s="108">
        <v>173</v>
      </c>
      <c r="G16" s="5" t="s">
        <v>992</v>
      </c>
    </row>
    <row r="17" spans="1:7" ht="15.5">
      <c r="A17" s="5">
        <f t="shared" si="0"/>
        <v>2018</v>
      </c>
      <c r="B17" s="5" t="s">
        <v>999</v>
      </c>
      <c r="C17" s="5" t="s">
        <v>991</v>
      </c>
      <c r="D17" s="107">
        <v>169</v>
      </c>
      <c r="E17" s="109">
        <v>25</v>
      </c>
      <c r="F17" s="108">
        <v>257</v>
      </c>
      <c r="G17" s="5" t="s">
        <v>992</v>
      </c>
    </row>
    <row r="18" spans="1:7" ht="15.5">
      <c r="A18" s="5">
        <f t="shared" si="0"/>
        <v>2019</v>
      </c>
      <c r="B18" s="5" t="s">
        <v>952</v>
      </c>
      <c r="C18" s="5" t="s">
        <v>991</v>
      </c>
      <c r="D18" s="107">
        <v>150</v>
      </c>
      <c r="E18" s="109">
        <v>19</v>
      </c>
      <c r="F18" s="108">
        <v>190</v>
      </c>
      <c r="G18" s="5" t="s">
        <v>992</v>
      </c>
    </row>
    <row r="19" spans="1:7" ht="15.5">
      <c r="A19" s="5">
        <f t="shared" si="0"/>
        <v>2020</v>
      </c>
      <c r="B19" s="5" t="s">
        <v>1000</v>
      </c>
      <c r="C19" s="5" t="s">
        <v>991</v>
      </c>
      <c r="D19" s="107">
        <v>200</v>
      </c>
      <c r="E19" s="109">
        <v>23</v>
      </c>
      <c r="F19" s="108">
        <v>140</v>
      </c>
      <c r="G19" s="5" t="s">
        <v>992</v>
      </c>
    </row>
    <row r="20" spans="1:7" ht="15.5">
      <c r="A20" s="5">
        <f>A19+1</f>
        <v>2021</v>
      </c>
      <c r="B20" s="5" t="s">
        <v>952</v>
      </c>
      <c r="C20" s="5" t="s">
        <v>991</v>
      </c>
      <c r="D20" s="107">
        <v>224</v>
      </c>
      <c r="E20" s="109">
        <v>64</v>
      </c>
      <c r="F20" s="108">
        <v>470</v>
      </c>
      <c r="G20" s="5" t="s">
        <v>992</v>
      </c>
    </row>
    <row r="21" spans="1:7" ht="15.5">
      <c r="A21" s="5">
        <f t="shared" si="0"/>
        <v>2022</v>
      </c>
      <c r="B21" s="5" t="s">
        <v>1001</v>
      </c>
      <c r="C21" s="5" t="s">
        <v>991</v>
      </c>
      <c r="D21" s="107">
        <v>121</v>
      </c>
      <c r="E21" s="109">
        <v>39</v>
      </c>
      <c r="F21" s="108">
        <v>264</v>
      </c>
      <c r="G21" s="5" t="s">
        <v>992</v>
      </c>
    </row>
    <row r="24" spans="1:7">
      <c r="C24" s="63" t="s">
        <v>1002</v>
      </c>
      <c r="D24" s="63">
        <f>SUM(D2:D21)</f>
        <v>1810</v>
      </c>
    </row>
    <row r="25" spans="1:7">
      <c r="C25" s="33" t="s">
        <v>1003</v>
      </c>
      <c r="D25" s="33">
        <f>SUM(E2:E21)</f>
        <v>221</v>
      </c>
    </row>
    <row r="26" spans="1:7">
      <c r="C26" s="50" t="s">
        <v>1004</v>
      </c>
      <c r="D26" s="50">
        <f>SUM(F2:F21)</f>
        <v>1715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3F19-7F1A-4110-BF3F-5435FF7B449E}">
  <dimension ref="A1:J1811"/>
  <sheetViews>
    <sheetView topLeftCell="A721" workbookViewId="0">
      <selection activeCell="E816" sqref="A816:E865"/>
    </sheetView>
  </sheetViews>
  <sheetFormatPr defaultRowHeight="14.5"/>
  <cols>
    <col min="1" max="1" width="11.453125" customWidth="1"/>
    <col min="5" max="5" width="9.7265625" customWidth="1"/>
  </cols>
  <sheetData>
    <row r="1" spans="1:10" s="11" customFormat="1">
      <c r="A1" t="s">
        <v>1005</v>
      </c>
      <c r="B1" t="s">
        <v>976</v>
      </c>
      <c r="C1" t="s">
        <v>983</v>
      </c>
      <c r="D1" t="s">
        <v>1006</v>
      </c>
      <c r="E1" t="s">
        <v>1007</v>
      </c>
      <c r="F1" t="s">
        <v>951</v>
      </c>
    </row>
    <row r="2" spans="1:10" hidden="1">
      <c r="A2" s="42">
        <v>1</v>
      </c>
      <c r="B2" s="42">
        <v>2022</v>
      </c>
      <c r="C2" s="42" t="str">
        <f>_xlfn.CONCAT(Table2[[#This Row],[Year]],"-",Table2[[#This Row],[Article No.]])</f>
        <v>2022-1</v>
      </c>
      <c r="D2" s="42" t="s">
        <v>1008</v>
      </c>
      <c r="E2" s="42" t="s">
        <v>1009</v>
      </c>
      <c r="F2" s="42" t="s">
        <v>952</v>
      </c>
      <c r="J2">
        <f>COUNTIF(A1:A2000, "&gt;0")</f>
        <v>1810</v>
      </c>
    </row>
    <row r="3" spans="1:10" hidden="1">
      <c r="A3" s="42">
        <v>2</v>
      </c>
      <c r="B3" s="42">
        <v>2022</v>
      </c>
      <c r="C3" s="42" t="str">
        <f>_xlfn.CONCAT(Table2[[#This Row],[Year]],"-",Table2[[#This Row],[Article No.]])</f>
        <v>2022-2</v>
      </c>
      <c r="D3" s="42" t="s">
        <v>1010</v>
      </c>
      <c r="E3" s="42" t="s">
        <v>1011</v>
      </c>
      <c r="F3" s="42" t="s">
        <v>952</v>
      </c>
    </row>
    <row r="4" spans="1:10" hidden="1">
      <c r="A4" s="42">
        <f t="shared" ref="A4:A67" si="0">A3+1</f>
        <v>3</v>
      </c>
      <c r="B4" s="42">
        <v>2022</v>
      </c>
      <c r="C4" s="42" t="str">
        <f>_xlfn.CONCAT(Table2[[#This Row],[Year]],"-",Table2[[#This Row],[Article No.]])</f>
        <v>2022-3</v>
      </c>
      <c r="D4" s="42" t="s">
        <v>1012</v>
      </c>
      <c r="E4" s="42" t="s">
        <v>1013</v>
      </c>
      <c r="F4" s="42" t="s">
        <v>952</v>
      </c>
    </row>
    <row r="5" spans="1:10" hidden="1">
      <c r="A5" s="42">
        <f t="shared" si="0"/>
        <v>4</v>
      </c>
      <c r="B5" s="42">
        <v>2022</v>
      </c>
      <c r="C5" s="42" t="str">
        <f>_xlfn.CONCAT(Table2[[#This Row],[Year]],"-",Table2[[#This Row],[Article No.]])</f>
        <v>2022-4</v>
      </c>
      <c r="D5" s="42" t="s">
        <v>1014</v>
      </c>
      <c r="E5" s="42" t="s">
        <v>1015</v>
      </c>
      <c r="F5" s="42" t="s">
        <v>952</v>
      </c>
    </row>
    <row r="6" spans="1:10" hidden="1">
      <c r="A6" s="42">
        <f t="shared" si="0"/>
        <v>5</v>
      </c>
      <c r="B6" s="42">
        <v>2022</v>
      </c>
      <c r="C6" s="42" t="str">
        <f>_xlfn.CONCAT(Table2[[#This Row],[Year]],"-",Table2[[#This Row],[Article No.]])</f>
        <v>2022-5</v>
      </c>
      <c r="D6" s="42" t="s">
        <v>1016</v>
      </c>
      <c r="E6" s="42" t="s">
        <v>1017</v>
      </c>
      <c r="F6" s="42" t="s">
        <v>952</v>
      </c>
    </row>
    <row r="7" spans="1:10" hidden="1">
      <c r="A7" s="42">
        <f t="shared" si="0"/>
        <v>6</v>
      </c>
      <c r="B7" s="42">
        <v>2022</v>
      </c>
      <c r="C7" s="42" t="str">
        <f>_xlfn.CONCAT(Table2[[#This Row],[Year]],"-",Table2[[#This Row],[Article No.]])</f>
        <v>2022-6</v>
      </c>
      <c r="D7" s="42" t="s">
        <v>1018</v>
      </c>
      <c r="E7" s="42" t="s">
        <v>1019</v>
      </c>
      <c r="F7" s="42" t="s">
        <v>952</v>
      </c>
    </row>
    <row r="8" spans="1:10" hidden="1">
      <c r="A8" s="42">
        <f t="shared" si="0"/>
        <v>7</v>
      </c>
      <c r="B8" s="42">
        <v>2022</v>
      </c>
      <c r="C8" s="42" t="str">
        <f>_xlfn.CONCAT(Table2[[#This Row],[Year]],"-",Table2[[#This Row],[Article No.]])</f>
        <v>2022-7</v>
      </c>
      <c r="D8" s="42" t="s">
        <v>1020</v>
      </c>
      <c r="E8" s="42" t="s">
        <v>1021</v>
      </c>
      <c r="F8" s="42" t="s">
        <v>952</v>
      </c>
    </row>
    <row r="9" spans="1:10" hidden="1">
      <c r="A9" s="42">
        <f t="shared" si="0"/>
        <v>8</v>
      </c>
      <c r="B9" s="42">
        <v>2022</v>
      </c>
      <c r="C9" s="42" t="str">
        <f>_xlfn.CONCAT(Table2[[#This Row],[Year]],"-",Table2[[#This Row],[Article No.]])</f>
        <v>2022-8</v>
      </c>
      <c r="D9" s="42" t="s">
        <v>1022</v>
      </c>
      <c r="E9" s="42" t="s">
        <v>1023</v>
      </c>
      <c r="F9" s="42" t="s">
        <v>952</v>
      </c>
    </row>
    <row r="10" spans="1:10" hidden="1">
      <c r="A10" s="42">
        <f>A9+1</f>
        <v>9</v>
      </c>
      <c r="B10" s="42">
        <v>2022</v>
      </c>
      <c r="C10" s="42" t="str">
        <f>_xlfn.CONCAT(Table2[[#This Row],[Year]],"-",Table2[[#This Row],[Article No.]])</f>
        <v>2022-9</v>
      </c>
      <c r="D10" s="42" t="s">
        <v>1024</v>
      </c>
      <c r="E10" s="42" t="s">
        <v>1025</v>
      </c>
      <c r="F10" s="42" t="s">
        <v>952</v>
      </c>
    </row>
    <row r="11" spans="1:10" hidden="1">
      <c r="A11" s="42">
        <f>A10+1</f>
        <v>10</v>
      </c>
      <c r="B11" s="42">
        <v>2022</v>
      </c>
      <c r="C11" s="42" t="str">
        <f>_xlfn.CONCAT(Table2[[#This Row],[Year]],"-",Table2[[#This Row],[Article No.]])</f>
        <v>2022-10</v>
      </c>
      <c r="D11" s="42" t="s">
        <v>1026</v>
      </c>
      <c r="E11" s="42" t="s">
        <v>1027</v>
      </c>
      <c r="F11" s="42" t="s">
        <v>952</v>
      </c>
    </row>
    <row r="12" spans="1:10" hidden="1">
      <c r="A12" s="42">
        <f t="shared" si="0"/>
        <v>11</v>
      </c>
      <c r="B12" s="42">
        <v>2022</v>
      </c>
      <c r="C12" s="42" t="str">
        <f>_xlfn.CONCAT(Table2[[#This Row],[Year]],"-",Table2[[#This Row],[Article No.]])</f>
        <v>2022-11</v>
      </c>
      <c r="D12" s="42" t="s">
        <v>1028</v>
      </c>
      <c r="E12" s="42" t="s">
        <v>1029</v>
      </c>
      <c r="F12" s="42" t="s">
        <v>952</v>
      </c>
    </row>
    <row r="13" spans="1:10" hidden="1">
      <c r="A13" s="42">
        <f t="shared" si="0"/>
        <v>12</v>
      </c>
      <c r="B13" s="42">
        <v>2022</v>
      </c>
      <c r="C13" s="42" t="str">
        <f>_xlfn.CONCAT(Table2[[#This Row],[Year]],"-",Table2[[#This Row],[Article No.]])</f>
        <v>2022-12</v>
      </c>
      <c r="D13" s="42" t="s">
        <v>1030</v>
      </c>
      <c r="E13" s="42" t="s">
        <v>1031</v>
      </c>
      <c r="F13" s="42" t="s">
        <v>952</v>
      </c>
    </row>
    <row r="14" spans="1:10" hidden="1">
      <c r="A14" s="42">
        <f t="shared" si="0"/>
        <v>13</v>
      </c>
      <c r="B14" s="42">
        <v>2022</v>
      </c>
      <c r="C14" s="42" t="str">
        <f>_xlfn.CONCAT(Table2[[#This Row],[Year]],"-",Table2[[#This Row],[Article No.]])</f>
        <v>2022-13</v>
      </c>
      <c r="D14" s="42" t="s">
        <v>1032</v>
      </c>
      <c r="E14" s="42" t="s">
        <v>1033</v>
      </c>
      <c r="F14" s="42" t="s">
        <v>952</v>
      </c>
    </row>
    <row r="15" spans="1:10" hidden="1">
      <c r="A15" s="42">
        <f>A14+1</f>
        <v>14</v>
      </c>
      <c r="B15" s="42">
        <v>2022</v>
      </c>
      <c r="C15" s="42" t="str">
        <f>_xlfn.CONCAT(Table2[[#This Row],[Year]],"-",Table2[[#This Row],[Article No.]])</f>
        <v>2022-14</v>
      </c>
      <c r="D15" s="42" t="s">
        <v>1034</v>
      </c>
      <c r="E15" s="42" t="s">
        <v>1035</v>
      </c>
      <c r="F15" s="42" t="s">
        <v>952</v>
      </c>
    </row>
    <row r="16" spans="1:10" hidden="1">
      <c r="A16" s="42">
        <f t="shared" si="0"/>
        <v>15</v>
      </c>
      <c r="B16" s="42">
        <v>2022</v>
      </c>
      <c r="C16" s="42" t="str">
        <f>_xlfn.CONCAT(Table2[[#This Row],[Year]],"-",Table2[[#This Row],[Article No.]])</f>
        <v>2022-15</v>
      </c>
      <c r="D16" s="42" t="s">
        <v>1036</v>
      </c>
      <c r="E16" s="42" t="s">
        <v>1037</v>
      </c>
      <c r="F16" s="42" t="s">
        <v>952</v>
      </c>
    </row>
    <row r="17" spans="1:6" hidden="1">
      <c r="A17" s="42">
        <f t="shared" si="0"/>
        <v>16</v>
      </c>
      <c r="B17" s="42">
        <v>2022</v>
      </c>
      <c r="C17" s="42" t="str">
        <f>_xlfn.CONCAT(Table2[[#This Row],[Year]],"-",Table2[[#This Row],[Article No.]])</f>
        <v>2022-16</v>
      </c>
      <c r="D17" s="42" t="s">
        <v>1038</v>
      </c>
      <c r="E17" s="42" t="s">
        <v>1039</v>
      </c>
      <c r="F17" s="42" t="s">
        <v>952</v>
      </c>
    </row>
    <row r="18" spans="1:6" hidden="1">
      <c r="A18" s="42">
        <f t="shared" si="0"/>
        <v>17</v>
      </c>
      <c r="B18" s="42">
        <v>2022</v>
      </c>
      <c r="C18" s="42" t="str">
        <f>_xlfn.CONCAT(Table2[[#This Row],[Year]],"-",Table2[[#This Row],[Article No.]])</f>
        <v>2022-17</v>
      </c>
      <c r="D18" s="42" t="s">
        <v>1040</v>
      </c>
      <c r="E18" s="42" t="s">
        <v>1041</v>
      </c>
      <c r="F18" s="42" t="s">
        <v>952</v>
      </c>
    </row>
    <row r="19" spans="1:6" hidden="1">
      <c r="A19" s="42">
        <f>A18+1</f>
        <v>18</v>
      </c>
      <c r="B19" s="42">
        <v>2022</v>
      </c>
      <c r="C19" s="42" t="str">
        <f>_xlfn.CONCAT(Table2[[#This Row],[Year]],"-",Table2[[#This Row],[Article No.]])</f>
        <v>2022-18</v>
      </c>
      <c r="D19" s="42" t="s">
        <v>1042</v>
      </c>
      <c r="E19" s="42" t="s">
        <v>1043</v>
      </c>
      <c r="F19" s="42" t="s">
        <v>952</v>
      </c>
    </row>
    <row r="20" spans="1:6" hidden="1">
      <c r="A20" s="42">
        <f t="shared" si="0"/>
        <v>19</v>
      </c>
      <c r="B20" s="42">
        <v>2022</v>
      </c>
      <c r="C20" s="42" t="str">
        <f>_xlfn.CONCAT(Table2[[#This Row],[Year]],"-",Table2[[#This Row],[Article No.]])</f>
        <v>2022-19</v>
      </c>
      <c r="D20" s="42" t="s">
        <v>1044</v>
      </c>
      <c r="E20" s="42" t="s">
        <v>1045</v>
      </c>
      <c r="F20" s="42" t="s">
        <v>952</v>
      </c>
    </row>
    <row r="21" spans="1:6" hidden="1">
      <c r="A21" s="42">
        <f t="shared" si="0"/>
        <v>20</v>
      </c>
      <c r="B21" s="42">
        <v>2022</v>
      </c>
      <c r="C21" s="42" t="str">
        <f>_xlfn.CONCAT(Table2[[#This Row],[Year]],"-",Table2[[#This Row],[Article No.]])</f>
        <v>2022-20</v>
      </c>
      <c r="D21" s="42" t="s">
        <v>1046</v>
      </c>
      <c r="E21" s="42" t="s">
        <v>1047</v>
      </c>
      <c r="F21" s="42" t="s">
        <v>952</v>
      </c>
    </row>
    <row r="22" spans="1:6" hidden="1">
      <c r="A22" s="42">
        <f t="shared" si="0"/>
        <v>21</v>
      </c>
      <c r="B22" s="42">
        <v>2022</v>
      </c>
      <c r="C22" s="42" t="str">
        <f>_xlfn.CONCAT(Table2[[#This Row],[Year]],"-",Table2[[#This Row],[Article No.]])</f>
        <v>2022-21</v>
      </c>
      <c r="D22" s="42" t="s">
        <v>1048</v>
      </c>
      <c r="E22" s="42" t="s">
        <v>1049</v>
      </c>
      <c r="F22" s="42" t="s">
        <v>952</v>
      </c>
    </row>
    <row r="23" spans="1:6" hidden="1">
      <c r="A23" s="42">
        <f t="shared" si="0"/>
        <v>22</v>
      </c>
      <c r="B23" s="42">
        <v>2022</v>
      </c>
      <c r="C23" s="42" t="str">
        <f>_xlfn.CONCAT(Table2[[#This Row],[Year]],"-",Table2[[#This Row],[Article No.]])</f>
        <v>2022-22</v>
      </c>
      <c r="D23" s="42" t="s">
        <v>1050</v>
      </c>
      <c r="E23" s="42" t="s">
        <v>1051</v>
      </c>
      <c r="F23" s="42" t="s">
        <v>952</v>
      </c>
    </row>
    <row r="24" spans="1:6" hidden="1">
      <c r="A24" s="42">
        <f t="shared" si="0"/>
        <v>23</v>
      </c>
      <c r="B24" s="42">
        <v>2022</v>
      </c>
      <c r="C24" s="42" t="str">
        <f>_xlfn.CONCAT(Table2[[#This Row],[Year]],"-",Table2[[#This Row],[Article No.]])</f>
        <v>2022-23</v>
      </c>
      <c r="D24" s="42" t="s">
        <v>1052</v>
      </c>
      <c r="E24" s="42" t="s">
        <v>1053</v>
      </c>
      <c r="F24" s="42" t="s">
        <v>952</v>
      </c>
    </row>
    <row r="25" spans="1:6" hidden="1">
      <c r="A25" s="42">
        <f>A24+1</f>
        <v>24</v>
      </c>
      <c r="B25" s="42">
        <v>2022</v>
      </c>
      <c r="C25" s="42" t="str">
        <f>_xlfn.CONCAT(Table2[[#This Row],[Year]],"-",Table2[[#This Row],[Article No.]])</f>
        <v>2022-24</v>
      </c>
      <c r="D25" s="42" t="s">
        <v>1054</v>
      </c>
      <c r="E25" s="42" t="s">
        <v>1055</v>
      </c>
      <c r="F25" s="42" t="s">
        <v>952</v>
      </c>
    </row>
    <row r="26" spans="1:6" hidden="1">
      <c r="A26" s="42">
        <f t="shared" si="0"/>
        <v>25</v>
      </c>
      <c r="B26" s="42">
        <v>2022</v>
      </c>
      <c r="C26" s="42" t="str">
        <f>_xlfn.CONCAT(Table2[[#This Row],[Year]],"-",Table2[[#This Row],[Article No.]])</f>
        <v>2022-25</v>
      </c>
      <c r="D26" s="42" t="s">
        <v>1056</v>
      </c>
      <c r="E26" s="42" t="s">
        <v>1057</v>
      </c>
      <c r="F26" s="42" t="s">
        <v>952</v>
      </c>
    </row>
    <row r="27" spans="1:6" hidden="1">
      <c r="A27" s="42">
        <f t="shared" si="0"/>
        <v>26</v>
      </c>
      <c r="B27" s="42">
        <v>2022</v>
      </c>
      <c r="C27" s="42" t="str">
        <f>_xlfn.CONCAT(Table2[[#This Row],[Year]],"-",Table2[[#This Row],[Article No.]])</f>
        <v>2022-26</v>
      </c>
      <c r="D27" s="42" t="s">
        <v>1058</v>
      </c>
      <c r="E27" s="42" t="s">
        <v>1059</v>
      </c>
      <c r="F27" s="42" t="s">
        <v>952</v>
      </c>
    </row>
    <row r="28" spans="1:6" hidden="1">
      <c r="A28" s="42">
        <f t="shared" si="0"/>
        <v>27</v>
      </c>
      <c r="B28" s="42">
        <v>2022</v>
      </c>
      <c r="C28" s="42" t="str">
        <f>_xlfn.CONCAT(Table2[[#This Row],[Year]],"-",Table2[[#This Row],[Article No.]])</f>
        <v>2022-27</v>
      </c>
      <c r="D28" s="42" t="s">
        <v>1060</v>
      </c>
      <c r="E28" s="42" t="s">
        <v>1061</v>
      </c>
      <c r="F28" s="42" t="s">
        <v>952</v>
      </c>
    </row>
    <row r="29" spans="1:6" hidden="1">
      <c r="A29" s="42">
        <f t="shared" si="0"/>
        <v>28</v>
      </c>
      <c r="B29" s="42">
        <v>2022</v>
      </c>
      <c r="C29" s="42" t="str">
        <f>_xlfn.CONCAT(Table2[[#This Row],[Year]],"-",Table2[[#This Row],[Article No.]])</f>
        <v>2022-28</v>
      </c>
      <c r="D29" s="42" t="s">
        <v>1062</v>
      </c>
      <c r="E29" s="42" t="s">
        <v>1063</v>
      </c>
      <c r="F29" s="42" t="s">
        <v>952</v>
      </c>
    </row>
    <row r="30" spans="1:6" hidden="1">
      <c r="A30" s="42">
        <f t="shared" si="0"/>
        <v>29</v>
      </c>
      <c r="B30" s="42">
        <v>2022</v>
      </c>
      <c r="C30" s="42" t="str">
        <f>_xlfn.CONCAT(Table2[[#This Row],[Year]],"-",Table2[[#This Row],[Article No.]])</f>
        <v>2022-29</v>
      </c>
      <c r="D30" s="42" t="s">
        <v>1064</v>
      </c>
      <c r="E30" s="42" t="s">
        <v>1065</v>
      </c>
      <c r="F30" s="42" t="s">
        <v>952</v>
      </c>
    </row>
    <row r="31" spans="1:6" hidden="1">
      <c r="A31" s="42">
        <f t="shared" si="0"/>
        <v>30</v>
      </c>
      <c r="B31" s="42">
        <v>2022</v>
      </c>
      <c r="C31" s="42" t="str">
        <f>_xlfn.CONCAT(Table2[[#This Row],[Year]],"-",Table2[[#This Row],[Article No.]])</f>
        <v>2022-30</v>
      </c>
      <c r="D31" s="42" t="s">
        <v>1066</v>
      </c>
      <c r="E31" s="42" t="s">
        <v>1067</v>
      </c>
      <c r="F31" s="42" t="s">
        <v>952</v>
      </c>
    </row>
    <row r="32" spans="1:6" hidden="1">
      <c r="A32" s="42">
        <f t="shared" si="0"/>
        <v>31</v>
      </c>
      <c r="B32" s="42">
        <v>2022</v>
      </c>
      <c r="C32" s="42" t="str">
        <f>_xlfn.CONCAT(Table2[[#This Row],[Year]],"-",Table2[[#This Row],[Article No.]])</f>
        <v>2022-31</v>
      </c>
      <c r="D32" s="42" t="s">
        <v>1068</v>
      </c>
      <c r="E32" s="42" t="s">
        <v>1069</v>
      </c>
      <c r="F32" s="42" t="s">
        <v>952</v>
      </c>
    </row>
    <row r="33" spans="1:6" hidden="1">
      <c r="A33" s="42">
        <f t="shared" si="0"/>
        <v>32</v>
      </c>
      <c r="B33" s="42">
        <v>2022</v>
      </c>
      <c r="C33" s="42" t="str">
        <f>_xlfn.CONCAT(Table2[[#This Row],[Year]],"-",Table2[[#This Row],[Article No.]])</f>
        <v>2022-32</v>
      </c>
      <c r="D33" s="42" t="s">
        <v>1070</v>
      </c>
      <c r="E33" s="42" t="s">
        <v>1071</v>
      </c>
      <c r="F33" s="42" t="s">
        <v>952</v>
      </c>
    </row>
    <row r="34" spans="1:6" hidden="1">
      <c r="A34" s="42">
        <f t="shared" si="0"/>
        <v>33</v>
      </c>
      <c r="B34" s="42">
        <v>2022</v>
      </c>
      <c r="C34" s="42" t="str">
        <f>_xlfn.CONCAT(Table2[[#This Row],[Year]],"-",Table2[[#This Row],[Article No.]])</f>
        <v>2022-33</v>
      </c>
      <c r="D34" s="42" t="s">
        <v>1072</v>
      </c>
      <c r="E34" s="42" t="s">
        <v>1073</v>
      </c>
      <c r="F34" s="42" t="s">
        <v>952</v>
      </c>
    </row>
    <row r="35" spans="1:6" hidden="1">
      <c r="A35" s="42">
        <f t="shared" si="0"/>
        <v>34</v>
      </c>
      <c r="B35" s="42">
        <v>2022</v>
      </c>
      <c r="C35" s="42" t="str">
        <f>_xlfn.CONCAT(Table2[[#This Row],[Year]],"-",Table2[[#This Row],[Article No.]])</f>
        <v>2022-34</v>
      </c>
      <c r="D35" s="42" t="s">
        <v>1074</v>
      </c>
      <c r="E35" s="42" t="s">
        <v>1075</v>
      </c>
      <c r="F35" s="42" t="s">
        <v>952</v>
      </c>
    </row>
    <row r="36" spans="1:6" hidden="1">
      <c r="A36" s="42">
        <f t="shared" si="0"/>
        <v>35</v>
      </c>
      <c r="B36" s="42">
        <v>2022</v>
      </c>
      <c r="C36" s="42" t="str">
        <f>_xlfn.CONCAT(Table2[[#This Row],[Year]],"-",Table2[[#This Row],[Article No.]])</f>
        <v>2022-35</v>
      </c>
      <c r="D36" s="42" t="s">
        <v>1076</v>
      </c>
      <c r="E36" s="42" t="s">
        <v>1077</v>
      </c>
      <c r="F36" s="42" t="s">
        <v>952</v>
      </c>
    </row>
    <row r="37" spans="1:6" hidden="1">
      <c r="A37" s="42">
        <f t="shared" si="0"/>
        <v>36</v>
      </c>
      <c r="B37" s="42">
        <v>2022</v>
      </c>
      <c r="C37" s="42" t="str">
        <f>_xlfn.CONCAT(Table2[[#This Row],[Year]],"-",Table2[[#This Row],[Article No.]])</f>
        <v>2022-36</v>
      </c>
      <c r="D37" s="42" t="s">
        <v>1078</v>
      </c>
      <c r="E37" s="42" t="s">
        <v>1079</v>
      </c>
      <c r="F37" s="42" t="s">
        <v>952</v>
      </c>
    </row>
    <row r="38" spans="1:6" hidden="1">
      <c r="A38" s="42">
        <f t="shared" si="0"/>
        <v>37</v>
      </c>
      <c r="B38" s="42">
        <v>2022</v>
      </c>
      <c r="C38" s="42" t="str">
        <f>_xlfn.CONCAT(Table2[[#This Row],[Year]],"-",Table2[[#This Row],[Article No.]])</f>
        <v>2022-37</v>
      </c>
      <c r="D38" s="42" t="s">
        <v>1080</v>
      </c>
      <c r="E38" s="42" t="s">
        <v>1081</v>
      </c>
      <c r="F38" s="42" t="s">
        <v>952</v>
      </c>
    </row>
    <row r="39" spans="1:6" hidden="1">
      <c r="A39" s="42">
        <f t="shared" si="0"/>
        <v>38</v>
      </c>
      <c r="B39" s="42">
        <v>2022</v>
      </c>
      <c r="C39" s="42" t="str">
        <f>_xlfn.CONCAT(Table2[[#This Row],[Year]],"-",Table2[[#This Row],[Article No.]])</f>
        <v>2022-38</v>
      </c>
      <c r="D39" s="42" t="s">
        <v>1082</v>
      </c>
      <c r="E39" s="42" t="s">
        <v>1083</v>
      </c>
      <c r="F39" s="42" t="s">
        <v>952</v>
      </c>
    </row>
    <row r="40" spans="1:6" hidden="1">
      <c r="A40" s="42">
        <f t="shared" si="0"/>
        <v>39</v>
      </c>
      <c r="B40" s="42">
        <v>2022</v>
      </c>
      <c r="C40" s="42" t="str">
        <f>_xlfn.CONCAT(Table2[[#This Row],[Year]],"-",Table2[[#This Row],[Article No.]])</f>
        <v>2022-39</v>
      </c>
      <c r="D40" s="42" t="s">
        <v>1084</v>
      </c>
      <c r="E40" s="42" t="s">
        <v>1085</v>
      </c>
      <c r="F40" s="42" t="s">
        <v>952</v>
      </c>
    </row>
    <row r="41" spans="1:6" hidden="1">
      <c r="A41" s="42">
        <f t="shared" si="0"/>
        <v>40</v>
      </c>
      <c r="B41" s="42">
        <v>2022</v>
      </c>
      <c r="C41" s="42" t="str">
        <f>_xlfn.CONCAT(Table2[[#This Row],[Year]],"-",Table2[[#This Row],[Article No.]])</f>
        <v>2022-40</v>
      </c>
      <c r="D41" s="42" t="s">
        <v>1086</v>
      </c>
      <c r="E41" s="42" t="s">
        <v>1087</v>
      </c>
      <c r="F41" s="42" t="s">
        <v>952</v>
      </c>
    </row>
    <row r="42" spans="1:6" hidden="1">
      <c r="A42" s="42">
        <f t="shared" si="0"/>
        <v>41</v>
      </c>
      <c r="B42" s="42">
        <v>2022</v>
      </c>
      <c r="C42" s="42" t="str">
        <f>_xlfn.CONCAT(Table2[[#This Row],[Year]],"-",Table2[[#This Row],[Article No.]])</f>
        <v>2022-41</v>
      </c>
      <c r="D42" s="42" t="s">
        <v>1088</v>
      </c>
      <c r="E42" s="42" t="s">
        <v>1089</v>
      </c>
      <c r="F42" s="42" t="s">
        <v>952</v>
      </c>
    </row>
    <row r="43" spans="1:6" hidden="1">
      <c r="A43" s="42">
        <f t="shared" si="0"/>
        <v>42</v>
      </c>
      <c r="B43" s="42">
        <v>2022</v>
      </c>
      <c r="C43" s="42" t="str">
        <f>_xlfn.CONCAT(Table2[[#This Row],[Year]],"-",Table2[[#This Row],[Article No.]])</f>
        <v>2022-42</v>
      </c>
      <c r="D43" s="42" t="s">
        <v>1090</v>
      </c>
      <c r="E43" s="42" t="s">
        <v>1091</v>
      </c>
      <c r="F43" s="42" t="s">
        <v>952</v>
      </c>
    </row>
    <row r="44" spans="1:6" hidden="1">
      <c r="A44" s="42">
        <f t="shared" si="0"/>
        <v>43</v>
      </c>
      <c r="B44" s="42">
        <v>2022</v>
      </c>
      <c r="C44" s="42" t="str">
        <f>_xlfn.CONCAT(Table2[[#This Row],[Year]],"-",Table2[[#This Row],[Article No.]])</f>
        <v>2022-43</v>
      </c>
      <c r="D44" s="42" t="s">
        <v>1092</v>
      </c>
      <c r="E44" s="42" t="s">
        <v>1093</v>
      </c>
      <c r="F44" s="42" t="s">
        <v>952</v>
      </c>
    </row>
    <row r="45" spans="1:6" hidden="1">
      <c r="A45" s="42">
        <f t="shared" si="0"/>
        <v>44</v>
      </c>
      <c r="B45" s="42">
        <v>2022</v>
      </c>
      <c r="C45" s="42" t="str">
        <f>_xlfn.CONCAT(Table2[[#This Row],[Year]],"-",Table2[[#This Row],[Article No.]])</f>
        <v>2022-44</v>
      </c>
      <c r="D45" s="42" t="s">
        <v>1094</v>
      </c>
      <c r="E45" s="42" t="s">
        <v>1095</v>
      </c>
      <c r="F45" s="42" t="s">
        <v>952</v>
      </c>
    </row>
    <row r="46" spans="1:6" hidden="1">
      <c r="A46" s="42">
        <f>A45+1</f>
        <v>45</v>
      </c>
      <c r="B46" s="42">
        <v>2022</v>
      </c>
      <c r="C46" s="42" t="str">
        <f>_xlfn.CONCAT(Table2[[#This Row],[Year]],"-",Table2[[#This Row],[Article No.]])</f>
        <v>2022-45</v>
      </c>
      <c r="D46" s="42" t="s">
        <v>1096</v>
      </c>
      <c r="E46" s="42" t="s">
        <v>1097</v>
      </c>
      <c r="F46" s="42" t="s">
        <v>952</v>
      </c>
    </row>
    <row r="47" spans="1:6" hidden="1">
      <c r="A47" s="42">
        <f t="shared" si="0"/>
        <v>46</v>
      </c>
      <c r="B47" s="42">
        <v>2022</v>
      </c>
      <c r="C47" s="42" t="str">
        <f>_xlfn.CONCAT(Table2[[#This Row],[Year]],"-",Table2[[#This Row],[Article No.]])</f>
        <v>2022-46</v>
      </c>
      <c r="D47" s="42" t="s">
        <v>1098</v>
      </c>
      <c r="E47" s="42" t="s">
        <v>1099</v>
      </c>
      <c r="F47" s="42" t="s">
        <v>952</v>
      </c>
    </row>
    <row r="48" spans="1:6" hidden="1">
      <c r="A48" s="42">
        <f t="shared" si="0"/>
        <v>47</v>
      </c>
      <c r="B48" s="42">
        <v>2022</v>
      </c>
      <c r="C48" s="42" t="str">
        <f>_xlfn.CONCAT(Table2[[#This Row],[Year]],"-",Table2[[#This Row],[Article No.]])</f>
        <v>2022-47</v>
      </c>
      <c r="D48" s="42" t="s">
        <v>1100</v>
      </c>
      <c r="E48" s="42" t="s">
        <v>1101</v>
      </c>
      <c r="F48" s="42" t="s">
        <v>952</v>
      </c>
    </row>
    <row r="49" spans="1:6" hidden="1">
      <c r="A49" s="42">
        <f t="shared" si="0"/>
        <v>48</v>
      </c>
      <c r="B49" s="42">
        <v>2022</v>
      </c>
      <c r="C49" s="42" t="str">
        <f>_xlfn.CONCAT(Table2[[#This Row],[Year]],"-",Table2[[#This Row],[Article No.]])</f>
        <v>2022-48</v>
      </c>
      <c r="D49" s="42" t="s">
        <v>1102</v>
      </c>
      <c r="E49" s="42" t="s">
        <v>1103</v>
      </c>
      <c r="F49" s="42" t="s">
        <v>952</v>
      </c>
    </row>
    <row r="50" spans="1:6" hidden="1">
      <c r="A50" s="42">
        <f t="shared" si="0"/>
        <v>49</v>
      </c>
      <c r="B50" s="42">
        <v>2022</v>
      </c>
      <c r="C50" s="42" t="str">
        <f>_xlfn.CONCAT(Table2[[#This Row],[Year]],"-",Table2[[#This Row],[Article No.]])</f>
        <v>2022-49</v>
      </c>
      <c r="D50" s="42" t="s">
        <v>1104</v>
      </c>
      <c r="E50" s="42" t="s">
        <v>1105</v>
      </c>
      <c r="F50" s="42" t="s">
        <v>952</v>
      </c>
    </row>
    <row r="51" spans="1:6" hidden="1">
      <c r="A51" s="42">
        <f t="shared" si="0"/>
        <v>50</v>
      </c>
      <c r="B51" s="42">
        <v>2022</v>
      </c>
      <c r="C51" s="42" t="str">
        <f>_xlfn.CONCAT(Table2[[#This Row],[Year]],"-",Table2[[#This Row],[Article No.]])</f>
        <v>2022-50</v>
      </c>
      <c r="D51" s="42" t="s">
        <v>1106</v>
      </c>
      <c r="E51" s="42" t="s">
        <v>1107</v>
      </c>
      <c r="F51" s="42" t="s">
        <v>952</v>
      </c>
    </row>
    <row r="52" spans="1:6" hidden="1">
      <c r="A52" s="42">
        <f t="shared" si="0"/>
        <v>51</v>
      </c>
      <c r="B52" s="42">
        <v>2022</v>
      </c>
      <c r="C52" s="42" t="str">
        <f>_xlfn.CONCAT(Table2[[#This Row],[Year]],"-",Table2[[#This Row],[Article No.]])</f>
        <v>2022-51</v>
      </c>
      <c r="D52" s="42" t="s">
        <v>1108</v>
      </c>
      <c r="E52" s="42" t="s">
        <v>1109</v>
      </c>
      <c r="F52" s="42" t="s">
        <v>952</v>
      </c>
    </row>
    <row r="53" spans="1:6" hidden="1">
      <c r="A53" s="42">
        <f t="shared" si="0"/>
        <v>52</v>
      </c>
      <c r="B53" s="42">
        <v>2022</v>
      </c>
      <c r="C53" s="42" t="str">
        <f>_xlfn.CONCAT(Table2[[#This Row],[Year]],"-",Table2[[#This Row],[Article No.]])</f>
        <v>2022-52</v>
      </c>
      <c r="D53" s="42" t="s">
        <v>1110</v>
      </c>
      <c r="E53" s="42" t="s">
        <v>1111</v>
      </c>
      <c r="F53" s="42" t="s">
        <v>952</v>
      </c>
    </row>
    <row r="54" spans="1:6" hidden="1">
      <c r="A54" s="42">
        <f t="shared" si="0"/>
        <v>53</v>
      </c>
      <c r="B54" s="42">
        <v>2022</v>
      </c>
      <c r="C54" s="42" t="str">
        <f>_xlfn.CONCAT(Table2[[#This Row],[Year]],"-",Table2[[#This Row],[Article No.]])</f>
        <v>2022-53</v>
      </c>
      <c r="D54" s="42" t="s">
        <v>1112</v>
      </c>
      <c r="E54" s="42" t="s">
        <v>1113</v>
      </c>
      <c r="F54" s="42" t="s">
        <v>952</v>
      </c>
    </row>
    <row r="55" spans="1:6" hidden="1">
      <c r="A55" s="42">
        <f t="shared" si="0"/>
        <v>54</v>
      </c>
      <c r="B55" s="42">
        <v>2022</v>
      </c>
      <c r="C55" s="42" t="str">
        <f>_xlfn.CONCAT(Table2[[#This Row],[Year]],"-",Table2[[#This Row],[Article No.]])</f>
        <v>2022-54</v>
      </c>
      <c r="D55" s="42" t="s">
        <v>1114</v>
      </c>
      <c r="E55" s="42" t="s">
        <v>1115</v>
      </c>
      <c r="F55" s="42" t="s">
        <v>952</v>
      </c>
    </row>
    <row r="56" spans="1:6" hidden="1">
      <c r="A56" s="42">
        <f t="shared" si="0"/>
        <v>55</v>
      </c>
      <c r="B56" s="42">
        <v>2022</v>
      </c>
      <c r="C56" s="42" t="str">
        <f>_xlfn.CONCAT(Table2[[#This Row],[Year]],"-",Table2[[#This Row],[Article No.]])</f>
        <v>2022-55</v>
      </c>
      <c r="D56" s="42" t="s">
        <v>1116</v>
      </c>
      <c r="E56" s="42" t="s">
        <v>1117</v>
      </c>
      <c r="F56" s="42" t="s">
        <v>952</v>
      </c>
    </row>
    <row r="57" spans="1:6" hidden="1">
      <c r="A57" s="42">
        <f t="shared" si="0"/>
        <v>56</v>
      </c>
      <c r="B57" s="42">
        <v>2022</v>
      </c>
      <c r="C57" s="42" t="str">
        <f>_xlfn.CONCAT(Table2[[#This Row],[Year]],"-",Table2[[#This Row],[Article No.]])</f>
        <v>2022-56</v>
      </c>
      <c r="D57" s="42" t="s">
        <v>1118</v>
      </c>
      <c r="E57" s="42" t="s">
        <v>1115</v>
      </c>
      <c r="F57" s="42" t="s">
        <v>952</v>
      </c>
    </row>
    <row r="58" spans="1:6" hidden="1">
      <c r="A58" s="42">
        <f t="shared" si="0"/>
        <v>57</v>
      </c>
      <c r="B58" s="42">
        <v>2022</v>
      </c>
      <c r="C58" s="42" t="str">
        <f>_xlfn.CONCAT(Table2[[#This Row],[Year]],"-",Table2[[#This Row],[Article No.]])</f>
        <v>2022-57</v>
      </c>
      <c r="D58" s="42" t="s">
        <v>1119</v>
      </c>
      <c r="E58" s="42" t="s">
        <v>1120</v>
      </c>
      <c r="F58" s="42" t="s">
        <v>952</v>
      </c>
    </row>
    <row r="59" spans="1:6" hidden="1">
      <c r="A59" s="42">
        <f t="shared" si="0"/>
        <v>58</v>
      </c>
      <c r="B59" s="42">
        <v>2022</v>
      </c>
      <c r="C59" s="42" t="str">
        <f>_xlfn.CONCAT(Table2[[#This Row],[Year]],"-",Table2[[#This Row],[Article No.]])</f>
        <v>2022-58</v>
      </c>
      <c r="D59" s="42" t="s">
        <v>1121</v>
      </c>
      <c r="E59" s="42" t="s">
        <v>1122</v>
      </c>
      <c r="F59" s="42" t="s">
        <v>952</v>
      </c>
    </row>
    <row r="60" spans="1:6" hidden="1">
      <c r="A60" s="42">
        <f t="shared" si="0"/>
        <v>59</v>
      </c>
      <c r="B60" s="42">
        <v>2022</v>
      </c>
      <c r="C60" s="42" t="str">
        <f>_xlfn.CONCAT(Table2[[#This Row],[Year]],"-",Table2[[#This Row],[Article No.]])</f>
        <v>2022-59</v>
      </c>
      <c r="D60" s="42" t="s">
        <v>1123</v>
      </c>
      <c r="E60" s="42" t="s">
        <v>1124</v>
      </c>
      <c r="F60" s="42" t="s">
        <v>952</v>
      </c>
    </row>
    <row r="61" spans="1:6" hidden="1">
      <c r="A61" s="42">
        <f t="shared" si="0"/>
        <v>60</v>
      </c>
      <c r="B61" s="42">
        <v>2022</v>
      </c>
      <c r="C61" s="42" t="str">
        <f>_xlfn.CONCAT(Table2[[#This Row],[Year]],"-",Table2[[#This Row],[Article No.]])</f>
        <v>2022-60</v>
      </c>
      <c r="D61" s="42" t="s">
        <v>1125</v>
      </c>
      <c r="E61" s="42" t="s">
        <v>1126</v>
      </c>
      <c r="F61" s="42" t="s">
        <v>952</v>
      </c>
    </row>
    <row r="62" spans="1:6" hidden="1">
      <c r="A62" s="42">
        <f t="shared" si="0"/>
        <v>61</v>
      </c>
      <c r="B62" s="42">
        <v>2022</v>
      </c>
      <c r="C62" s="42" t="str">
        <f>_xlfn.CONCAT(Table2[[#This Row],[Year]],"-",Table2[[#This Row],[Article No.]])</f>
        <v>2022-61</v>
      </c>
      <c r="D62" s="42" t="s">
        <v>1127</v>
      </c>
      <c r="E62" s="42" t="s">
        <v>1128</v>
      </c>
      <c r="F62" s="42" t="s">
        <v>952</v>
      </c>
    </row>
    <row r="63" spans="1:6" hidden="1">
      <c r="A63" s="42">
        <f t="shared" si="0"/>
        <v>62</v>
      </c>
      <c r="B63" s="42">
        <v>2022</v>
      </c>
      <c r="C63" s="42" t="str">
        <f>_xlfn.CONCAT(Table2[[#This Row],[Year]],"-",Table2[[#This Row],[Article No.]])</f>
        <v>2022-62</v>
      </c>
      <c r="D63" s="42" t="s">
        <v>1129</v>
      </c>
      <c r="E63" s="42" t="s">
        <v>1130</v>
      </c>
      <c r="F63" s="42" t="s">
        <v>952</v>
      </c>
    </row>
    <row r="64" spans="1:6" hidden="1">
      <c r="A64" s="42">
        <f t="shared" si="0"/>
        <v>63</v>
      </c>
      <c r="B64" s="42">
        <v>2022</v>
      </c>
      <c r="C64" s="42" t="str">
        <f>_xlfn.CONCAT(Table2[[#This Row],[Year]],"-",Table2[[#This Row],[Article No.]])</f>
        <v>2022-63</v>
      </c>
      <c r="D64" s="42" t="s">
        <v>1131</v>
      </c>
      <c r="E64" s="42" t="s">
        <v>1132</v>
      </c>
      <c r="F64" s="42" t="s">
        <v>952</v>
      </c>
    </row>
    <row r="65" spans="1:6" hidden="1">
      <c r="A65" s="42">
        <f t="shared" si="0"/>
        <v>64</v>
      </c>
      <c r="B65" s="42">
        <v>2022</v>
      </c>
      <c r="C65" s="42" t="str">
        <f>_xlfn.CONCAT(Table2[[#This Row],[Year]],"-",Table2[[#This Row],[Article No.]])</f>
        <v>2022-64</v>
      </c>
      <c r="D65" s="42" t="s">
        <v>1133</v>
      </c>
      <c r="E65" s="42" t="s">
        <v>1134</v>
      </c>
      <c r="F65" s="42" t="s">
        <v>952</v>
      </c>
    </row>
    <row r="66" spans="1:6" hidden="1">
      <c r="A66" s="42">
        <f t="shared" si="0"/>
        <v>65</v>
      </c>
      <c r="B66" s="42">
        <v>2022</v>
      </c>
      <c r="C66" s="42" t="str">
        <f>_xlfn.CONCAT(Table2[[#This Row],[Year]],"-",Table2[[#This Row],[Article No.]])</f>
        <v>2022-65</v>
      </c>
      <c r="D66" s="42" t="s">
        <v>1135</v>
      </c>
      <c r="E66" s="42" t="s">
        <v>1136</v>
      </c>
      <c r="F66" s="42" t="s">
        <v>952</v>
      </c>
    </row>
    <row r="67" spans="1:6" hidden="1">
      <c r="A67" s="42">
        <f t="shared" si="0"/>
        <v>66</v>
      </c>
      <c r="B67" s="42">
        <v>2022</v>
      </c>
      <c r="C67" s="42" t="str">
        <f>_xlfn.CONCAT(Table2[[#This Row],[Year]],"-",Table2[[#This Row],[Article No.]])</f>
        <v>2022-66</v>
      </c>
      <c r="D67" s="42" t="s">
        <v>1137</v>
      </c>
      <c r="E67" s="42" t="s">
        <v>1138</v>
      </c>
      <c r="F67" s="42" t="s">
        <v>952</v>
      </c>
    </row>
    <row r="68" spans="1:6" hidden="1">
      <c r="A68" s="42">
        <f t="shared" ref="A68:A131" si="1">A67+1</f>
        <v>67</v>
      </c>
      <c r="B68" s="42">
        <v>2022</v>
      </c>
      <c r="C68" s="42" t="str">
        <f>_xlfn.CONCAT(Table2[[#This Row],[Year]],"-",Table2[[#This Row],[Article No.]])</f>
        <v>2022-67</v>
      </c>
      <c r="D68" s="42" t="s">
        <v>1139</v>
      </c>
      <c r="E68" s="42" t="s">
        <v>1140</v>
      </c>
      <c r="F68" s="42" t="s">
        <v>952</v>
      </c>
    </row>
    <row r="69" spans="1:6" hidden="1">
      <c r="A69" s="42">
        <f t="shared" si="1"/>
        <v>68</v>
      </c>
      <c r="B69" s="42">
        <v>2022</v>
      </c>
      <c r="C69" s="42" t="str">
        <f>_xlfn.CONCAT(Table2[[#This Row],[Year]],"-",Table2[[#This Row],[Article No.]])</f>
        <v>2022-68</v>
      </c>
      <c r="D69" s="42" t="s">
        <v>1141</v>
      </c>
      <c r="E69" s="42" t="s">
        <v>1142</v>
      </c>
      <c r="F69" s="42" t="s">
        <v>952</v>
      </c>
    </row>
    <row r="70" spans="1:6" hidden="1">
      <c r="A70" s="42">
        <f t="shared" si="1"/>
        <v>69</v>
      </c>
      <c r="B70" s="42">
        <v>2022</v>
      </c>
      <c r="C70" s="42" t="str">
        <f>_xlfn.CONCAT(Table2[[#This Row],[Year]],"-",Table2[[#This Row],[Article No.]])</f>
        <v>2022-69</v>
      </c>
      <c r="D70" s="42" t="s">
        <v>1143</v>
      </c>
      <c r="E70" s="42" t="s">
        <v>1144</v>
      </c>
      <c r="F70" s="42" t="s">
        <v>952</v>
      </c>
    </row>
    <row r="71" spans="1:6" hidden="1">
      <c r="A71" s="42">
        <f t="shared" si="1"/>
        <v>70</v>
      </c>
      <c r="B71" s="42">
        <v>2022</v>
      </c>
      <c r="C71" s="42" t="str">
        <f>_xlfn.CONCAT(Table2[[#This Row],[Year]],"-",Table2[[#This Row],[Article No.]])</f>
        <v>2022-70</v>
      </c>
      <c r="D71" s="42" t="s">
        <v>1145</v>
      </c>
      <c r="E71" s="42" t="s">
        <v>1146</v>
      </c>
      <c r="F71" s="42" t="s">
        <v>952</v>
      </c>
    </row>
    <row r="72" spans="1:6" hidden="1">
      <c r="A72" s="42">
        <f t="shared" si="1"/>
        <v>71</v>
      </c>
      <c r="B72" s="42">
        <v>2022</v>
      </c>
      <c r="C72" s="42" t="str">
        <f>_xlfn.CONCAT(Table2[[#This Row],[Year]],"-",Table2[[#This Row],[Article No.]])</f>
        <v>2022-71</v>
      </c>
      <c r="D72" s="42" t="s">
        <v>1147</v>
      </c>
      <c r="E72" s="42" t="s">
        <v>1148</v>
      </c>
      <c r="F72" s="42" t="s">
        <v>952</v>
      </c>
    </row>
    <row r="73" spans="1:6" hidden="1">
      <c r="A73" s="42">
        <f t="shared" si="1"/>
        <v>72</v>
      </c>
      <c r="B73" s="42">
        <v>2022</v>
      </c>
      <c r="C73" s="42" t="str">
        <f>_xlfn.CONCAT(Table2[[#This Row],[Year]],"-",Table2[[#This Row],[Article No.]])</f>
        <v>2022-72</v>
      </c>
      <c r="D73" s="42" t="s">
        <v>1149</v>
      </c>
      <c r="E73" s="42" t="s">
        <v>1150</v>
      </c>
      <c r="F73" s="42" t="s">
        <v>952</v>
      </c>
    </row>
    <row r="74" spans="1:6" hidden="1">
      <c r="A74" s="42">
        <f t="shared" si="1"/>
        <v>73</v>
      </c>
      <c r="B74" s="42">
        <v>2022</v>
      </c>
      <c r="C74" s="42" t="str">
        <f>_xlfn.CONCAT(Table2[[#This Row],[Year]],"-",Table2[[#This Row],[Article No.]])</f>
        <v>2022-73</v>
      </c>
      <c r="D74" s="42" t="s">
        <v>1151</v>
      </c>
      <c r="E74" s="42" t="s">
        <v>1152</v>
      </c>
      <c r="F74" s="42" t="s">
        <v>952</v>
      </c>
    </row>
    <row r="75" spans="1:6" hidden="1">
      <c r="A75" s="42">
        <f t="shared" si="1"/>
        <v>74</v>
      </c>
      <c r="B75" s="42">
        <v>2022</v>
      </c>
      <c r="C75" s="42" t="str">
        <f>_xlfn.CONCAT(Table2[[#This Row],[Year]],"-",Table2[[#This Row],[Article No.]])</f>
        <v>2022-74</v>
      </c>
      <c r="D75" s="42" t="s">
        <v>1153</v>
      </c>
      <c r="E75" s="42" t="s">
        <v>1154</v>
      </c>
      <c r="F75" s="42" t="s">
        <v>952</v>
      </c>
    </row>
    <row r="76" spans="1:6" hidden="1">
      <c r="A76" s="42">
        <f t="shared" si="1"/>
        <v>75</v>
      </c>
      <c r="B76" s="42">
        <v>2022</v>
      </c>
      <c r="C76" s="42" t="str">
        <f>_xlfn.CONCAT(Table2[[#This Row],[Year]],"-",Table2[[#This Row],[Article No.]])</f>
        <v>2022-75</v>
      </c>
      <c r="D76" s="42" t="s">
        <v>1155</v>
      </c>
      <c r="E76" s="42" t="s">
        <v>1156</v>
      </c>
      <c r="F76" s="42" t="s">
        <v>952</v>
      </c>
    </row>
    <row r="77" spans="1:6" hidden="1">
      <c r="A77" s="42">
        <f t="shared" si="1"/>
        <v>76</v>
      </c>
      <c r="B77" s="42">
        <v>2022</v>
      </c>
      <c r="C77" s="42" t="str">
        <f>_xlfn.CONCAT(Table2[[#This Row],[Year]],"-",Table2[[#This Row],[Article No.]])</f>
        <v>2022-76</v>
      </c>
      <c r="D77" s="42" t="s">
        <v>1157</v>
      </c>
      <c r="E77" s="42" t="s">
        <v>1158</v>
      </c>
      <c r="F77" s="42" t="s">
        <v>952</v>
      </c>
    </row>
    <row r="78" spans="1:6" hidden="1">
      <c r="A78" s="42">
        <f t="shared" si="1"/>
        <v>77</v>
      </c>
      <c r="B78" s="42">
        <v>2022</v>
      </c>
      <c r="C78" s="42" t="str">
        <f>_xlfn.CONCAT(Table2[[#This Row],[Year]],"-",Table2[[#This Row],[Article No.]])</f>
        <v>2022-77</v>
      </c>
      <c r="D78" s="42" t="s">
        <v>1159</v>
      </c>
      <c r="E78" s="42" t="s">
        <v>1160</v>
      </c>
      <c r="F78" s="42" t="s">
        <v>952</v>
      </c>
    </row>
    <row r="79" spans="1:6" hidden="1">
      <c r="A79" s="42">
        <f t="shared" si="1"/>
        <v>78</v>
      </c>
      <c r="B79" s="42">
        <v>2022</v>
      </c>
      <c r="C79" s="42" t="str">
        <f>_xlfn.CONCAT(Table2[[#This Row],[Year]],"-",Table2[[#This Row],[Article No.]])</f>
        <v>2022-78</v>
      </c>
      <c r="D79" s="42" t="s">
        <v>1161</v>
      </c>
      <c r="E79" s="42" t="s">
        <v>1162</v>
      </c>
      <c r="F79" s="42" t="s">
        <v>952</v>
      </c>
    </row>
    <row r="80" spans="1:6" hidden="1">
      <c r="A80" s="42">
        <f t="shared" si="1"/>
        <v>79</v>
      </c>
      <c r="B80" s="42">
        <v>2022</v>
      </c>
      <c r="C80" s="42" t="str">
        <f>_xlfn.CONCAT(Table2[[#This Row],[Year]],"-",Table2[[#This Row],[Article No.]])</f>
        <v>2022-79</v>
      </c>
      <c r="D80" s="42" t="s">
        <v>1163</v>
      </c>
      <c r="E80" s="42" t="s">
        <v>1164</v>
      </c>
      <c r="F80" s="42" t="s">
        <v>952</v>
      </c>
    </row>
    <row r="81" spans="1:6" hidden="1">
      <c r="A81" s="42">
        <f t="shared" si="1"/>
        <v>80</v>
      </c>
      <c r="B81" s="42">
        <v>2022</v>
      </c>
      <c r="C81" s="42" t="str">
        <f>_xlfn.CONCAT(Table2[[#This Row],[Year]],"-",Table2[[#This Row],[Article No.]])</f>
        <v>2022-80</v>
      </c>
      <c r="D81" s="42" t="s">
        <v>1165</v>
      </c>
      <c r="E81" s="42" t="s">
        <v>1166</v>
      </c>
      <c r="F81" s="42" t="s">
        <v>952</v>
      </c>
    </row>
    <row r="82" spans="1:6" hidden="1">
      <c r="A82" s="42">
        <f t="shared" si="1"/>
        <v>81</v>
      </c>
      <c r="B82" s="42">
        <v>2022</v>
      </c>
      <c r="C82" s="42" t="str">
        <f>_xlfn.CONCAT(Table2[[#This Row],[Year]],"-",Table2[[#This Row],[Article No.]])</f>
        <v>2022-81</v>
      </c>
      <c r="D82" s="42" t="s">
        <v>1167</v>
      </c>
      <c r="E82" s="42" t="s">
        <v>1168</v>
      </c>
      <c r="F82" s="42" t="s">
        <v>952</v>
      </c>
    </row>
    <row r="83" spans="1:6" hidden="1">
      <c r="A83" s="42">
        <f t="shared" si="1"/>
        <v>82</v>
      </c>
      <c r="B83" s="42">
        <v>2022</v>
      </c>
      <c r="C83" s="42" t="str">
        <f>_xlfn.CONCAT(Table2[[#This Row],[Year]],"-",Table2[[#This Row],[Article No.]])</f>
        <v>2022-82</v>
      </c>
      <c r="D83" s="42" t="s">
        <v>1169</v>
      </c>
      <c r="E83" s="42" t="s">
        <v>1170</v>
      </c>
      <c r="F83" s="42" t="s">
        <v>952</v>
      </c>
    </row>
    <row r="84" spans="1:6" hidden="1">
      <c r="A84" s="42">
        <f t="shared" si="1"/>
        <v>83</v>
      </c>
      <c r="B84" s="42">
        <v>2022</v>
      </c>
      <c r="C84" s="42" t="str">
        <f>_xlfn.CONCAT(Table2[[#This Row],[Year]],"-",Table2[[#This Row],[Article No.]])</f>
        <v>2022-83</v>
      </c>
      <c r="D84" s="42" t="s">
        <v>1171</v>
      </c>
      <c r="E84" s="42" t="s">
        <v>1172</v>
      </c>
      <c r="F84" s="42" t="s">
        <v>952</v>
      </c>
    </row>
    <row r="85" spans="1:6" hidden="1">
      <c r="A85" s="42">
        <f t="shared" si="1"/>
        <v>84</v>
      </c>
      <c r="B85" s="42">
        <v>2022</v>
      </c>
      <c r="C85" s="42" t="str">
        <f>_xlfn.CONCAT(Table2[[#This Row],[Year]],"-",Table2[[#This Row],[Article No.]])</f>
        <v>2022-84</v>
      </c>
      <c r="D85" s="42" t="s">
        <v>1173</v>
      </c>
      <c r="E85" s="42" t="s">
        <v>1174</v>
      </c>
      <c r="F85" s="42" t="s">
        <v>952</v>
      </c>
    </row>
    <row r="86" spans="1:6" hidden="1">
      <c r="A86" s="42">
        <f t="shared" si="1"/>
        <v>85</v>
      </c>
      <c r="B86" s="42">
        <v>2022</v>
      </c>
      <c r="C86" s="42" t="str">
        <f>_xlfn.CONCAT(Table2[[#This Row],[Year]],"-",Table2[[#This Row],[Article No.]])</f>
        <v>2022-85</v>
      </c>
      <c r="D86" s="42" t="s">
        <v>1175</v>
      </c>
      <c r="E86" s="42" t="s">
        <v>1176</v>
      </c>
      <c r="F86" s="42" t="s">
        <v>952</v>
      </c>
    </row>
    <row r="87" spans="1:6" hidden="1">
      <c r="A87" s="42">
        <f t="shared" si="1"/>
        <v>86</v>
      </c>
      <c r="B87" s="42">
        <v>2022</v>
      </c>
      <c r="C87" s="42" t="str">
        <f>_xlfn.CONCAT(Table2[[#This Row],[Year]],"-",Table2[[#This Row],[Article No.]])</f>
        <v>2022-86</v>
      </c>
      <c r="D87" s="42" t="s">
        <v>1177</v>
      </c>
      <c r="E87" s="42" t="s">
        <v>1178</v>
      </c>
      <c r="F87" s="42" t="s">
        <v>952</v>
      </c>
    </row>
    <row r="88" spans="1:6" hidden="1">
      <c r="A88" s="42">
        <f t="shared" si="1"/>
        <v>87</v>
      </c>
      <c r="B88" s="42">
        <v>2022</v>
      </c>
      <c r="C88" s="42" t="str">
        <f>_xlfn.CONCAT(Table2[[#This Row],[Year]],"-",Table2[[#This Row],[Article No.]])</f>
        <v>2022-87</v>
      </c>
      <c r="D88" s="42" t="s">
        <v>1179</v>
      </c>
      <c r="E88" s="42" t="s">
        <v>1180</v>
      </c>
      <c r="F88" s="42" t="s">
        <v>952</v>
      </c>
    </row>
    <row r="89" spans="1:6" hidden="1">
      <c r="A89" s="42">
        <f t="shared" si="1"/>
        <v>88</v>
      </c>
      <c r="B89" s="42">
        <v>2022</v>
      </c>
      <c r="C89" s="42" t="str">
        <f>_xlfn.CONCAT(Table2[[#This Row],[Year]],"-",Table2[[#This Row],[Article No.]])</f>
        <v>2022-88</v>
      </c>
      <c r="D89" s="42" t="s">
        <v>1181</v>
      </c>
      <c r="E89" s="42" t="s">
        <v>1182</v>
      </c>
      <c r="F89" s="42" t="s">
        <v>952</v>
      </c>
    </row>
    <row r="90" spans="1:6" hidden="1">
      <c r="A90" s="42">
        <f t="shared" si="1"/>
        <v>89</v>
      </c>
      <c r="B90" s="42">
        <v>2022</v>
      </c>
      <c r="C90" s="42" t="str">
        <f>_xlfn.CONCAT(Table2[[#This Row],[Year]],"-",Table2[[#This Row],[Article No.]])</f>
        <v>2022-89</v>
      </c>
      <c r="D90" s="42" t="s">
        <v>1183</v>
      </c>
      <c r="E90" s="42" t="s">
        <v>1184</v>
      </c>
      <c r="F90" s="42" t="s">
        <v>952</v>
      </c>
    </row>
    <row r="91" spans="1:6" hidden="1">
      <c r="A91" s="42">
        <f t="shared" si="1"/>
        <v>90</v>
      </c>
      <c r="B91" s="42">
        <v>2022</v>
      </c>
      <c r="C91" s="42" t="str">
        <f>_xlfn.CONCAT(Table2[[#This Row],[Year]],"-",Table2[[#This Row],[Article No.]])</f>
        <v>2022-90</v>
      </c>
      <c r="D91" s="42" t="s">
        <v>1185</v>
      </c>
      <c r="E91" s="42" t="s">
        <v>1186</v>
      </c>
      <c r="F91" s="42" t="s">
        <v>952</v>
      </c>
    </row>
    <row r="92" spans="1:6" hidden="1">
      <c r="A92" s="42">
        <f t="shared" si="1"/>
        <v>91</v>
      </c>
      <c r="B92" s="42">
        <v>2022</v>
      </c>
      <c r="C92" s="42" t="str">
        <f>_xlfn.CONCAT(Table2[[#This Row],[Year]],"-",Table2[[#This Row],[Article No.]])</f>
        <v>2022-91</v>
      </c>
      <c r="D92" s="42" t="s">
        <v>1187</v>
      </c>
      <c r="E92" s="42" t="s">
        <v>1188</v>
      </c>
      <c r="F92" s="42" t="s">
        <v>952</v>
      </c>
    </row>
    <row r="93" spans="1:6" hidden="1">
      <c r="A93" s="42">
        <f t="shared" si="1"/>
        <v>92</v>
      </c>
      <c r="B93" s="42">
        <v>2022</v>
      </c>
      <c r="C93" s="42" t="str">
        <f>_xlfn.CONCAT(Table2[[#This Row],[Year]],"-",Table2[[#This Row],[Article No.]])</f>
        <v>2022-92</v>
      </c>
      <c r="D93" s="42" t="s">
        <v>1189</v>
      </c>
      <c r="E93" s="42" t="s">
        <v>1190</v>
      </c>
      <c r="F93" s="42" t="s">
        <v>952</v>
      </c>
    </row>
    <row r="94" spans="1:6" hidden="1">
      <c r="A94" s="42">
        <f t="shared" si="1"/>
        <v>93</v>
      </c>
      <c r="B94" s="42">
        <v>2022</v>
      </c>
      <c r="C94" s="42" t="str">
        <f>_xlfn.CONCAT(Table2[[#This Row],[Year]],"-",Table2[[#This Row],[Article No.]])</f>
        <v>2022-93</v>
      </c>
      <c r="D94" s="42" t="s">
        <v>1191</v>
      </c>
      <c r="E94" s="42" t="s">
        <v>1192</v>
      </c>
      <c r="F94" s="42" t="s">
        <v>952</v>
      </c>
    </row>
    <row r="95" spans="1:6" hidden="1">
      <c r="A95" s="42">
        <f t="shared" si="1"/>
        <v>94</v>
      </c>
      <c r="B95" s="42">
        <v>2022</v>
      </c>
      <c r="C95" s="42" t="str">
        <f>_xlfn.CONCAT(Table2[[#This Row],[Year]],"-",Table2[[#This Row],[Article No.]])</f>
        <v>2022-94</v>
      </c>
      <c r="D95" s="42" t="s">
        <v>1193</v>
      </c>
      <c r="E95" s="42" t="s">
        <v>1194</v>
      </c>
      <c r="F95" s="42" t="s">
        <v>952</v>
      </c>
    </row>
    <row r="96" spans="1:6" hidden="1">
      <c r="A96" s="42">
        <f t="shared" si="1"/>
        <v>95</v>
      </c>
      <c r="B96" s="42">
        <v>2022</v>
      </c>
      <c r="C96" s="42" t="str">
        <f>_xlfn.CONCAT(Table2[[#This Row],[Year]],"-",Table2[[#This Row],[Article No.]])</f>
        <v>2022-95</v>
      </c>
      <c r="D96" s="42" t="s">
        <v>1195</v>
      </c>
      <c r="E96" s="42" t="s">
        <v>1196</v>
      </c>
      <c r="F96" s="42" t="s">
        <v>952</v>
      </c>
    </row>
    <row r="97" spans="1:6" hidden="1">
      <c r="A97" s="42">
        <f t="shared" si="1"/>
        <v>96</v>
      </c>
      <c r="B97" s="42">
        <v>2022</v>
      </c>
      <c r="C97" s="42" t="str">
        <f>_xlfn.CONCAT(Table2[[#This Row],[Year]],"-",Table2[[#This Row],[Article No.]])</f>
        <v>2022-96</v>
      </c>
      <c r="D97" s="42" t="s">
        <v>1197</v>
      </c>
      <c r="E97" s="42" t="s">
        <v>1198</v>
      </c>
      <c r="F97" s="42" t="s">
        <v>952</v>
      </c>
    </row>
    <row r="98" spans="1:6" hidden="1">
      <c r="A98" s="42">
        <f t="shared" si="1"/>
        <v>97</v>
      </c>
      <c r="B98" s="42">
        <v>2022</v>
      </c>
      <c r="C98" s="42" t="str">
        <f>_xlfn.CONCAT(Table2[[#This Row],[Year]],"-",Table2[[#This Row],[Article No.]])</f>
        <v>2022-97</v>
      </c>
      <c r="D98" s="42" t="s">
        <v>1199</v>
      </c>
      <c r="E98" s="42" t="s">
        <v>1200</v>
      </c>
      <c r="F98" s="42" t="s">
        <v>952</v>
      </c>
    </row>
    <row r="99" spans="1:6" hidden="1">
      <c r="A99" s="42">
        <f t="shared" si="1"/>
        <v>98</v>
      </c>
      <c r="B99" s="42">
        <v>2022</v>
      </c>
      <c r="C99" s="42" t="str">
        <f>_xlfn.CONCAT(Table2[[#This Row],[Year]],"-",Table2[[#This Row],[Article No.]])</f>
        <v>2022-98</v>
      </c>
      <c r="D99" s="42" t="s">
        <v>1201</v>
      </c>
      <c r="E99" s="42" t="s">
        <v>1202</v>
      </c>
      <c r="F99" s="42" t="s">
        <v>952</v>
      </c>
    </row>
    <row r="100" spans="1:6" hidden="1">
      <c r="A100" s="42">
        <f t="shared" si="1"/>
        <v>99</v>
      </c>
      <c r="B100" s="42">
        <v>2022</v>
      </c>
      <c r="C100" s="42" t="str">
        <f>_xlfn.CONCAT(Table2[[#This Row],[Year]],"-",Table2[[#This Row],[Article No.]])</f>
        <v>2022-99</v>
      </c>
      <c r="D100" s="42" t="s">
        <v>1203</v>
      </c>
      <c r="E100" s="42" t="s">
        <v>1204</v>
      </c>
      <c r="F100" s="42" t="s">
        <v>952</v>
      </c>
    </row>
    <row r="101" spans="1:6" hidden="1">
      <c r="A101" s="42">
        <f t="shared" si="1"/>
        <v>100</v>
      </c>
      <c r="B101" s="42">
        <v>2022</v>
      </c>
      <c r="C101" s="42" t="str">
        <f>_xlfn.CONCAT(Table2[[#This Row],[Year]],"-",Table2[[#This Row],[Article No.]])</f>
        <v>2022-100</v>
      </c>
      <c r="D101" s="42" t="s">
        <v>1205</v>
      </c>
      <c r="E101" s="42" t="s">
        <v>1206</v>
      </c>
      <c r="F101" s="42" t="s">
        <v>952</v>
      </c>
    </row>
    <row r="102" spans="1:6" hidden="1">
      <c r="A102" s="42">
        <f t="shared" si="1"/>
        <v>101</v>
      </c>
      <c r="B102" s="42">
        <v>2022</v>
      </c>
      <c r="C102" s="42" t="str">
        <f>_xlfn.CONCAT(Table2[[#This Row],[Year]],"-",Table2[[#This Row],[Article No.]])</f>
        <v>2022-101</v>
      </c>
      <c r="D102" s="42" t="s">
        <v>1207</v>
      </c>
      <c r="E102" s="42" t="s">
        <v>1208</v>
      </c>
      <c r="F102" s="42" t="s">
        <v>952</v>
      </c>
    </row>
    <row r="103" spans="1:6" hidden="1">
      <c r="A103" s="42">
        <f t="shared" si="1"/>
        <v>102</v>
      </c>
      <c r="B103" s="42">
        <v>2022</v>
      </c>
      <c r="C103" s="42" t="str">
        <f>_xlfn.CONCAT(Table2[[#This Row],[Year]],"-",Table2[[#This Row],[Article No.]])</f>
        <v>2022-102</v>
      </c>
      <c r="D103" s="42" t="s">
        <v>1209</v>
      </c>
      <c r="E103" s="42" t="s">
        <v>1210</v>
      </c>
      <c r="F103" s="42" t="s">
        <v>952</v>
      </c>
    </row>
    <row r="104" spans="1:6" hidden="1">
      <c r="A104" s="42">
        <f t="shared" si="1"/>
        <v>103</v>
      </c>
      <c r="B104" s="42">
        <v>2022</v>
      </c>
      <c r="C104" s="42" t="str">
        <f>_xlfn.CONCAT(Table2[[#This Row],[Year]],"-",Table2[[#This Row],[Article No.]])</f>
        <v>2022-103</v>
      </c>
      <c r="D104" s="42" t="s">
        <v>1211</v>
      </c>
      <c r="E104" s="42" t="s">
        <v>1212</v>
      </c>
      <c r="F104" s="42" t="s">
        <v>952</v>
      </c>
    </row>
    <row r="105" spans="1:6" hidden="1">
      <c r="A105" s="42">
        <f t="shared" si="1"/>
        <v>104</v>
      </c>
      <c r="B105" s="42">
        <v>2022</v>
      </c>
      <c r="C105" s="42" t="str">
        <f>_xlfn.CONCAT(Table2[[#This Row],[Year]],"-",Table2[[#This Row],[Article No.]])</f>
        <v>2022-104</v>
      </c>
      <c r="D105" s="42" t="s">
        <v>1213</v>
      </c>
      <c r="E105" s="42"/>
      <c r="F105" s="42" t="s">
        <v>952</v>
      </c>
    </row>
    <row r="106" spans="1:6" hidden="1">
      <c r="A106" s="42">
        <f t="shared" si="1"/>
        <v>105</v>
      </c>
      <c r="B106" s="42">
        <v>2022</v>
      </c>
      <c r="C106" s="42" t="str">
        <f>_xlfn.CONCAT(Table2[[#This Row],[Year]],"-",Table2[[#This Row],[Article No.]])</f>
        <v>2022-105</v>
      </c>
      <c r="D106" s="42" t="s">
        <v>1214</v>
      </c>
      <c r="E106" s="42" t="s">
        <v>1215</v>
      </c>
      <c r="F106" s="42" t="s">
        <v>952</v>
      </c>
    </row>
    <row r="107" spans="1:6" hidden="1">
      <c r="A107" s="42">
        <f t="shared" si="1"/>
        <v>106</v>
      </c>
      <c r="B107" s="42">
        <v>2022</v>
      </c>
      <c r="C107" s="42" t="str">
        <f>_xlfn.CONCAT(Table2[[#This Row],[Year]],"-",Table2[[#This Row],[Article No.]])</f>
        <v>2022-106</v>
      </c>
      <c r="D107" s="42" t="s">
        <v>1216</v>
      </c>
      <c r="E107" s="42" t="s">
        <v>1217</v>
      </c>
      <c r="F107" s="42" t="s">
        <v>952</v>
      </c>
    </row>
    <row r="108" spans="1:6" hidden="1">
      <c r="A108" s="42">
        <f t="shared" si="1"/>
        <v>107</v>
      </c>
      <c r="B108" s="42">
        <v>2022</v>
      </c>
      <c r="C108" s="42" t="str">
        <f>_xlfn.CONCAT(Table2[[#This Row],[Year]],"-",Table2[[#This Row],[Article No.]])</f>
        <v>2022-107</v>
      </c>
      <c r="D108" s="42" t="s">
        <v>1218</v>
      </c>
      <c r="E108" s="42" t="s">
        <v>1219</v>
      </c>
      <c r="F108" s="42" t="s">
        <v>952</v>
      </c>
    </row>
    <row r="109" spans="1:6" hidden="1">
      <c r="A109" s="42">
        <f t="shared" si="1"/>
        <v>108</v>
      </c>
      <c r="B109" s="42">
        <v>2022</v>
      </c>
      <c r="C109" s="42" t="str">
        <f>_xlfn.CONCAT(Table2[[#This Row],[Year]],"-",Table2[[#This Row],[Article No.]])</f>
        <v>2022-108</v>
      </c>
      <c r="D109" s="42" t="s">
        <v>1220</v>
      </c>
      <c r="E109" s="42" t="s">
        <v>1221</v>
      </c>
      <c r="F109" s="42" t="s">
        <v>952</v>
      </c>
    </row>
    <row r="110" spans="1:6" hidden="1">
      <c r="A110" s="42">
        <f t="shared" si="1"/>
        <v>109</v>
      </c>
      <c r="B110" s="42">
        <v>2022</v>
      </c>
      <c r="C110" s="42" t="str">
        <f>_xlfn.CONCAT(Table2[[#This Row],[Year]],"-",Table2[[#This Row],[Article No.]])</f>
        <v>2022-109</v>
      </c>
      <c r="D110" s="42" t="s">
        <v>1222</v>
      </c>
      <c r="E110" s="42" t="s">
        <v>1223</v>
      </c>
      <c r="F110" s="42" t="s">
        <v>952</v>
      </c>
    </row>
    <row r="111" spans="1:6" hidden="1">
      <c r="A111" s="42">
        <f t="shared" si="1"/>
        <v>110</v>
      </c>
      <c r="B111" s="42">
        <v>2022</v>
      </c>
      <c r="C111" s="42" t="str">
        <f>_xlfn.CONCAT(Table2[[#This Row],[Year]],"-",Table2[[#This Row],[Article No.]])</f>
        <v>2022-110</v>
      </c>
      <c r="D111" s="42" t="s">
        <v>1224</v>
      </c>
      <c r="E111" s="42" t="s">
        <v>1225</v>
      </c>
      <c r="F111" s="42" t="s">
        <v>952</v>
      </c>
    </row>
    <row r="112" spans="1:6" hidden="1">
      <c r="A112" s="42">
        <f t="shared" si="1"/>
        <v>111</v>
      </c>
      <c r="B112" s="42">
        <v>2022</v>
      </c>
      <c r="C112" s="42" t="str">
        <f>_xlfn.CONCAT(Table2[[#This Row],[Year]],"-",Table2[[#This Row],[Article No.]])</f>
        <v>2022-111</v>
      </c>
      <c r="D112" s="42" t="s">
        <v>1226</v>
      </c>
      <c r="E112" s="42" t="s">
        <v>1227</v>
      </c>
      <c r="F112" s="42" t="s">
        <v>952</v>
      </c>
    </row>
    <row r="113" spans="1:6" hidden="1">
      <c r="A113" s="42">
        <f t="shared" si="1"/>
        <v>112</v>
      </c>
      <c r="B113" s="42">
        <v>2022</v>
      </c>
      <c r="C113" s="42" t="str">
        <f>_xlfn.CONCAT(Table2[[#This Row],[Year]],"-",Table2[[#This Row],[Article No.]])</f>
        <v>2022-112</v>
      </c>
      <c r="D113" s="42" t="s">
        <v>1228</v>
      </c>
      <c r="E113" s="42" t="s">
        <v>1229</v>
      </c>
      <c r="F113" s="42" t="s">
        <v>952</v>
      </c>
    </row>
    <row r="114" spans="1:6" hidden="1">
      <c r="A114" s="42">
        <f t="shared" si="1"/>
        <v>113</v>
      </c>
      <c r="B114" s="42">
        <v>2022</v>
      </c>
      <c r="C114" s="42" t="str">
        <f>_xlfn.CONCAT(Table2[[#This Row],[Year]],"-",Table2[[#This Row],[Article No.]])</f>
        <v>2022-113</v>
      </c>
      <c r="D114" s="42" t="s">
        <v>1230</v>
      </c>
      <c r="E114" s="42" t="s">
        <v>1231</v>
      </c>
      <c r="F114" s="42" t="s">
        <v>952</v>
      </c>
    </row>
    <row r="115" spans="1:6" hidden="1">
      <c r="A115" s="42">
        <f t="shared" si="1"/>
        <v>114</v>
      </c>
      <c r="B115" s="42">
        <v>2022</v>
      </c>
      <c r="C115" s="42" t="str">
        <f>_xlfn.CONCAT(Table2[[#This Row],[Year]],"-",Table2[[#This Row],[Article No.]])</f>
        <v>2022-114</v>
      </c>
      <c r="D115" s="42" t="s">
        <v>1232</v>
      </c>
      <c r="E115" s="42" t="s">
        <v>1233</v>
      </c>
      <c r="F115" s="42" t="s">
        <v>952</v>
      </c>
    </row>
    <row r="116" spans="1:6" hidden="1">
      <c r="A116" s="42">
        <f t="shared" si="1"/>
        <v>115</v>
      </c>
      <c r="B116" s="42">
        <v>2022</v>
      </c>
      <c r="C116" s="42" t="str">
        <f>_xlfn.CONCAT(Table2[[#This Row],[Year]],"-",Table2[[#This Row],[Article No.]])</f>
        <v>2022-115</v>
      </c>
      <c r="D116" s="42" t="s">
        <v>1234</v>
      </c>
      <c r="E116" s="42" t="s">
        <v>1235</v>
      </c>
      <c r="F116" s="42" t="s">
        <v>952</v>
      </c>
    </row>
    <row r="117" spans="1:6" hidden="1">
      <c r="A117" s="42">
        <f t="shared" si="1"/>
        <v>116</v>
      </c>
      <c r="B117" s="42">
        <v>2022</v>
      </c>
      <c r="C117" s="42" t="str">
        <f>_xlfn.CONCAT(Table2[[#This Row],[Year]],"-",Table2[[#This Row],[Article No.]])</f>
        <v>2022-116</v>
      </c>
      <c r="D117" s="42" t="s">
        <v>1236</v>
      </c>
      <c r="E117" s="42" t="s">
        <v>1237</v>
      </c>
      <c r="F117" s="42" t="s">
        <v>952</v>
      </c>
    </row>
    <row r="118" spans="1:6" hidden="1">
      <c r="A118" s="42">
        <f t="shared" si="1"/>
        <v>117</v>
      </c>
      <c r="B118" s="42">
        <v>2022</v>
      </c>
      <c r="C118" s="42" t="str">
        <f>_xlfn.CONCAT(Table2[[#This Row],[Year]],"-",Table2[[#This Row],[Article No.]])</f>
        <v>2022-117</v>
      </c>
      <c r="D118" s="42" t="s">
        <v>1238</v>
      </c>
      <c r="E118" s="42" t="s">
        <v>1239</v>
      </c>
      <c r="F118" s="42" t="s">
        <v>952</v>
      </c>
    </row>
    <row r="119" spans="1:6" hidden="1">
      <c r="A119" s="42">
        <f t="shared" si="1"/>
        <v>118</v>
      </c>
      <c r="B119" s="42">
        <v>2022</v>
      </c>
      <c r="C119" s="42" t="str">
        <f>_xlfn.CONCAT(Table2[[#This Row],[Year]],"-",Table2[[#This Row],[Article No.]])</f>
        <v>2022-118</v>
      </c>
      <c r="D119" s="42" t="s">
        <v>1240</v>
      </c>
      <c r="E119" s="42" t="s">
        <v>1241</v>
      </c>
      <c r="F119" s="42" t="s">
        <v>952</v>
      </c>
    </row>
    <row r="120" spans="1:6" hidden="1">
      <c r="A120" s="42">
        <f t="shared" si="1"/>
        <v>119</v>
      </c>
      <c r="B120" s="42">
        <v>2022</v>
      </c>
      <c r="C120" s="42" t="str">
        <f>_xlfn.CONCAT(Table2[[#This Row],[Year]],"-",Table2[[#This Row],[Article No.]])</f>
        <v>2022-119</v>
      </c>
      <c r="D120" s="42" t="s">
        <v>1242</v>
      </c>
      <c r="E120" s="42" t="s">
        <v>1243</v>
      </c>
      <c r="F120" s="42" t="s">
        <v>952</v>
      </c>
    </row>
    <row r="121" spans="1:6" hidden="1">
      <c r="A121" s="42">
        <f t="shared" si="1"/>
        <v>120</v>
      </c>
      <c r="B121" s="42">
        <v>2022</v>
      </c>
      <c r="C121" s="42" t="str">
        <f>_xlfn.CONCAT(Table2[[#This Row],[Year]],"-",Table2[[#This Row],[Article No.]])</f>
        <v>2022-120</v>
      </c>
      <c r="D121" s="42" t="s">
        <v>1244</v>
      </c>
      <c r="E121" s="42" t="s">
        <v>1245</v>
      </c>
      <c r="F121" s="42" t="s">
        <v>952</v>
      </c>
    </row>
    <row r="122" spans="1:6" hidden="1">
      <c r="A122" s="42">
        <f t="shared" si="1"/>
        <v>121</v>
      </c>
      <c r="B122" s="42">
        <v>2022</v>
      </c>
      <c r="C122" s="42" t="str">
        <f>_xlfn.CONCAT(Table2[[#This Row],[Year]],"-",Table2[[#This Row],[Article No.]])</f>
        <v>2022-121</v>
      </c>
      <c r="D122" s="42" t="s">
        <v>1246</v>
      </c>
      <c r="E122" s="42" t="s">
        <v>1247</v>
      </c>
      <c r="F122" s="42" t="s">
        <v>952</v>
      </c>
    </row>
    <row r="123" spans="1:6" hidden="1">
      <c r="A123" s="42">
        <v>1</v>
      </c>
      <c r="B123" s="42">
        <v>2021</v>
      </c>
      <c r="C123" s="42" t="str">
        <f>_xlfn.CONCAT(Table2[[#This Row],[Year]],"-",Table2[[#This Row],[Article No.]])</f>
        <v>2021-1</v>
      </c>
      <c r="D123" s="42" t="s">
        <v>1248</v>
      </c>
      <c r="E123" s="42" t="s">
        <v>1249</v>
      </c>
      <c r="F123" s="42" t="s">
        <v>952</v>
      </c>
    </row>
    <row r="124" spans="1:6" hidden="1">
      <c r="A124" s="42">
        <f t="shared" si="1"/>
        <v>2</v>
      </c>
      <c r="B124" s="42">
        <v>2021</v>
      </c>
      <c r="C124" s="42" t="str">
        <f>_xlfn.CONCAT(Table2[[#This Row],[Year]],"-",Table2[[#This Row],[Article No.]])</f>
        <v>2021-2</v>
      </c>
      <c r="D124" s="42" t="s">
        <v>1250</v>
      </c>
      <c r="E124" s="42" t="s">
        <v>1251</v>
      </c>
      <c r="F124" s="42" t="s">
        <v>952</v>
      </c>
    </row>
    <row r="125" spans="1:6" hidden="1">
      <c r="A125" s="42">
        <f t="shared" si="1"/>
        <v>3</v>
      </c>
      <c r="B125" s="42">
        <v>2021</v>
      </c>
      <c r="C125" s="42" t="str">
        <f>_xlfn.CONCAT(Table2[[#This Row],[Year]],"-",Table2[[#This Row],[Article No.]])</f>
        <v>2021-3</v>
      </c>
      <c r="D125" s="42" t="s">
        <v>1252</v>
      </c>
      <c r="E125" s="42" t="s">
        <v>1253</v>
      </c>
      <c r="F125" s="42" t="s">
        <v>952</v>
      </c>
    </row>
    <row r="126" spans="1:6" hidden="1">
      <c r="A126" s="42">
        <f t="shared" si="1"/>
        <v>4</v>
      </c>
      <c r="B126" s="42">
        <v>2021</v>
      </c>
      <c r="C126" s="42" t="str">
        <f>_xlfn.CONCAT(Table2[[#This Row],[Year]],"-",Table2[[#This Row],[Article No.]])</f>
        <v>2021-4</v>
      </c>
      <c r="D126" s="42" t="s">
        <v>1254</v>
      </c>
      <c r="E126" s="42" t="s">
        <v>1255</v>
      </c>
      <c r="F126" s="42" t="s">
        <v>952</v>
      </c>
    </row>
    <row r="127" spans="1:6" hidden="1">
      <c r="A127" s="42">
        <f t="shared" si="1"/>
        <v>5</v>
      </c>
      <c r="B127" s="42">
        <v>2021</v>
      </c>
      <c r="C127" s="42" t="str">
        <f>_xlfn.CONCAT(Table2[[#This Row],[Year]],"-",Table2[[#This Row],[Article No.]])</f>
        <v>2021-5</v>
      </c>
      <c r="D127" s="42" t="s">
        <v>1256</v>
      </c>
      <c r="E127" s="42" t="s">
        <v>1257</v>
      </c>
      <c r="F127" s="42" t="s">
        <v>952</v>
      </c>
    </row>
    <row r="128" spans="1:6" hidden="1">
      <c r="A128" s="42">
        <f t="shared" si="1"/>
        <v>6</v>
      </c>
      <c r="B128" s="42">
        <v>2021</v>
      </c>
      <c r="C128" s="42" t="str">
        <f>_xlfn.CONCAT(Table2[[#This Row],[Year]],"-",Table2[[#This Row],[Article No.]])</f>
        <v>2021-6</v>
      </c>
      <c r="D128" s="42" t="s">
        <v>1258</v>
      </c>
      <c r="E128" s="42" t="s">
        <v>1259</v>
      </c>
      <c r="F128" s="42" t="s">
        <v>952</v>
      </c>
    </row>
    <row r="129" spans="1:6" hidden="1">
      <c r="A129" s="42">
        <f t="shared" si="1"/>
        <v>7</v>
      </c>
      <c r="B129" s="42">
        <v>2021</v>
      </c>
      <c r="C129" s="42" t="str">
        <f>_xlfn.CONCAT(Table2[[#This Row],[Year]],"-",Table2[[#This Row],[Article No.]])</f>
        <v>2021-7</v>
      </c>
      <c r="D129" s="42" t="s">
        <v>1260</v>
      </c>
      <c r="E129" s="42" t="s">
        <v>1261</v>
      </c>
      <c r="F129" s="42" t="s">
        <v>952</v>
      </c>
    </row>
    <row r="130" spans="1:6" hidden="1">
      <c r="A130" s="42">
        <f t="shared" si="1"/>
        <v>8</v>
      </c>
      <c r="B130" s="42">
        <v>2021</v>
      </c>
      <c r="C130" s="42" t="str">
        <f>_xlfn.CONCAT(Table2[[#This Row],[Year]],"-",Table2[[#This Row],[Article No.]])</f>
        <v>2021-8</v>
      </c>
      <c r="D130" s="42" t="s">
        <v>1262</v>
      </c>
      <c r="E130" s="42" t="s">
        <v>1263</v>
      </c>
      <c r="F130" s="42" t="s">
        <v>952</v>
      </c>
    </row>
    <row r="131" spans="1:6" hidden="1">
      <c r="A131" s="42">
        <f t="shared" si="1"/>
        <v>9</v>
      </c>
      <c r="B131" s="42">
        <v>2021</v>
      </c>
      <c r="C131" s="42" t="str">
        <f>_xlfn.CONCAT(Table2[[#This Row],[Year]],"-",Table2[[#This Row],[Article No.]])</f>
        <v>2021-9</v>
      </c>
      <c r="D131" s="42" t="s">
        <v>1264</v>
      </c>
      <c r="E131" s="42" t="s">
        <v>1265</v>
      </c>
      <c r="F131" s="42" t="s">
        <v>952</v>
      </c>
    </row>
    <row r="132" spans="1:6" hidden="1">
      <c r="A132" s="42">
        <f t="shared" ref="A132:A195" si="2">A131+1</f>
        <v>10</v>
      </c>
      <c r="B132" s="42">
        <v>2021</v>
      </c>
      <c r="C132" s="42" t="str">
        <f>_xlfn.CONCAT(Table2[[#This Row],[Year]],"-",Table2[[#This Row],[Article No.]])</f>
        <v>2021-10</v>
      </c>
      <c r="D132" s="42" t="s">
        <v>1266</v>
      </c>
      <c r="E132" s="42" t="s">
        <v>1267</v>
      </c>
      <c r="F132" s="42" t="s">
        <v>952</v>
      </c>
    </row>
    <row r="133" spans="1:6" hidden="1">
      <c r="A133" s="42">
        <f t="shared" si="2"/>
        <v>11</v>
      </c>
      <c r="B133" s="42">
        <v>2021</v>
      </c>
      <c r="C133" s="42" t="str">
        <f>_xlfn.CONCAT(Table2[[#This Row],[Year]],"-",Table2[[#This Row],[Article No.]])</f>
        <v>2021-11</v>
      </c>
      <c r="D133" s="42" t="s">
        <v>1268</v>
      </c>
      <c r="E133" s="42" t="s">
        <v>1269</v>
      </c>
      <c r="F133" s="42" t="s">
        <v>952</v>
      </c>
    </row>
    <row r="134" spans="1:6" hidden="1">
      <c r="A134" s="42">
        <f t="shared" si="2"/>
        <v>12</v>
      </c>
      <c r="B134" s="42">
        <v>2021</v>
      </c>
      <c r="C134" s="42" t="str">
        <f>_xlfn.CONCAT(Table2[[#This Row],[Year]],"-",Table2[[#This Row],[Article No.]])</f>
        <v>2021-12</v>
      </c>
      <c r="D134" s="42" t="s">
        <v>1270</v>
      </c>
      <c r="E134" s="42" t="s">
        <v>1271</v>
      </c>
      <c r="F134" s="42" t="s">
        <v>952</v>
      </c>
    </row>
    <row r="135" spans="1:6" hidden="1">
      <c r="A135" s="42">
        <f t="shared" si="2"/>
        <v>13</v>
      </c>
      <c r="B135" s="42">
        <v>2021</v>
      </c>
      <c r="C135" s="42" t="str">
        <f>_xlfn.CONCAT(Table2[[#This Row],[Year]],"-",Table2[[#This Row],[Article No.]])</f>
        <v>2021-13</v>
      </c>
      <c r="D135" s="42" t="s">
        <v>1272</v>
      </c>
      <c r="E135" s="42" t="s">
        <v>1273</v>
      </c>
      <c r="F135" s="42" t="s">
        <v>952</v>
      </c>
    </row>
    <row r="136" spans="1:6" hidden="1">
      <c r="A136" s="42">
        <f t="shared" si="2"/>
        <v>14</v>
      </c>
      <c r="B136" s="42">
        <v>2021</v>
      </c>
      <c r="C136" s="42" t="str">
        <f>_xlfn.CONCAT(Table2[[#This Row],[Year]],"-",Table2[[#This Row],[Article No.]])</f>
        <v>2021-14</v>
      </c>
      <c r="D136" s="42" t="s">
        <v>1274</v>
      </c>
      <c r="E136" s="42" t="s">
        <v>1275</v>
      </c>
      <c r="F136" s="42" t="s">
        <v>952</v>
      </c>
    </row>
    <row r="137" spans="1:6" hidden="1">
      <c r="A137" s="42">
        <f t="shared" si="2"/>
        <v>15</v>
      </c>
      <c r="B137" s="42">
        <v>2021</v>
      </c>
      <c r="C137" s="42" t="str">
        <f>_xlfn.CONCAT(Table2[[#This Row],[Year]],"-",Table2[[#This Row],[Article No.]])</f>
        <v>2021-15</v>
      </c>
      <c r="D137" s="42" t="s">
        <v>1276</v>
      </c>
      <c r="E137" s="42" t="s">
        <v>1277</v>
      </c>
      <c r="F137" s="42" t="s">
        <v>952</v>
      </c>
    </row>
    <row r="138" spans="1:6" hidden="1">
      <c r="A138" s="42">
        <f t="shared" si="2"/>
        <v>16</v>
      </c>
      <c r="B138" s="42">
        <v>2021</v>
      </c>
      <c r="C138" s="42" t="str">
        <f>_xlfn.CONCAT(Table2[[#This Row],[Year]],"-",Table2[[#This Row],[Article No.]])</f>
        <v>2021-16</v>
      </c>
      <c r="D138" s="42" t="s">
        <v>1278</v>
      </c>
      <c r="E138" s="42" t="s">
        <v>1279</v>
      </c>
      <c r="F138" s="42" t="s">
        <v>952</v>
      </c>
    </row>
    <row r="139" spans="1:6" hidden="1">
      <c r="A139" s="42">
        <f t="shared" si="2"/>
        <v>17</v>
      </c>
      <c r="B139" s="42">
        <v>2021</v>
      </c>
      <c r="C139" s="42" t="str">
        <f>_xlfn.CONCAT(Table2[[#This Row],[Year]],"-",Table2[[#This Row],[Article No.]])</f>
        <v>2021-17</v>
      </c>
      <c r="D139" s="42" t="s">
        <v>1280</v>
      </c>
      <c r="E139" s="42" t="s">
        <v>1281</v>
      </c>
      <c r="F139" s="42" t="s">
        <v>952</v>
      </c>
    </row>
    <row r="140" spans="1:6" hidden="1">
      <c r="A140" s="42">
        <f t="shared" si="2"/>
        <v>18</v>
      </c>
      <c r="B140" s="42">
        <v>2021</v>
      </c>
      <c r="C140" s="42" t="str">
        <f>_xlfn.CONCAT(Table2[[#This Row],[Year]],"-",Table2[[#This Row],[Article No.]])</f>
        <v>2021-18</v>
      </c>
      <c r="D140" s="42" t="s">
        <v>1282</v>
      </c>
      <c r="E140" s="42" t="s">
        <v>1283</v>
      </c>
      <c r="F140" s="42" t="s">
        <v>952</v>
      </c>
    </row>
    <row r="141" spans="1:6" hidden="1">
      <c r="A141" s="42">
        <f t="shared" si="2"/>
        <v>19</v>
      </c>
      <c r="B141" s="42">
        <v>2021</v>
      </c>
      <c r="C141" s="42" t="str">
        <f>_xlfn.CONCAT(Table2[[#This Row],[Year]],"-",Table2[[#This Row],[Article No.]])</f>
        <v>2021-19</v>
      </c>
      <c r="D141" s="42" t="s">
        <v>1284</v>
      </c>
      <c r="E141" s="42" t="s">
        <v>1285</v>
      </c>
      <c r="F141" s="42" t="s">
        <v>952</v>
      </c>
    </row>
    <row r="142" spans="1:6" hidden="1">
      <c r="A142" s="42">
        <f t="shared" si="2"/>
        <v>20</v>
      </c>
      <c r="B142" s="42">
        <v>2021</v>
      </c>
      <c r="C142" s="42" t="str">
        <f>_xlfn.CONCAT(Table2[[#This Row],[Year]],"-",Table2[[#This Row],[Article No.]])</f>
        <v>2021-20</v>
      </c>
      <c r="D142" s="42" t="s">
        <v>1286</v>
      </c>
      <c r="E142" s="42" t="s">
        <v>1287</v>
      </c>
      <c r="F142" s="42" t="s">
        <v>952</v>
      </c>
    </row>
    <row r="143" spans="1:6" hidden="1">
      <c r="A143" s="42">
        <f t="shared" si="2"/>
        <v>21</v>
      </c>
      <c r="B143" s="42">
        <v>2021</v>
      </c>
      <c r="C143" s="42" t="str">
        <f>_xlfn.CONCAT(Table2[[#This Row],[Year]],"-",Table2[[#This Row],[Article No.]])</f>
        <v>2021-21</v>
      </c>
      <c r="D143" s="42" t="s">
        <v>1288</v>
      </c>
      <c r="E143" s="42" t="s">
        <v>1289</v>
      </c>
      <c r="F143" s="42" t="s">
        <v>952</v>
      </c>
    </row>
    <row r="144" spans="1:6" hidden="1">
      <c r="A144" s="42">
        <f t="shared" si="2"/>
        <v>22</v>
      </c>
      <c r="B144" s="42">
        <v>2021</v>
      </c>
      <c r="C144" s="42" t="str">
        <f>_xlfn.CONCAT(Table2[[#This Row],[Year]],"-",Table2[[#This Row],[Article No.]])</f>
        <v>2021-22</v>
      </c>
      <c r="D144" s="42" t="s">
        <v>1290</v>
      </c>
      <c r="E144" s="42" t="s">
        <v>1291</v>
      </c>
      <c r="F144" s="42" t="s">
        <v>952</v>
      </c>
    </row>
    <row r="145" spans="1:6" hidden="1">
      <c r="A145" s="42">
        <f t="shared" si="2"/>
        <v>23</v>
      </c>
      <c r="B145" s="42">
        <v>2021</v>
      </c>
      <c r="C145" s="42" t="str">
        <f>_xlfn.CONCAT(Table2[[#This Row],[Year]],"-",Table2[[#This Row],[Article No.]])</f>
        <v>2021-23</v>
      </c>
      <c r="D145" s="42" t="s">
        <v>1292</v>
      </c>
      <c r="E145" s="42" t="s">
        <v>1293</v>
      </c>
      <c r="F145" s="42" t="s">
        <v>952</v>
      </c>
    </row>
    <row r="146" spans="1:6" hidden="1">
      <c r="A146" s="42">
        <f t="shared" si="2"/>
        <v>24</v>
      </c>
      <c r="B146" s="42">
        <v>2021</v>
      </c>
      <c r="C146" s="42" t="str">
        <f>_xlfn.CONCAT(Table2[[#This Row],[Year]],"-",Table2[[#This Row],[Article No.]])</f>
        <v>2021-24</v>
      </c>
      <c r="D146" s="42" t="s">
        <v>1294</v>
      </c>
      <c r="E146" s="42" t="s">
        <v>1295</v>
      </c>
      <c r="F146" s="42" t="s">
        <v>952</v>
      </c>
    </row>
    <row r="147" spans="1:6" hidden="1">
      <c r="A147" s="42">
        <f t="shared" si="2"/>
        <v>25</v>
      </c>
      <c r="B147" s="42">
        <v>2021</v>
      </c>
      <c r="C147" s="42" t="str">
        <f>_xlfn.CONCAT(Table2[[#This Row],[Year]],"-",Table2[[#This Row],[Article No.]])</f>
        <v>2021-25</v>
      </c>
      <c r="D147" s="42" t="s">
        <v>1296</v>
      </c>
      <c r="E147" s="42" t="s">
        <v>1297</v>
      </c>
      <c r="F147" s="42" t="s">
        <v>952</v>
      </c>
    </row>
    <row r="148" spans="1:6" hidden="1">
      <c r="A148" s="42">
        <f t="shared" si="2"/>
        <v>26</v>
      </c>
      <c r="B148" s="42">
        <v>2021</v>
      </c>
      <c r="C148" s="42" t="str">
        <f>_xlfn.CONCAT(Table2[[#This Row],[Year]],"-",Table2[[#This Row],[Article No.]])</f>
        <v>2021-26</v>
      </c>
      <c r="D148" s="42" t="s">
        <v>1298</v>
      </c>
      <c r="E148" s="42" t="s">
        <v>1299</v>
      </c>
      <c r="F148" s="42" t="s">
        <v>952</v>
      </c>
    </row>
    <row r="149" spans="1:6" hidden="1">
      <c r="A149" s="42">
        <f t="shared" si="2"/>
        <v>27</v>
      </c>
      <c r="B149" s="42">
        <v>2021</v>
      </c>
      <c r="C149" s="42" t="str">
        <f>_xlfn.CONCAT(Table2[[#This Row],[Year]],"-",Table2[[#This Row],[Article No.]])</f>
        <v>2021-27</v>
      </c>
      <c r="D149" s="42" t="s">
        <v>1300</v>
      </c>
      <c r="E149" s="42" t="s">
        <v>1301</v>
      </c>
      <c r="F149" s="42" t="s">
        <v>952</v>
      </c>
    </row>
    <row r="150" spans="1:6" hidden="1">
      <c r="A150" s="42">
        <f t="shared" si="2"/>
        <v>28</v>
      </c>
      <c r="B150" s="42">
        <v>2021</v>
      </c>
      <c r="C150" s="42" t="str">
        <f>_xlfn.CONCAT(Table2[[#This Row],[Year]],"-",Table2[[#This Row],[Article No.]])</f>
        <v>2021-28</v>
      </c>
      <c r="D150" s="42" t="s">
        <v>1302</v>
      </c>
      <c r="E150" s="42" t="s">
        <v>1303</v>
      </c>
      <c r="F150" s="42" t="s">
        <v>952</v>
      </c>
    </row>
    <row r="151" spans="1:6" hidden="1">
      <c r="A151" s="42">
        <f t="shared" si="2"/>
        <v>29</v>
      </c>
      <c r="B151" s="42">
        <v>2021</v>
      </c>
      <c r="C151" s="42" t="str">
        <f>_xlfn.CONCAT(Table2[[#This Row],[Year]],"-",Table2[[#This Row],[Article No.]])</f>
        <v>2021-29</v>
      </c>
      <c r="D151" s="42" t="s">
        <v>1304</v>
      </c>
      <c r="E151" s="42" t="s">
        <v>1305</v>
      </c>
      <c r="F151" s="42" t="s">
        <v>952</v>
      </c>
    </row>
    <row r="152" spans="1:6" hidden="1">
      <c r="A152" s="42">
        <f t="shared" si="2"/>
        <v>30</v>
      </c>
      <c r="B152" s="42">
        <v>2021</v>
      </c>
      <c r="C152" s="42" t="str">
        <f>_xlfn.CONCAT(Table2[[#This Row],[Year]],"-",Table2[[#This Row],[Article No.]])</f>
        <v>2021-30</v>
      </c>
      <c r="D152" s="42" t="s">
        <v>1306</v>
      </c>
      <c r="E152" s="42" t="s">
        <v>1307</v>
      </c>
      <c r="F152" s="42" t="s">
        <v>952</v>
      </c>
    </row>
    <row r="153" spans="1:6" hidden="1">
      <c r="A153" s="42">
        <f t="shared" si="2"/>
        <v>31</v>
      </c>
      <c r="B153" s="42">
        <v>2021</v>
      </c>
      <c r="C153" s="42" t="str">
        <f>_xlfn.CONCAT(Table2[[#This Row],[Year]],"-",Table2[[#This Row],[Article No.]])</f>
        <v>2021-31</v>
      </c>
      <c r="D153" s="42" t="s">
        <v>1308</v>
      </c>
      <c r="E153" s="42" t="s">
        <v>1309</v>
      </c>
      <c r="F153" s="42" t="s">
        <v>952</v>
      </c>
    </row>
    <row r="154" spans="1:6" hidden="1">
      <c r="A154" s="42">
        <f t="shared" si="2"/>
        <v>32</v>
      </c>
      <c r="B154" s="42">
        <v>2021</v>
      </c>
      <c r="C154" s="42" t="str">
        <f>_xlfn.CONCAT(Table2[[#This Row],[Year]],"-",Table2[[#This Row],[Article No.]])</f>
        <v>2021-32</v>
      </c>
      <c r="D154" s="42" t="s">
        <v>1310</v>
      </c>
      <c r="E154" s="42" t="s">
        <v>1311</v>
      </c>
      <c r="F154" s="42" t="s">
        <v>952</v>
      </c>
    </row>
    <row r="155" spans="1:6" hidden="1">
      <c r="A155" s="42">
        <f t="shared" si="2"/>
        <v>33</v>
      </c>
      <c r="B155" s="42">
        <v>2021</v>
      </c>
      <c r="C155" s="42" t="str">
        <f>_xlfn.CONCAT(Table2[[#This Row],[Year]],"-",Table2[[#This Row],[Article No.]])</f>
        <v>2021-33</v>
      </c>
      <c r="D155" s="42" t="s">
        <v>1312</v>
      </c>
      <c r="E155" s="42" t="s">
        <v>1313</v>
      </c>
      <c r="F155" s="42" t="s">
        <v>952</v>
      </c>
    </row>
    <row r="156" spans="1:6" hidden="1">
      <c r="A156" s="42">
        <f t="shared" si="2"/>
        <v>34</v>
      </c>
      <c r="B156" s="42">
        <v>2021</v>
      </c>
      <c r="C156" s="42" t="str">
        <f>_xlfn.CONCAT(Table2[[#This Row],[Year]],"-",Table2[[#This Row],[Article No.]])</f>
        <v>2021-34</v>
      </c>
      <c r="D156" s="42" t="s">
        <v>1314</v>
      </c>
      <c r="E156" s="42" t="s">
        <v>1315</v>
      </c>
      <c r="F156" s="42" t="s">
        <v>952</v>
      </c>
    </row>
    <row r="157" spans="1:6" hidden="1">
      <c r="A157" s="42">
        <f t="shared" si="2"/>
        <v>35</v>
      </c>
      <c r="B157" s="42">
        <v>2021</v>
      </c>
      <c r="C157" s="42" t="str">
        <f>_xlfn.CONCAT(Table2[[#This Row],[Year]],"-",Table2[[#This Row],[Article No.]])</f>
        <v>2021-35</v>
      </c>
      <c r="D157" s="42" t="s">
        <v>1316</v>
      </c>
      <c r="E157" s="42" t="s">
        <v>1317</v>
      </c>
      <c r="F157" s="42" t="s">
        <v>952</v>
      </c>
    </row>
    <row r="158" spans="1:6" hidden="1">
      <c r="A158" s="42">
        <f t="shared" si="2"/>
        <v>36</v>
      </c>
      <c r="B158" s="42">
        <v>2021</v>
      </c>
      <c r="C158" s="42" t="str">
        <f>_xlfn.CONCAT(Table2[[#This Row],[Year]],"-",Table2[[#This Row],[Article No.]])</f>
        <v>2021-36</v>
      </c>
      <c r="D158" s="42" t="s">
        <v>1318</v>
      </c>
      <c r="E158" s="42" t="s">
        <v>1319</v>
      </c>
      <c r="F158" s="42" t="s">
        <v>952</v>
      </c>
    </row>
    <row r="159" spans="1:6" hidden="1">
      <c r="A159" s="42">
        <f t="shared" si="2"/>
        <v>37</v>
      </c>
      <c r="B159" s="42">
        <v>2021</v>
      </c>
      <c r="C159" s="42" t="str">
        <f>_xlfn.CONCAT(Table2[[#This Row],[Year]],"-",Table2[[#This Row],[Article No.]])</f>
        <v>2021-37</v>
      </c>
      <c r="D159" s="42" t="s">
        <v>1320</v>
      </c>
      <c r="E159" s="42" t="s">
        <v>1321</v>
      </c>
      <c r="F159" s="42" t="s">
        <v>952</v>
      </c>
    </row>
    <row r="160" spans="1:6" hidden="1">
      <c r="A160" s="42">
        <f t="shared" si="2"/>
        <v>38</v>
      </c>
      <c r="B160" s="42">
        <v>2021</v>
      </c>
      <c r="C160" s="42" t="str">
        <f>_xlfn.CONCAT(Table2[[#This Row],[Year]],"-",Table2[[#This Row],[Article No.]])</f>
        <v>2021-38</v>
      </c>
      <c r="D160" s="42" t="s">
        <v>1322</v>
      </c>
      <c r="E160" s="42" t="s">
        <v>1323</v>
      </c>
      <c r="F160" s="42" t="s">
        <v>952</v>
      </c>
    </row>
    <row r="161" spans="1:6" hidden="1">
      <c r="A161" s="42">
        <f t="shared" si="2"/>
        <v>39</v>
      </c>
      <c r="B161" s="42">
        <v>2021</v>
      </c>
      <c r="C161" s="42" t="str">
        <f>_xlfn.CONCAT(Table2[[#This Row],[Year]],"-",Table2[[#This Row],[Article No.]])</f>
        <v>2021-39</v>
      </c>
      <c r="D161" s="42" t="s">
        <v>1324</v>
      </c>
      <c r="E161" s="42" t="s">
        <v>1325</v>
      </c>
      <c r="F161" s="42" t="s">
        <v>952</v>
      </c>
    </row>
    <row r="162" spans="1:6" hidden="1">
      <c r="A162" s="42">
        <f t="shared" si="2"/>
        <v>40</v>
      </c>
      <c r="B162" s="42">
        <v>2021</v>
      </c>
      <c r="C162" s="42" t="str">
        <f>_xlfn.CONCAT(Table2[[#This Row],[Year]],"-",Table2[[#This Row],[Article No.]])</f>
        <v>2021-40</v>
      </c>
      <c r="D162" s="42" t="s">
        <v>1326</v>
      </c>
      <c r="E162" s="42" t="s">
        <v>1327</v>
      </c>
      <c r="F162" s="42" t="s">
        <v>952</v>
      </c>
    </row>
    <row r="163" spans="1:6" hidden="1">
      <c r="A163" s="42">
        <f t="shared" si="2"/>
        <v>41</v>
      </c>
      <c r="B163" s="42">
        <v>2021</v>
      </c>
      <c r="C163" s="42" t="str">
        <f>_xlfn.CONCAT(Table2[[#This Row],[Year]],"-",Table2[[#This Row],[Article No.]])</f>
        <v>2021-41</v>
      </c>
      <c r="D163" s="42" t="s">
        <v>1328</v>
      </c>
      <c r="E163" s="42" t="s">
        <v>1329</v>
      </c>
      <c r="F163" s="42" t="s">
        <v>952</v>
      </c>
    </row>
    <row r="164" spans="1:6" hidden="1">
      <c r="A164" s="42">
        <f t="shared" si="2"/>
        <v>42</v>
      </c>
      <c r="B164" s="42">
        <v>2021</v>
      </c>
      <c r="C164" s="42" t="str">
        <f>_xlfn.CONCAT(Table2[[#This Row],[Year]],"-",Table2[[#This Row],[Article No.]])</f>
        <v>2021-42</v>
      </c>
      <c r="D164" s="42" t="s">
        <v>1330</v>
      </c>
      <c r="E164" s="42" t="s">
        <v>1331</v>
      </c>
      <c r="F164" s="42" t="s">
        <v>952</v>
      </c>
    </row>
    <row r="165" spans="1:6" hidden="1">
      <c r="A165" s="42">
        <f t="shared" si="2"/>
        <v>43</v>
      </c>
      <c r="B165" s="42">
        <v>2021</v>
      </c>
      <c r="C165" s="42" t="str">
        <f>_xlfn.CONCAT(Table2[[#This Row],[Year]],"-",Table2[[#This Row],[Article No.]])</f>
        <v>2021-43</v>
      </c>
      <c r="D165" s="42" t="s">
        <v>1332</v>
      </c>
      <c r="E165" s="42" t="s">
        <v>1333</v>
      </c>
      <c r="F165" s="42" t="s">
        <v>952</v>
      </c>
    </row>
    <row r="166" spans="1:6" hidden="1">
      <c r="A166" s="42">
        <f t="shared" si="2"/>
        <v>44</v>
      </c>
      <c r="B166" s="42">
        <v>2021</v>
      </c>
      <c r="C166" s="42" t="str">
        <f>_xlfn.CONCAT(Table2[[#This Row],[Year]],"-",Table2[[#This Row],[Article No.]])</f>
        <v>2021-44</v>
      </c>
      <c r="D166" s="42" t="s">
        <v>1334</v>
      </c>
      <c r="E166" s="42" t="s">
        <v>1335</v>
      </c>
      <c r="F166" s="42" t="s">
        <v>952</v>
      </c>
    </row>
    <row r="167" spans="1:6" hidden="1">
      <c r="A167" s="42">
        <f t="shared" si="2"/>
        <v>45</v>
      </c>
      <c r="B167" s="42">
        <v>2021</v>
      </c>
      <c r="C167" s="42" t="str">
        <f>_xlfn.CONCAT(Table2[[#This Row],[Year]],"-",Table2[[#This Row],[Article No.]])</f>
        <v>2021-45</v>
      </c>
      <c r="D167" s="42" t="s">
        <v>1336</v>
      </c>
      <c r="E167" s="42" t="s">
        <v>1337</v>
      </c>
      <c r="F167" s="42" t="s">
        <v>952</v>
      </c>
    </row>
    <row r="168" spans="1:6" hidden="1">
      <c r="A168" s="42">
        <f t="shared" si="2"/>
        <v>46</v>
      </c>
      <c r="B168" s="42">
        <v>2021</v>
      </c>
      <c r="C168" s="42" t="str">
        <f>_xlfn.CONCAT(Table2[[#This Row],[Year]],"-",Table2[[#This Row],[Article No.]])</f>
        <v>2021-46</v>
      </c>
      <c r="D168" s="42" t="s">
        <v>1338</v>
      </c>
      <c r="E168" s="42" t="s">
        <v>1339</v>
      </c>
      <c r="F168" s="42" t="s">
        <v>952</v>
      </c>
    </row>
    <row r="169" spans="1:6" hidden="1">
      <c r="A169" s="42">
        <f t="shared" si="2"/>
        <v>47</v>
      </c>
      <c r="B169" s="42">
        <v>2021</v>
      </c>
      <c r="C169" s="42" t="str">
        <f>_xlfn.CONCAT(Table2[[#This Row],[Year]],"-",Table2[[#This Row],[Article No.]])</f>
        <v>2021-47</v>
      </c>
      <c r="D169" s="42" t="s">
        <v>1340</v>
      </c>
      <c r="E169" s="42" t="s">
        <v>1341</v>
      </c>
      <c r="F169" s="42" t="s">
        <v>952</v>
      </c>
    </row>
    <row r="170" spans="1:6" hidden="1">
      <c r="A170" s="42">
        <f t="shared" si="2"/>
        <v>48</v>
      </c>
      <c r="B170" s="42">
        <v>2021</v>
      </c>
      <c r="C170" s="42" t="str">
        <f>_xlfn.CONCAT(Table2[[#This Row],[Year]],"-",Table2[[#This Row],[Article No.]])</f>
        <v>2021-48</v>
      </c>
      <c r="D170" s="42" t="s">
        <v>1342</v>
      </c>
      <c r="E170" s="42" t="s">
        <v>1343</v>
      </c>
      <c r="F170" s="42" t="s">
        <v>952</v>
      </c>
    </row>
    <row r="171" spans="1:6" hidden="1">
      <c r="A171" s="42">
        <f t="shared" si="2"/>
        <v>49</v>
      </c>
      <c r="B171" s="42">
        <v>2021</v>
      </c>
      <c r="C171" s="42" t="str">
        <f>_xlfn.CONCAT(Table2[[#This Row],[Year]],"-",Table2[[#This Row],[Article No.]])</f>
        <v>2021-49</v>
      </c>
      <c r="D171" s="42" t="s">
        <v>1344</v>
      </c>
      <c r="E171" s="42" t="s">
        <v>1345</v>
      </c>
      <c r="F171" s="42" t="s">
        <v>952</v>
      </c>
    </row>
    <row r="172" spans="1:6" hidden="1">
      <c r="A172" s="42">
        <f t="shared" si="2"/>
        <v>50</v>
      </c>
      <c r="B172" s="42">
        <v>2021</v>
      </c>
      <c r="C172" s="42" t="str">
        <f>_xlfn.CONCAT(Table2[[#This Row],[Year]],"-",Table2[[#This Row],[Article No.]])</f>
        <v>2021-50</v>
      </c>
      <c r="D172" s="42" t="s">
        <v>1346</v>
      </c>
      <c r="E172" s="42" t="s">
        <v>1347</v>
      </c>
      <c r="F172" s="42" t="s">
        <v>952</v>
      </c>
    </row>
    <row r="173" spans="1:6" hidden="1">
      <c r="A173" s="42">
        <f t="shared" si="2"/>
        <v>51</v>
      </c>
      <c r="B173" s="42">
        <v>2021</v>
      </c>
      <c r="C173" s="42" t="str">
        <f>_xlfn.CONCAT(Table2[[#This Row],[Year]],"-",Table2[[#This Row],[Article No.]])</f>
        <v>2021-51</v>
      </c>
      <c r="D173" s="42" t="s">
        <v>1348</v>
      </c>
      <c r="E173" s="42" t="s">
        <v>1349</v>
      </c>
      <c r="F173" s="42" t="s">
        <v>952</v>
      </c>
    </row>
    <row r="174" spans="1:6" hidden="1">
      <c r="A174" s="42">
        <f t="shared" si="2"/>
        <v>52</v>
      </c>
      <c r="B174" s="42">
        <v>2021</v>
      </c>
      <c r="C174" s="42" t="str">
        <f>_xlfn.CONCAT(Table2[[#This Row],[Year]],"-",Table2[[#This Row],[Article No.]])</f>
        <v>2021-52</v>
      </c>
      <c r="D174" s="42" t="s">
        <v>1350</v>
      </c>
      <c r="E174" s="42" t="s">
        <v>1351</v>
      </c>
      <c r="F174" s="42" t="s">
        <v>952</v>
      </c>
    </row>
    <row r="175" spans="1:6" hidden="1">
      <c r="A175" s="42">
        <f t="shared" si="2"/>
        <v>53</v>
      </c>
      <c r="B175" s="42">
        <v>2021</v>
      </c>
      <c r="C175" s="42" t="str">
        <f>_xlfn.CONCAT(Table2[[#This Row],[Year]],"-",Table2[[#This Row],[Article No.]])</f>
        <v>2021-53</v>
      </c>
      <c r="D175" s="42" t="s">
        <v>1352</v>
      </c>
      <c r="E175" s="42" t="s">
        <v>1353</v>
      </c>
      <c r="F175" s="42" t="s">
        <v>952</v>
      </c>
    </row>
    <row r="176" spans="1:6" hidden="1">
      <c r="A176" s="42">
        <f t="shared" si="2"/>
        <v>54</v>
      </c>
      <c r="B176" s="42">
        <v>2021</v>
      </c>
      <c r="C176" s="42" t="str">
        <f>_xlfn.CONCAT(Table2[[#This Row],[Year]],"-",Table2[[#This Row],[Article No.]])</f>
        <v>2021-54</v>
      </c>
      <c r="D176" s="42" t="s">
        <v>1354</v>
      </c>
      <c r="E176" s="42" t="s">
        <v>1355</v>
      </c>
      <c r="F176" s="42" t="s">
        <v>952</v>
      </c>
    </row>
    <row r="177" spans="1:6" hidden="1">
      <c r="A177" s="42">
        <f t="shared" si="2"/>
        <v>55</v>
      </c>
      <c r="B177" s="42">
        <v>2021</v>
      </c>
      <c r="C177" s="42" t="str">
        <f>_xlfn.CONCAT(Table2[[#This Row],[Year]],"-",Table2[[#This Row],[Article No.]])</f>
        <v>2021-55</v>
      </c>
      <c r="D177" s="42" t="s">
        <v>1356</v>
      </c>
      <c r="E177" s="42" t="s">
        <v>1357</v>
      </c>
      <c r="F177" s="42" t="s">
        <v>952</v>
      </c>
    </row>
    <row r="178" spans="1:6" hidden="1">
      <c r="A178" s="42">
        <f t="shared" si="2"/>
        <v>56</v>
      </c>
      <c r="B178" s="42">
        <v>2021</v>
      </c>
      <c r="C178" s="42" t="str">
        <f>_xlfn.CONCAT(Table2[[#This Row],[Year]],"-",Table2[[#This Row],[Article No.]])</f>
        <v>2021-56</v>
      </c>
      <c r="D178" s="42" t="s">
        <v>1358</v>
      </c>
      <c r="E178" s="42" t="s">
        <v>1359</v>
      </c>
      <c r="F178" s="42" t="s">
        <v>952</v>
      </c>
    </row>
    <row r="179" spans="1:6" hidden="1">
      <c r="A179" s="42">
        <f t="shared" si="2"/>
        <v>57</v>
      </c>
      <c r="B179" s="42">
        <v>2021</v>
      </c>
      <c r="C179" s="42" t="str">
        <f>_xlfn.CONCAT(Table2[[#This Row],[Year]],"-",Table2[[#This Row],[Article No.]])</f>
        <v>2021-57</v>
      </c>
      <c r="D179" s="42" t="s">
        <v>1360</v>
      </c>
      <c r="E179" s="42" t="s">
        <v>1361</v>
      </c>
      <c r="F179" s="42" t="s">
        <v>952</v>
      </c>
    </row>
    <row r="180" spans="1:6" hidden="1">
      <c r="A180" s="42">
        <f t="shared" si="2"/>
        <v>58</v>
      </c>
      <c r="B180" s="42">
        <v>2021</v>
      </c>
      <c r="C180" s="42" t="str">
        <f>_xlfn.CONCAT(Table2[[#This Row],[Year]],"-",Table2[[#This Row],[Article No.]])</f>
        <v>2021-58</v>
      </c>
      <c r="D180" s="42" t="s">
        <v>1362</v>
      </c>
      <c r="E180" s="42" t="s">
        <v>1363</v>
      </c>
      <c r="F180" s="42" t="s">
        <v>952</v>
      </c>
    </row>
    <row r="181" spans="1:6" hidden="1">
      <c r="A181" s="42">
        <f t="shared" si="2"/>
        <v>59</v>
      </c>
      <c r="B181" s="42">
        <v>2021</v>
      </c>
      <c r="C181" s="42" t="str">
        <f>_xlfn.CONCAT(Table2[[#This Row],[Year]],"-",Table2[[#This Row],[Article No.]])</f>
        <v>2021-59</v>
      </c>
      <c r="D181" s="42" t="s">
        <v>1364</v>
      </c>
      <c r="E181" s="42" t="s">
        <v>1365</v>
      </c>
      <c r="F181" s="42" t="s">
        <v>952</v>
      </c>
    </row>
    <row r="182" spans="1:6" hidden="1">
      <c r="A182" s="42">
        <f t="shared" si="2"/>
        <v>60</v>
      </c>
      <c r="B182" s="42">
        <v>2021</v>
      </c>
      <c r="C182" s="42" t="str">
        <f>_xlfn.CONCAT(Table2[[#This Row],[Year]],"-",Table2[[#This Row],[Article No.]])</f>
        <v>2021-60</v>
      </c>
      <c r="D182" s="42" t="s">
        <v>1366</v>
      </c>
      <c r="E182" s="42" t="s">
        <v>1367</v>
      </c>
      <c r="F182" s="42" t="s">
        <v>952</v>
      </c>
    </row>
    <row r="183" spans="1:6" hidden="1">
      <c r="A183" s="42">
        <f t="shared" si="2"/>
        <v>61</v>
      </c>
      <c r="B183" s="42">
        <v>2021</v>
      </c>
      <c r="C183" s="42" t="str">
        <f>_xlfn.CONCAT(Table2[[#This Row],[Year]],"-",Table2[[#This Row],[Article No.]])</f>
        <v>2021-61</v>
      </c>
      <c r="D183" s="42" t="s">
        <v>1368</v>
      </c>
      <c r="E183" s="42" t="s">
        <v>1369</v>
      </c>
      <c r="F183" s="42" t="s">
        <v>952</v>
      </c>
    </row>
    <row r="184" spans="1:6" hidden="1">
      <c r="A184" s="42">
        <f t="shared" si="2"/>
        <v>62</v>
      </c>
      <c r="B184" s="42">
        <v>2021</v>
      </c>
      <c r="C184" s="42" t="str">
        <f>_xlfn.CONCAT(Table2[[#This Row],[Year]],"-",Table2[[#This Row],[Article No.]])</f>
        <v>2021-62</v>
      </c>
      <c r="D184" s="42" t="s">
        <v>1370</v>
      </c>
      <c r="E184" s="42" t="s">
        <v>1371</v>
      </c>
      <c r="F184" s="42" t="s">
        <v>952</v>
      </c>
    </row>
    <row r="185" spans="1:6" hidden="1">
      <c r="A185" s="42">
        <f t="shared" si="2"/>
        <v>63</v>
      </c>
      <c r="B185" s="42">
        <v>2021</v>
      </c>
      <c r="C185" s="42" t="str">
        <f>_xlfn.CONCAT(Table2[[#This Row],[Year]],"-",Table2[[#This Row],[Article No.]])</f>
        <v>2021-63</v>
      </c>
      <c r="D185" s="42" t="s">
        <v>1372</v>
      </c>
      <c r="E185" s="42" t="s">
        <v>1373</v>
      </c>
      <c r="F185" s="42" t="s">
        <v>952</v>
      </c>
    </row>
    <row r="186" spans="1:6" hidden="1">
      <c r="A186" s="42">
        <f t="shared" si="2"/>
        <v>64</v>
      </c>
      <c r="B186" s="42">
        <v>2021</v>
      </c>
      <c r="C186" s="42" t="str">
        <f>_xlfn.CONCAT(Table2[[#This Row],[Year]],"-",Table2[[#This Row],[Article No.]])</f>
        <v>2021-64</v>
      </c>
      <c r="D186" s="42" t="s">
        <v>1374</v>
      </c>
      <c r="E186" s="42" t="s">
        <v>1375</v>
      </c>
      <c r="F186" s="42" t="s">
        <v>952</v>
      </c>
    </row>
    <row r="187" spans="1:6" hidden="1">
      <c r="A187" s="42">
        <f t="shared" si="2"/>
        <v>65</v>
      </c>
      <c r="B187" s="42">
        <v>2021</v>
      </c>
      <c r="C187" s="42" t="str">
        <f>_xlfn.CONCAT(Table2[[#This Row],[Year]],"-",Table2[[#This Row],[Article No.]])</f>
        <v>2021-65</v>
      </c>
      <c r="D187" s="42" t="s">
        <v>1376</v>
      </c>
      <c r="E187" s="42" t="s">
        <v>1377</v>
      </c>
      <c r="F187" s="42" t="s">
        <v>952</v>
      </c>
    </row>
    <row r="188" spans="1:6" hidden="1">
      <c r="A188" s="42">
        <f t="shared" si="2"/>
        <v>66</v>
      </c>
      <c r="B188" s="42">
        <v>2021</v>
      </c>
      <c r="C188" s="42" t="str">
        <f>_xlfn.CONCAT(Table2[[#This Row],[Year]],"-",Table2[[#This Row],[Article No.]])</f>
        <v>2021-66</v>
      </c>
      <c r="D188" s="42" t="s">
        <v>1378</v>
      </c>
      <c r="E188" s="42" t="s">
        <v>1379</v>
      </c>
      <c r="F188" s="42" t="s">
        <v>952</v>
      </c>
    </row>
    <row r="189" spans="1:6" hidden="1">
      <c r="A189" s="42">
        <f t="shared" si="2"/>
        <v>67</v>
      </c>
      <c r="B189" s="42">
        <v>2021</v>
      </c>
      <c r="C189" s="42" t="str">
        <f>_xlfn.CONCAT(Table2[[#This Row],[Year]],"-",Table2[[#This Row],[Article No.]])</f>
        <v>2021-67</v>
      </c>
      <c r="D189" s="42" t="s">
        <v>1380</v>
      </c>
      <c r="E189" s="42" t="s">
        <v>1381</v>
      </c>
      <c r="F189" s="42" t="s">
        <v>952</v>
      </c>
    </row>
    <row r="190" spans="1:6" hidden="1">
      <c r="A190" s="42">
        <f t="shared" si="2"/>
        <v>68</v>
      </c>
      <c r="B190" s="42">
        <v>2021</v>
      </c>
      <c r="C190" s="42" t="str">
        <f>_xlfn.CONCAT(Table2[[#This Row],[Year]],"-",Table2[[#This Row],[Article No.]])</f>
        <v>2021-68</v>
      </c>
      <c r="D190" s="42" t="s">
        <v>1382</v>
      </c>
      <c r="E190" s="42" t="s">
        <v>1383</v>
      </c>
      <c r="F190" s="42" t="s">
        <v>952</v>
      </c>
    </row>
    <row r="191" spans="1:6" hidden="1">
      <c r="A191" s="42">
        <f t="shared" si="2"/>
        <v>69</v>
      </c>
      <c r="B191" s="42">
        <v>2021</v>
      </c>
      <c r="C191" s="42" t="str">
        <f>_xlfn.CONCAT(Table2[[#This Row],[Year]],"-",Table2[[#This Row],[Article No.]])</f>
        <v>2021-69</v>
      </c>
      <c r="D191" s="42" t="s">
        <v>1384</v>
      </c>
      <c r="E191" s="42" t="s">
        <v>1385</v>
      </c>
      <c r="F191" s="42" t="s">
        <v>952</v>
      </c>
    </row>
    <row r="192" spans="1:6" hidden="1">
      <c r="A192" s="42">
        <f t="shared" si="2"/>
        <v>70</v>
      </c>
      <c r="B192" s="42">
        <v>2021</v>
      </c>
      <c r="C192" s="42" t="str">
        <f>_xlfn.CONCAT(Table2[[#This Row],[Year]],"-",Table2[[#This Row],[Article No.]])</f>
        <v>2021-70</v>
      </c>
      <c r="D192" s="42" t="s">
        <v>1386</v>
      </c>
      <c r="E192" s="42" t="s">
        <v>1387</v>
      </c>
      <c r="F192" s="42" t="s">
        <v>952</v>
      </c>
    </row>
    <row r="193" spans="1:6" hidden="1">
      <c r="A193" s="42">
        <f t="shared" si="2"/>
        <v>71</v>
      </c>
      <c r="B193" s="42">
        <v>2021</v>
      </c>
      <c r="C193" s="42" t="str">
        <f>_xlfn.CONCAT(Table2[[#This Row],[Year]],"-",Table2[[#This Row],[Article No.]])</f>
        <v>2021-71</v>
      </c>
      <c r="D193" s="42" t="s">
        <v>1388</v>
      </c>
      <c r="E193" s="42" t="s">
        <v>1389</v>
      </c>
      <c r="F193" s="42" t="s">
        <v>952</v>
      </c>
    </row>
    <row r="194" spans="1:6" hidden="1">
      <c r="A194" s="42">
        <f t="shared" si="2"/>
        <v>72</v>
      </c>
      <c r="B194" s="42">
        <v>2021</v>
      </c>
      <c r="C194" s="42" t="str">
        <f>_xlfn.CONCAT(Table2[[#This Row],[Year]],"-",Table2[[#This Row],[Article No.]])</f>
        <v>2021-72</v>
      </c>
      <c r="D194" s="42" t="s">
        <v>1390</v>
      </c>
      <c r="E194" s="42" t="s">
        <v>1391</v>
      </c>
      <c r="F194" s="42" t="s">
        <v>952</v>
      </c>
    </row>
    <row r="195" spans="1:6" hidden="1">
      <c r="A195" s="42">
        <f t="shared" si="2"/>
        <v>73</v>
      </c>
      <c r="B195" s="42">
        <v>2021</v>
      </c>
      <c r="C195" s="42" t="str">
        <f>_xlfn.CONCAT(Table2[[#This Row],[Year]],"-",Table2[[#This Row],[Article No.]])</f>
        <v>2021-73</v>
      </c>
      <c r="D195" s="42" t="s">
        <v>1392</v>
      </c>
      <c r="E195" s="42" t="s">
        <v>1393</v>
      </c>
      <c r="F195" s="42" t="s">
        <v>952</v>
      </c>
    </row>
    <row r="196" spans="1:6" hidden="1">
      <c r="A196" s="42">
        <f t="shared" ref="A196:A259" si="3">A195+1</f>
        <v>74</v>
      </c>
      <c r="B196" s="42">
        <v>2021</v>
      </c>
      <c r="C196" s="42" t="str">
        <f>_xlfn.CONCAT(Table2[[#This Row],[Year]],"-",Table2[[#This Row],[Article No.]])</f>
        <v>2021-74</v>
      </c>
      <c r="D196" s="42" t="s">
        <v>1394</v>
      </c>
      <c r="E196" s="42" t="s">
        <v>1395</v>
      </c>
      <c r="F196" s="42" t="s">
        <v>952</v>
      </c>
    </row>
    <row r="197" spans="1:6" hidden="1">
      <c r="A197" s="42">
        <f t="shared" si="3"/>
        <v>75</v>
      </c>
      <c r="B197" s="42">
        <v>2021</v>
      </c>
      <c r="C197" s="42" t="str">
        <f>_xlfn.CONCAT(Table2[[#This Row],[Year]],"-",Table2[[#This Row],[Article No.]])</f>
        <v>2021-75</v>
      </c>
      <c r="D197" s="42" t="s">
        <v>1396</v>
      </c>
      <c r="E197" s="42" t="s">
        <v>1397</v>
      </c>
      <c r="F197" s="42" t="s">
        <v>952</v>
      </c>
    </row>
    <row r="198" spans="1:6" hidden="1">
      <c r="A198" s="42">
        <f t="shared" si="3"/>
        <v>76</v>
      </c>
      <c r="B198" s="42">
        <v>2021</v>
      </c>
      <c r="C198" s="42" t="str">
        <f>_xlfn.CONCAT(Table2[[#This Row],[Year]],"-",Table2[[#This Row],[Article No.]])</f>
        <v>2021-76</v>
      </c>
      <c r="D198" s="42" t="s">
        <v>1398</v>
      </c>
      <c r="E198" s="42" t="s">
        <v>1399</v>
      </c>
      <c r="F198" s="42" t="s">
        <v>952</v>
      </c>
    </row>
    <row r="199" spans="1:6" hidden="1">
      <c r="A199" s="42">
        <f t="shared" si="3"/>
        <v>77</v>
      </c>
      <c r="B199" s="42">
        <v>2021</v>
      </c>
      <c r="C199" s="42" t="str">
        <f>_xlfn.CONCAT(Table2[[#This Row],[Year]],"-",Table2[[#This Row],[Article No.]])</f>
        <v>2021-77</v>
      </c>
      <c r="D199" s="42" t="s">
        <v>1400</v>
      </c>
      <c r="E199" s="42" t="s">
        <v>1401</v>
      </c>
      <c r="F199" s="42" t="s">
        <v>952</v>
      </c>
    </row>
    <row r="200" spans="1:6" hidden="1">
      <c r="A200" s="42">
        <f t="shared" si="3"/>
        <v>78</v>
      </c>
      <c r="B200" s="42">
        <v>2021</v>
      </c>
      <c r="C200" s="42" t="str">
        <f>_xlfn.CONCAT(Table2[[#This Row],[Year]],"-",Table2[[#This Row],[Article No.]])</f>
        <v>2021-78</v>
      </c>
      <c r="D200" s="42" t="s">
        <v>1402</v>
      </c>
      <c r="E200" s="42" t="s">
        <v>1403</v>
      </c>
      <c r="F200" s="42" t="s">
        <v>952</v>
      </c>
    </row>
    <row r="201" spans="1:6" hidden="1">
      <c r="A201" s="42">
        <f t="shared" si="3"/>
        <v>79</v>
      </c>
      <c r="B201" s="42">
        <v>2021</v>
      </c>
      <c r="C201" s="42" t="str">
        <f>_xlfn.CONCAT(Table2[[#This Row],[Year]],"-",Table2[[#This Row],[Article No.]])</f>
        <v>2021-79</v>
      </c>
      <c r="D201" s="42" t="s">
        <v>1404</v>
      </c>
      <c r="E201" s="42" t="s">
        <v>1405</v>
      </c>
      <c r="F201" s="42" t="s">
        <v>952</v>
      </c>
    </row>
    <row r="202" spans="1:6" hidden="1">
      <c r="A202" s="42">
        <f t="shared" si="3"/>
        <v>80</v>
      </c>
      <c r="B202" s="42">
        <v>2021</v>
      </c>
      <c r="C202" s="42" t="str">
        <f>_xlfn.CONCAT(Table2[[#This Row],[Year]],"-",Table2[[#This Row],[Article No.]])</f>
        <v>2021-80</v>
      </c>
      <c r="D202" s="42" t="s">
        <v>1406</v>
      </c>
      <c r="E202" s="42" t="s">
        <v>1407</v>
      </c>
      <c r="F202" s="42" t="s">
        <v>952</v>
      </c>
    </row>
    <row r="203" spans="1:6" hidden="1">
      <c r="A203" s="42">
        <f t="shared" si="3"/>
        <v>81</v>
      </c>
      <c r="B203" s="42">
        <v>2021</v>
      </c>
      <c r="C203" s="42" t="str">
        <f>_xlfn.CONCAT(Table2[[#This Row],[Year]],"-",Table2[[#This Row],[Article No.]])</f>
        <v>2021-81</v>
      </c>
      <c r="D203" s="42" t="s">
        <v>1408</v>
      </c>
      <c r="E203" s="42" t="s">
        <v>1409</v>
      </c>
      <c r="F203" s="42" t="s">
        <v>952</v>
      </c>
    </row>
    <row r="204" spans="1:6" hidden="1">
      <c r="A204" s="42">
        <f t="shared" si="3"/>
        <v>82</v>
      </c>
      <c r="B204" s="42">
        <v>2021</v>
      </c>
      <c r="C204" s="42" t="str">
        <f>_xlfn.CONCAT(Table2[[#This Row],[Year]],"-",Table2[[#This Row],[Article No.]])</f>
        <v>2021-82</v>
      </c>
      <c r="D204" s="42" t="s">
        <v>1410</v>
      </c>
      <c r="E204" s="42" t="s">
        <v>1411</v>
      </c>
      <c r="F204" s="42" t="s">
        <v>952</v>
      </c>
    </row>
    <row r="205" spans="1:6" hidden="1">
      <c r="A205" s="42">
        <f t="shared" si="3"/>
        <v>83</v>
      </c>
      <c r="B205" s="42">
        <v>2021</v>
      </c>
      <c r="C205" s="42" t="str">
        <f>_xlfn.CONCAT(Table2[[#This Row],[Year]],"-",Table2[[#This Row],[Article No.]])</f>
        <v>2021-83</v>
      </c>
      <c r="D205" s="42" t="s">
        <v>1412</v>
      </c>
      <c r="E205" s="42" t="s">
        <v>1413</v>
      </c>
      <c r="F205" s="42" t="s">
        <v>952</v>
      </c>
    </row>
    <row r="206" spans="1:6" hidden="1">
      <c r="A206" s="42">
        <f t="shared" si="3"/>
        <v>84</v>
      </c>
      <c r="B206" s="42">
        <v>2021</v>
      </c>
      <c r="C206" s="42" t="str">
        <f>_xlfn.CONCAT(Table2[[#This Row],[Year]],"-",Table2[[#This Row],[Article No.]])</f>
        <v>2021-84</v>
      </c>
      <c r="D206" s="42" t="s">
        <v>1414</v>
      </c>
      <c r="E206" s="42" t="s">
        <v>1415</v>
      </c>
      <c r="F206" s="42" t="s">
        <v>952</v>
      </c>
    </row>
    <row r="207" spans="1:6" hidden="1">
      <c r="A207" s="42">
        <f t="shared" si="3"/>
        <v>85</v>
      </c>
      <c r="B207" s="42">
        <v>2021</v>
      </c>
      <c r="C207" s="42" t="str">
        <f>_xlfn.CONCAT(Table2[[#This Row],[Year]],"-",Table2[[#This Row],[Article No.]])</f>
        <v>2021-85</v>
      </c>
      <c r="D207" s="42" t="s">
        <v>1416</v>
      </c>
      <c r="E207" s="42" t="s">
        <v>1417</v>
      </c>
      <c r="F207" s="42" t="s">
        <v>952</v>
      </c>
    </row>
    <row r="208" spans="1:6" hidden="1">
      <c r="A208" s="42">
        <f t="shared" si="3"/>
        <v>86</v>
      </c>
      <c r="B208" s="42">
        <v>2021</v>
      </c>
      <c r="C208" s="42" t="str">
        <f>_xlfn.CONCAT(Table2[[#This Row],[Year]],"-",Table2[[#This Row],[Article No.]])</f>
        <v>2021-86</v>
      </c>
      <c r="D208" s="42" t="s">
        <v>1418</v>
      </c>
      <c r="E208" s="42" t="s">
        <v>1419</v>
      </c>
      <c r="F208" s="42" t="s">
        <v>952</v>
      </c>
    </row>
    <row r="209" spans="1:6" hidden="1">
      <c r="A209" s="42">
        <f t="shared" si="3"/>
        <v>87</v>
      </c>
      <c r="B209" s="42">
        <v>2021</v>
      </c>
      <c r="C209" s="42" t="str">
        <f>_xlfn.CONCAT(Table2[[#This Row],[Year]],"-",Table2[[#This Row],[Article No.]])</f>
        <v>2021-87</v>
      </c>
      <c r="D209" s="42" t="s">
        <v>1420</v>
      </c>
      <c r="E209" s="42" t="s">
        <v>1421</v>
      </c>
      <c r="F209" s="42" t="s">
        <v>952</v>
      </c>
    </row>
    <row r="210" spans="1:6" hidden="1">
      <c r="A210" s="42">
        <f t="shared" si="3"/>
        <v>88</v>
      </c>
      <c r="B210" s="42">
        <v>2021</v>
      </c>
      <c r="C210" s="42" t="str">
        <f>_xlfn.CONCAT(Table2[[#This Row],[Year]],"-",Table2[[#This Row],[Article No.]])</f>
        <v>2021-88</v>
      </c>
      <c r="D210" s="42" t="s">
        <v>1422</v>
      </c>
      <c r="E210" s="42" t="s">
        <v>1423</v>
      </c>
      <c r="F210" s="42" t="s">
        <v>952</v>
      </c>
    </row>
    <row r="211" spans="1:6" hidden="1">
      <c r="A211" s="42">
        <f t="shared" si="3"/>
        <v>89</v>
      </c>
      <c r="B211" s="42">
        <v>2021</v>
      </c>
      <c r="C211" s="42" t="str">
        <f>_xlfn.CONCAT(Table2[[#This Row],[Year]],"-",Table2[[#This Row],[Article No.]])</f>
        <v>2021-89</v>
      </c>
      <c r="D211" s="42" t="s">
        <v>1424</v>
      </c>
      <c r="E211" s="42" t="s">
        <v>1425</v>
      </c>
      <c r="F211" s="42" t="s">
        <v>952</v>
      </c>
    </row>
    <row r="212" spans="1:6" hidden="1">
      <c r="A212" s="42">
        <f t="shared" si="3"/>
        <v>90</v>
      </c>
      <c r="B212" s="42">
        <v>2021</v>
      </c>
      <c r="C212" s="42" t="str">
        <f>_xlfn.CONCAT(Table2[[#This Row],[Year]],"-",Table2[[#This Row],[Article No.]])</f>
        <v>2021-90</v>
      </c>
      <c r="D212" s="42" t="s">
        <v>1426</v>
      </c>
      <c r="E212" s="42" t="s">
        <v>1427</v>
      </c>
      <c r="F212" s="42" t="s">
        <v>952</v>
      </c>
    </row>
    <row r="213" spans="1:6" hidden="1">
      <c r="A213" s="42">
        <f t="shared" si="3"/>
        <v>91</v>
      </c>
      <c r="B213" s="42">
        <v>2021</v>
      </c>
      <c r="C213" s="42" t="str">
        <f>_xlfn.CONCAT(Table2[[#This Row],[Year]],"-",Table2[[#This Row],[Article No.]])</f>
        <v>2021-91</v>
      </c>
      <c r="D213" s="42" t="s">
        <v>1428</v>
      </c>
      <c r="E213" s="42" t="s">
        <v>1429</v>
      </c>
      <c r="F213" s="42" t="s">
        <v>952</v>
      </c>
    </row>
    <row r="214" spans="1:6" hidden="1">
      <c r="A214" s="42">
        <f t="shared" si="3"/>
        <v>92</v>
      </c>
      <c r="B214" s="42">
        <v>2021</v>
      </c>
      <c r="C214" s="42" t="str">
        <f>_xlfn.CONCAT(Table2[[#This Row],[Year]],"-",Table2[[#This Row],[Article No.]])</f>
        <v>2021-92</v>
      </c>
      <c r="D214" s="42" t="s">
        <v>1430</v>
      </c>
      <c r="E214" s="42" t="s">
        <v>1431</v>
      </c>
      <c r="F214" s="42" t="s">
        <v>952</v>
      </c>
    </row>
    <row r="215" spans="1:6" hidden="1">
      <c r="A215" s="42">
        <f t="shared" si="3"/>
        <v>93</v>
      </c>
      <c r="B215" s="42">
        <v>2021</v>
      </c>
      <c r="C215" s="42" t="str">
        <f>_xlfn.CONCAT(Table2[[#This Row],[Year]],"-",Table2[[#This Row],[Article No.]])</f>
        <v>2021-93</v>
      </c>
      <c r="D215" s="42" t="s">
        <v>1432</v>
      </c>
      <c r="E215" s="42" t="s">
        <v>1433</v>
      </c>
      <c r="F215" s="42" t="s">
        <v>952</v>
      </c>
    </row>
    <row r="216" spans="1:6" hidden="1">
      <c r="A216" s="42">
        <f t="shared" si="3"/>
        <v>94</v>
      </c>
      <c r="B216" s="42">
        <v>2021</v>
      </c>
      <c r="C216" s="42" t="str">
        <f>_xlfn.CONCAT(Table2[[#This Row],[Year]],"-",Table2[[#This Row],[Article No.]])</f>
        <v>2021-94</v>
      </c>
      <c r="D216" s="42" t="s">
        <v>1434</v>
      </c>
      <c r="E216" s="42" t="s">
        <v>1435</v>
      </c>
      <c r="F216" s="42" t="s">
        <v>952</v>
      </c>
    </row>
    <row r="217" spans="1:6" hidden="1">
      <c r="A217" s="42">
        <f t="shared" si="3"/>
        <v>95</v>
      </c>
      <c r="B217" s="42">
        <v>2021</v>
      </c>
      <c r="C217" s="42" t="str">
        <f>_xlfn.CONCAT(Table2[[#This Row],[Year]],"-",Table2[[#This Row],[Article No.]])</f>
        <v>2021-95</v>
      </c>
      <c r="D217" s="42" t="s">
        <v>1436</v>
      </c>
      <c r="E217" s="42" t="s">
        <v>1437</v>
      </c>
      <c r="F217" s="42" t="s">
        <v>952</v>
      </c>
    </row>
    <row r="218" spans="1:6" hidden="1">
      <c r="A218" s="42">
        <f t="shared" si="3"/>
        <v>96</v>
      </c>
      <c r="B218" s="42">
        <v>2021</v>
      </c>
      <c r="C218" s="42" t="str">
        <f>_xlfn.CONCAT(Table2[[#This Row],[Year]],"-",Table2[[#This Row],[Article No.]])</f>
        <v>2021-96</v>
      </c>
      <c r="D218" s="42" t="s">
        <v>1438</v>
      </c>
      <c r="E218" s="42" t="s">
        <v>1439</v>
      </c>
      <c r="F218" s="42" t="s">
        <v>952</v>
      </c>
    </row>
    <row r="219" spans="1:6" hidden="1">
      <c r="A219" s="42">
        <f t="shared" si="3"/>
        <v>97</v>
      </c>
      <c r="B219" s="42">
        <v>2021</v>
      </c>
      <c r="C219" s="42" t="str">
        <f>_xlfn.CONCAT(Table2[[#This Row],[Year]],"-",Table2[[#This Row],[Article No.]])</f>
        <v>2021-97</v>
      </c>
      <c r="D219" s="42" t="s">
        <v>1440</v>
      </c>
      <c r="E219" s="42" t="s">
        <v>1441</v>
      </c>
      <c r="F219" s="42" t="s">
        <v>952</v>
      </c>
    </row>
    <row r="220" spans="1:6" hidden="1">
      <c r="A220" s="42">
        <f t="shared" si="3"/>
        <v>98</v>
      </c>
      <c r="B220" s="42">
        <v>2021</v>
      </c>
      <c r="C220" s="42" t="str">
        <f>_xlfn.CONCAT(Table2[[#This Row],[Year]],"-",Table2[[#This Row],[Article No.]])</f>
        <v>2021-98</v>
      </c>
      <c r="D220" s="42" t="s">
        <v>1442</v>
      </c>
      <c r="E220" s="42" t="s">
        <v>1443</v>
      </c>
      <c r="F220" s="42" t="s">
        <v>952</v>
      </c>
    </row>
    <row r="221" spans="1:6" hidden="1">
      <c r="A221" s="42">
        <f t="shared" si="3"/>
        <v>99</v>
      </c>
      <c r="B221" s="42">
        <v>2021</v>
      </c>
      <c r="C221" s="42" t="str">
        <f>_xlfn.CONCAT(Table2[[#This Row],[Year]],"-",Table2[[#This Row],[Article No.]])</f>
        <v>2021-99</v>
      </c>
      <c r="D221" s="42" t="s">
        <v>1444</v>
      </c>
      <c r="E221" s="42" t="s">
        <v>1445</v>
      </c>
      <c r="F221" s="42" t="s">
        <v>952</v>
      </c>
    </row>
    <row r="222" spans="1:6" hidden="1">
      <c r="A222" s="42">
        <f t="shared" si="3"/>
        <v>100</v>
      </c>
      <c r="B222" s="42">
        <v>2021</v>
      </c>
      <c r="C222" s="42" t="str">
        <f>_xlfn.CONCAT(Table2[[#This Row],[Year]],"-",Table2[[#This Row],[Article No.]])</f>
        <v>2021-100</v>
      </c>
      <c r="D222" s="42" t="s">
        <v>1446</v>
      </c>
      <c r="E222" s="42" t="s">
        <v>1447</v>
      </c>
      <c r="F222" s="42" t="s">
        <v>952</v>
      </c>
    </row>
    <row r="223" spans="1:6" hidden="1">
      <c r="A223" s="42">
        <f t="shared" si="3"/>
        <v>101</v>
      </c>
      <c r="B223" s="42">
        <v>2021</v>
      </c>
      <c r="C223" s="42" t="str">
        <f>_xlfn.CONCAT(Table2[[#This Row],[Year]],"-",Table2[[#This Row],[Article No.]])</f>
        <v>2021-101</v>
      </c>
      <c r="D223" s="42" t="s">
        <v>1448</v>
      </c>
      <c r="E223" s="42" t="s">
        <v>1449</v>
      </c>
      <c r="F223" s="42" t="s">
        <v>952</v>
      </c>
    </row>
    <row r="224" spans="1:6" hidden="1">
      <c r="A224" s="42">
        <f t="shared" si="3"/>
        <v>102</v>
      </c>
      <c r="B224" s="42">
        <v>2021</v>
      </c>
      <c r="C224" s="42" t="str">
        <f>_xlfn.CONCAT(Table2[[#This Row],[Year]],"-",Table2[[#This Row],[Article No.]])</f>
        <v>2021-102</v>
      </c>
      <c r="D224" s="42" t="s">
        <v>1450</v>
      </c>
      <c r="E224" s="42" t="s">
        <v>1451</v>
      </c>
      <c r="F224" s="42" t="s">
        <v>952</v>
      </c>
    </row>
    <row r="225" spans="1:6" hidden="1">
      <c r="A225" s="42">
        <f t="shared" si="3"/>
        <v>103</v>
      </c>
      <c r="B225" s="42">
        <v>2021</v>
      </c>
      <c r="C225" s="42" t="str">
        <f>_xlfn.CONCAT(Table2[[#This Row],[Year]],"-",Table2[[#This Row],[Article No.]])</f>
        <v>2021-103</v>
      </c>
      <c r="D225" s="42" t="s">
        <v>1452</v>
      </c>
      <c r="E225" s="42" t="s">
        <v>1453</v>
      </c>
      <c r="F225" s="42" t="s">
        <v>952</v>
      </c>
    </row>
    <row r="226" spans="1:6" hidden="1">
      <c r="A226" s="42">
        <f t="shared" si="3"/>
        <v>104</v>
      </c>
      <c r="B226" s="42">
        <v>2021</v>
      </c>
      <c r="C226" s="42" t="str">
        <f>_xlfn.CONCAT(Table2[[#This Row],[Year]],"-",Table2[[#This Row],[Article No.]])</f>
        <v>2021-104</v>
      </c>
      <c r="D226" s="42" t="s">
        <v>1454</v>
      </c>
      <c r="E226" s="42" t="s">
        <v>1455</v>
      </c>
      <c r="F226" s="42" t="s">
        <v>952</v>
      </c>
    </row>
    <row r="227" spans="1:6" hidden="1">
      <c r="A227" s="42">
        <f t="shared" si="3"/>
        <v>105</v>
      </c>
      <c r="B227" s="42">
        <v>2021</v>
      </c>
      <c r="C227" s="42" t="str">
        <f>_xlfn.CONCAT(Table2[[#This Row],[Year]],"-",Table2[[#This Row],[Article No.]])</f>
        <v>2021-105</v>
      </c>
      <c r="D227" s="42" t="s">
        <v>1456</v>
      </c>
      <c r="E227" s="42" t="s">
        <v>1457</v>
      </c>
      <c r="F227" s="42" t="s">
        <v>952</v>
      </c>
    </row>
    <row r="228" spans="1:6" hidden="1">
      <c r="A228" s="42">
        <f t="shared" si="3"/>
        <v>106</v>
      </c>
      <c r="B228" s="42">
        <v>2021</v>
      </c>
      <c r="C228" s="42" t="str">
        <f>_xlfn.CONCAT(Table2[[#This Row],[Year]],"-",Table2[[#This Row],[Article No.]])</f>
        <v>2021-106</v>
      </c>
      <c r="D228" s="42" t="s">
        <v>1458</v>
      </c>
      <c r="E228" s="42" t="s">
        <v>1459</v>
      </c>
      <c r="F228" s="42" t="s">
        <v>952</v>
      </c>
    </row>
    <row r="229" spans="1:6" hidden="1">
      <c r="A229" s="42">
        <f t="shared" si="3"/>
        <v>107</v>
      </c>
      <c r="B229" s="42">
        <v>2021</v>
      </c>
      <c r="C229" s="42" t="str">
        <f>_xlfn.CONCAT(Table2[[#This Row],[Year]],"-",Table2[[#This Row],[Article No.]])</f>
        <v>2021-107</v>
      </c>
      <c r="D229" s="42" t="s">
        <v>1460</v>
      </c>
      <c r="E229" s="42" t="s">
        <v>1461</v>
      </c>
      <c r="F229" s="42" t="s">
        <v>952</v>
      </c>
    </row>
    <row r="230" spans="1:6" hidden="1">
      <c r="A230" s="42">
        <f t="shared" si="3"/>
        <v>108</v>
      </c>
      <c r="B230" s="42">
        <v>2021</v>
      </c>
      <c r="C230" s="42" t="str">
        <f>_xlfn.CONCAT(Table2[[#This Row],[Year]],"-",Table2[[#This Row],[Article No.]])</f>
        <v>2021-108</v>
      </c>
      <c r="D230" s="42" t="s">
        <v>1462</v>
      </c>
      <c r="E230" s="42" t="s">
        <v>1463</v>
      </c>
      <c r="F230" s="42" t="s">
        <v>952</v>
      </c>
    </row>
    <row r="231" spans="1:6" hidden="1">
      <c r="A231" s="42">
        <f t="shared" si="3"/>
        <v>109</v>
      </c>
      <c r="B231" s="42">
        <v>2021</v>
      </c>
      <c r="C231" s="42" t="str">
        <f>_xlfn.CONCAT(Table2[[#This Row],[Year]],"-",Table2[[#This Row],[Article No.]])</f>
        <v>2021-109</v>
      </c>
      <c r="D231" s="42" t="s">
        <v>1464</v>
      </c>
      <c r="E231" s="42" t="s">
        <v>1465</v>
      </c>
      <c r="F231" s="42" t="s">
        <v>952</v>
      </c>
    </row>
    <row r="232" spans="1:6" hidden="1">
      <c r="A232" s="42">
        <f t="shared" si="3"/>
        <v>110</v>
      </c>
      <c r="B232" s="42">
        <v>2021</v>
      </c>
      <c r="C232" s="42" t="str">
        <f>_xlfn.CONCAT(Table2[[#This Row],[Year]],"-",Table2[[#This Row],[Article No.]])</f>
        <v>2021-110</v>
      </c>
      <c r="D232" s="42" t="s">
        <v>1466</v>
      </c>
      <c r="E232" s="42" t="s">
        <v>1467</v>
      </c>
      <c r="F232" s="42" t="s">
        <v>952</v>
      </c>
    </row>
    <row r="233" spans="1:6" hidden="1">
      <c r="A233" s="42">
        <f t="shared" si="3"/>
        <v>111</v>
      </c>
      <c r="B233" s="42">
        <v>2021</v>
      </c>
      <c r="C233" s="42" t="str">
        <f>_xlfn.CONCAT(Table2[[#This Row],[Year]],"-",Table2[[#This Row],[Article No.]])</f>
        <v>2021-111</v>
      </c>
      <c r="D233" s="42" t="s">
        <v>1468</v>
      </c>
      <c r="E233" s="42" t="s">
        <v>1469</v>
      </c>
      <c r="F233" s="42" t="s">
        <v>952</v>
      </c>
    </row>
    <row r="234" spans="1:6" hidden="1">
      <c r="A234" s="42">
        <f t="shared" si="3"/>
        <v>112</v>
      </c>
      <c r="B234" s="42">
        <v>2021</v>
      </c>
      <c r="C234" s="42" t="str">
        <f>_xlfn.CONCAT(Table2[[#This Row],[Year]],"-",Table2[[#This Row],[Article No.]])</f>
        <v>2021-112</v>
      </c>
      <c r="D234" s="42" t="s">
        <v>1470</v>
      </c>
      <c r="E234" s="42" t="s">
        <v>1471</v>
      </c>
      <c r="F234" s="42" t="s">
        <v>952</v>
      </c>
    </row>
    <row r="235" spans="1:6" hidden="1">
      <c r="A235" s="42">
        <f t="shared" si="3"/>
        <v>113</v>
      </c>
      <c r="B235" s="42">
        <v>2021</v>
      </c>
      <c r="C235" s="42" t="str">
        <f>_xlfn.CONCAT(Table2[[#This Row],[Year]],"-",Table2[[#This Row],[Article No.]])</f>
        <v>2021-113</v>
      </c>
      <c r="D235" s="42" t="s">
        <v>1472</v>
      </c>
      <c r="E235" s="42" t="s">
        <v>1473</v>
      </c>
      <c r="F235" s="42" t="s">
        <v>952</v>
      </c>
    </row>
    <row r="236" spans="1:6" hidden="1">
      <c r="A236" s="42">
        <f t="shared" si="3"/>
        <v>114</v>
      </c>
      <c r="B236" s="42">
        <v>2021</v>
      </c>
      <c r="C236" s="42" t="str">
        <f>_xlfn.CONCAT(Table2[[#This Row],[Year]],"-",Table2[[#This Row],[Article No.]])</f>
        <v>2021-114</v>
      </c>
      <c r="D236" s="42" t="s">
        <v>1474</v>
      </c>
      <c r="E236" s="42" t="s">
        <v>1475</v>
      </c>
      <c r="F236" s="42" t="s">
        <v>952</v>
      </c>
    </row>
    <row r="237" spans="1:6" hidden="1">
      <c r="A237" s="42">
        <f t="shared" si="3"/>
        <v>115</v>
      </c>
      <c r="B237" s="42">
        <v>2021</v>
      </c>
      <c r="C237" s="42" t="str">
        <f>_xlfn.CONCAT(Table2[[#This Row],[Year]],"-",Table2[[#This Row],[Article No.]])</f>
        <v>2021-115</v>
      </c>
      <c r="D237" s="42" t="s">
        <v>1476</v>
      </c>
      <c r="E237" s="42" t="s">
        <v>1477</v>
      </c>
      <c r="F237" s="42" t="s">
        <v>952</v>
      </c>
    </row>
    <row r="238" spans="1:6" hidden="1">
      <c r="A238" s="42">
        <f t="shared" si="3"/>
        <v>116</v>
      </c>
      <c r="B238" s="42">
        <v>2021</v>
      </c>
      <c r="C238" s="42" t="str">
        <f>_xlfn.CONCAT(Table2[[#This Row],[Year]],"-",Table2[[#This Row],[Article No.]])</f>
        <v>2021-116</v>
      </c>
      <c r="D238" s="42" t="s">
        <v>1478</v>
      </c>
      <c r="E238" s="42" t="s">
        <v>1479</v>
      </c>
      <c r="F238" s="42" t="s">
        <v>952</v>
      </c>
    </row>
    <row r="239" spans="1:6" hidden="1">
      <c r="A239" s="42">
        <f t="shared" si="3"/>
        <v>117</v>
      </c>
      <c r="B239" s="42">
        <v>2021</v>
      </c>
      <c r="C239" s="42" t="str">
        <f>_xlfn.CONCAT(Table2[[#This Row],[Year]],"-",Table2[[#This Row],[Article No.]])</f>
        <v>2021-117</v>
      </c>
      <c r="D239" s="42" t="s">
        <v>1480</v>
      </c>
      <c r="E239" s="42" t="s">
        <v>1481</v>
      </c>
      <c r="F239" s="42" t="s">
        <v>952</v>
      </c>
    </row>
    <row r="240" spans="1:6" hidden="1">
      <c r="A240" s="42">
        <f t="shared" si="3"/>
        <v>118</v>
      </c>
      <c r="B240" s="42">
        <v>2021</v>
      </c>
      <c r="C240" s="42" t="str">
        <f>_xlfn.CONCAT(Table2[[#This Row],[Year]],"-",Table2[[#This Row],[Article No.]])</f>
        <v>2021-118</v>
      </c>
      <c r="D240" s="42" t="s">
        <v>1482</v>
      </c>
      <c r="E240" s="42" t="s">
        <v>1483</v>
      </c>
      <c r="F240" s="42" t="s">
        <v>952</v>
      </c>
    </row>
    <row r="241" spans="1:6" hidden="1">
      <c r="A241" s="42">
        <f t="shared" si="3"/>
        <v>119</v>
      </c>
      <c r="B241" s="42">
        <v>2021</v>
      </c>
      <c r="C241" s="42" t="str">
        <f>_xlfn.CONCAT(Table2[[#This Row],[Year]],"-",Table2[[#This Row],[Article No.]])</f>
        <v>2021-119</v>
      </c>
      <c r="D241" s="42" t="s">
        <v>1484</v>
      </c>
      <c r="E241" s="42" t="s">
        <v>1485</v>
      </c>
      <c r="F241" s="42" t="s">
        <v>952</v>
      </c>
    </row>
    <row r="242" spans="1:6" hidden="1">
      <c r="A242" s="42">
        <f t="shared" si="3"/>
        <v>120</v>
      </c>
      <c r="B242" s="42">
        <v>2021</v>
      </c>
      <c r="C242" s="42" t="str">
        <f>_xlfn.CONCAT(Table2[[#This Row],[Year]],"-",Table2[[#This Row],[Article No.]])</f>
        <v>2021-120</v>
      </c>
      <c r="D242" s="42" t="s">
        <v>1486</v>
      </c>
      <c r="E242" s="42" t="s">
        <v>1487</v>
      </c>
      <c r="F242" s="42" t="s">
        <v>952</v>
      </c>
    </row>
    <row r="243" spans="1:6" hidden="1">
      <c r="A243" s="42">
        <f t="shared" si="3"/>
        <v>121</v>
      </c>
      <c r="B243" s="42">
        <v>2021</v>
      </c>
      <c r="C243" s="42" t="str">
        <f>_xlfn.CONCAT(Table2[[#This Row],[Year]],"-",Table2[[#This Row],[Article No.]])</f>
        <v>2021-121</v>
      </c>
      <c r="D243" s="42" t="s">
        <v>1488</v>
      </c>
      <c r="E243" s="42" t="s">
        <v>1489</v>
      </c>
      <c r="F243" s="42" t="s">
        <v>952</v>
      </c>
    </row>
    <row r="244" spans="1:6" hidden="1">
      <c r="A244" s="42">
        <f t="shared" si="3"/>
        <v>122</v>
      </c>
      <c r="B244" s="42">
        <v>2021</v>
      </c>
      <c r="C244" s="42" t="str">
        <f>_xlfn.CONCAT(Table2[[#This Row],[Year]],"-",Table2[[#This Row],[Article No.]])</f>
        <v>2021-122</v>
      </c>
      <c r="D244" s="42" t="s">
        <v>1490</v>
      </c>
      <c r="E244" s="42" t="s">
        <v>1491</v>
      </c>
      <c r="F244" s="42" t="s">
        <v>952</v>
      </c>
    </row>
    <row r="245" spans="1:6" hidden="1">
      <c r="A245" s="42">
        <f t="shared" si="3"/>
        <v>123</v>
      </c>
      <c r="B245" s="42">
        <v>2021</v>
      </c>
      <c r="C245" s="42" t="str">
        <f>_xlfn.CONCAT(Table2[[#This Row],[Year]],"-",Table2[[#This Row],[Article No.]])</f>
        <v>2021-123</v>
      </c>
      <c r="D245" s="42" t="s">
        <v>1492</v>
      </c>
      <c r="E245" s="42" t="s">
        <v>1493</v>
      </c>
      <c r="F245" s="42" t="s">
        <v>952</v>
      </c>
    </row>
    <row r="246" spans="1:6" hidden="1">
      <c r="A246" s="42">
        <f t="shared" si="3"/>
        <v>124</v>
      </c>
      <c r="B246" s="42">
        <v>2021</v>
      </c>
      <c r="C246" s="42" t="str">
        <f>_xlfn.CONCAT(Table2[[#This Row],[Year]],"-",Table2[[#This Row],[Article No.]])</f>
        <v>2021-124</v>
      </c>
      <c r="D246" s="42" t="s">
        <v>1494</v>
      </c>
      <c r="E246" s="42" t="s">
        <v>1495</v>
      </c>
      <c r="F246" s="42" t="s">
        <v>952</v>
      </c>
    </row>
    <row r="247" spans="1:6" hidden="1">
      <c r="A247" s="42">
        <f t="shared" si="3"/>
        <v>125</v>
      </c>
      <c r="B247" s="42">
        <v>2021</v>
      </c>
      <c r="C247" s="42" t="str">
        <f>_xlfn.CONCAT(Table2[[#This Row],[Year]],"-",Table2[[#This Row],[Article No.]])</f>
        <v>2021-125</v>
      </c>
      <c r="D247" s="42" t="s">
        <v>1496</v>
      </c>
      <c r="E247" s="42" t="s">
        <v>1497</v>
      </c>
      <c r="F247" s="42" t="s">
        <v>952</v>
      </c>
    </row>
    <row r="248" spans="1:6" hidden="1">
      <c r="A248" s="42">
        <f t="shared" si="3"/>
        <v>126</v>
      </c>
      <c r="B248" s="42">
        <v>2021</v>
      </c>
      <c r="C248" s="42" t="str">
        <f>_xlfn.CONCAT(Table2[[#This Row],[Year]],"-",Table2[[#This Row],[Article No.]])</f>
        <v>2021-126</v>
      </c>
      <c r="D248" s="42" t="s">
        <v>1498</v>
      </c>
      <c r="E248" s="42" t="s">
        <v>1499</v>
      </c>
      <c r="F248" s="42" t="s">
        <v>952</v>
      </c>
    </row>
    <row r="249" spans="1:6" hidden="1">
      <c r="A249" s="42">
        <f t="shared" si="3"/>
        <v>127</v>
      </c>
      <c r="B249" s="42">
        <v>2021</v>
      </c>
      <c r="C249" s="42" t="str">
        <f>_xlfn.CONCAT(Table2[[#This Row],[Year]],"-",Table2[[#This Row],[Article No.]])</f>
        <v>2021-127</v>
      </c>
      <c r="D249" s="42" t="s">
        <v>1500</v>
      </c>
      <c r="E249" s="42" t="s">
        <v>1501</v>
      </c>
      <c r="F249" s="42" t="s">
        <v>952</v>
      </c>
    </row>
    <row r="250" spans="1:6" hidden="1">
      <c r="A250" s="42">
        <f t="shared" si="3"/>
        <v>128</v>
      </c>
      <c r="B250" s="42">
        <v>2021</v>
      </c>
      <c r="C250" s="42" t="str">
        <f>_xlfn.CONCAT(Table2[[#This Row],[Year]],"-",Table2[[#This Row],[Article No.]])</f>
        <v>2021-128</v>
      </c>
      <c r="D250" s="42" t="s">
        <v>1502</v>
      </c>
      <c r="E250" s="42" t="s">
        <v>1503</v>
      </c>
      <c r="F250" s="42" t="s">
        <v>952</v>
      </c>
    </row>
    <row r="251" spans="1:6" hidden="1">
      <c r="A251" s="42">
        <f t="shared" si="3"/>
        <v>129</v>
      </c>
      <c r="B251" s="42">
        <v>2021</v>
      </c>
      <c r="C251" s="42" t="str">
        <f>_xlfn.CONCAT(Table2[[#This Row],[Year]],"-",Table2[[#This Row],[Article No.]])</f>
        <v>2021-129</v>
      </c>
      <c r="D251" s="42" t="s">
        <v>1504</v>
      </c>
      <c r="E251" s="42" t="s">
        <v>1505</v>
      </c>
      <c r="F251" s="42" t="s">
        <v>952</v>
      </c>
    </row>
    <row r="252" spans="1:6" hidden="1">
      <c r="A252" s="42">
        <f t="shared" si="3"/>
        <v>130</v>
      </c>
      <c r="B252" s="42">
        <v>2021</v>
      </c>
      <c r="C252" s="42" t="str">
        <f>_xlfn.CONCAT(Table2[[#This Row],[Year]],"-",Table2[[#This Row],[Article No.]])</f>
        <v>2021-130</v>
      </c>
      <c r="D252" s="42" t="s">
        <v>1506</v>
      </c>
      <c r="E252" s="42" t="s">
        <v>1507</v>
      </c>
      <c r="F252" s="42" t="s">
        <v>952</v>
      </c>
    </row>
    <row r="253" spans="1:6" hidden="1">
      <c r="A253" s="42">
        <f t="shared" si="3"/>
        <v>131</v>
      </c>
      <c r="B253" s="42">
        <v>2021</v>
      </c>
      <c r="C253" s="42" t="str">
        <f>_xlfn.CONCAT(Table2[[#This Row],[Year]],"-",Table2[[#This Row],[Article No.]])</f>
        <v>2021-131</v>
      </c>
      <c r="D253" s="42" t="s">
        <v>1508</v>
      </c>
      <c r="E253" s="42" t="s">
        <v>1509</v>
      </c>
      <c r="F253" s="42" t="s">
        <v>952</v>
      </c>
    </row>
    <row r="254" spans="1:6" hidden="1">
      <c r="A254" s="42">
        <f t="shared" si="3"/>
        <v>132</v>
      </c>
      <c r="B254" s="42">
        <v>2021</v>
      </c>
      <c r="C254" s="42" t="str">
        <f>_xlfn.CONCAT(Table2[[#This Row],[Year]],"-",Table2[[#This Row],[Article No.]])</f>
        <v>2021-132</v>
      </c>
      <c r="D254" s="42" t="s">
        <v>1510</v>
      </c>
      <c r="E254" s="42" t="s">
        <v>1511</v>
      </c>
      <c r="F254" s="42" t="s">
        <v>952</v>
      </c>
    </row>
    <row r="255" spans="1:6" hidden="1">
      <c r="A255" s="42">
        <f t="shared" si="3"/>
        <v>133</v>
      </c>
      <c r="B255" s="42">
        <v>2021</v>
      </c>
      <c r="C255" s="42" t="str">
        <f>_xlfn.CONCAT(Table2[[#This Row],[Year]],"-",Table2[[#This Row],[Article No.]])</f>
        <v>2021-133</v>
      </c>
      <c r="D255" s="42" t="s">
        <v>1512</v>
      </c>
      <c r="E255" s="42" t="s">
        <v>1513</v>
      </c>
      <c r="F255" s="42" t="s">
        <v>952</v>
      </c>
    </row>
    <row r="256" spans="1:6" hidden="1">
      <c r="A256" s="42">
        <f t="shared" si="3"/>
        <v>134</v>
      </c>
      <c r="B256" s="42">
        <v>2021</v>
      </c>
      <c r="C256" s="42" t="str">
        <f>_xlfn.CONCAT(Table2[[#This Row],[Year]],"-",Table2[[#This Row],[Article No.]])</f>
        <v>2021-134</v>
      </c>
      <c r="D256" s="42" t="s">
        <v>1514</v>
      </c>
      <c r="E256" s="42" t="s">
        <v>1515</v>
      </c>
      <c r="F256" s="42" t="s">
        <v>952</v>
      </c>
    </row>
    <row r="257" spans="1:6" hidden="1">
      <c r="A257" s="42">
        <f t="shared" si="3"/>
        <v>135</v>
      </c>
      <c r="B257" s="42">
        <v>2021</v>
      </c>
      <c r="C257" s="42" t="str">
        <f>_xlfn.CONCAT(Table2[[#This Row],[Year]],"-",Table2[[#This Row],[Article No.]])</f>
        <v>2021-135</v>
      </c>
      <c r="D257" s="42" t="s">
        <v>1516</v>
      </c>
      <c r="E257" s="42" t="s">
        <v>1517</v>
      </c>
      <c r="F257" s="42" t="s">
        <v>952</v>
      </c>
    </row>
    <row r="258" spans="1:6" hidden="1">
      <c r="A258" s="42">
        <f t="shared" si="3"/>
        <v>136</v>
      </c>
      <c r="B258" s="42">
        <v>2021</v>
      </c>
      <c r="C258" s="42" t="str">
        <f>_xlfn.CONCAT(Table2[[#This Row],[Year]],"-",Table2[[#This Row],[Article No.]])</f>
        <v>2021-136</v>
      </c>
      <c r="D258" s="42" t="s">
        <v>1518</v>
      </c>
      <c r="E258" s="42" t="s">
        <v>1519</v>
      </c>
      <c r="F258" s="42" t="s">
        <v>952</v>
      </c>
    </row>
    <row r="259" spans="1:6" hidden="1">
      <c r="A259" s="42">
        <f t="shared" si="3"/>
        <v>137</v>
      </c>
      <c r="B259" s="42">
        <v>2021</v>
      </c>
      <c r="C259" s="42" t="str">
        <f>_xlfn.CONCAT(Table2[[#This Row],[Year]],"-",Table2[[#This Row],[Article No.]])</f>
        <v>2021-137</v>
      </c>
      <c r="D259" s="42" t="s">
        <v>1520</v>
      </c>
      <c r="E259" s="42" t="s">
        <v>1521</v>
      </c>
      <c r="F259" s="42" t="s">
        <v>952</v>
      </c>
    </row>
    <row r="260" spans="1:6" hidden="1">
      <c r="A260" s="42">
        <f t="shared" ref="A260:A323" si="4">A259+1</f>
        <v>138</v>
      </c>
      <c r="B260" s="42">
        <v>2021</v>
      </c>
      <c r="C260" s="42" t="str">
        <f>_xlfn.CONCAT(Table2[[#This Row],[Year]],"-",Table2[[#This Row],[Article No.]])</f>
        <v>2021-138</v>
      </c>
      <c r="D260" s="42" t="s">
        <v>1522</v>
      </c>
      <c r="E260" s="42" t="s">
        <v>1523</v>
      </c>
      <c r="F260" s="42" t="s">
        <v>952</v>
      </c>
    </row>
    <row r="261" spans="1:6" hidden="1">
      <c r="A261" s="42">
        <f t="shared" si="4"/>
        <v>139</v>
      </c>
      <c r="B261" s="42">
        <v>2021</v>
      </c>
      <c r="C261" s="42" t="str">
        <f>_xlfn.CONCAT(Table2[[#This Row],[Year]],"-",Table2[[#This Row],[Article No.]])</f>
        <v>2021-139</v>
      </c>
      <c r="D261" s="42" t="s">
        <v>1524</v>
      </c>
      <c r="E261" s="42" t="s">
        <v>1525</v>
      </c>
      <c r="F261" s="42" t="s">
        <v>952</v>
      </c>
    </row>
    <row r="262" spans="1:6" hidden="1">
      <c r="A262" s="42">
        <f t="shared" si="4"/>
        <v>140</v>
      </c>
      <c r="B262" s="42">
        <v>2021</v>
      </c>
      <c r="C262" s="42" t="str">
        <f>_xlfn.CONCAT(Table2[[#This Row],[Year]],"-",Table2[[#This Row],[Article No.]])</f>
        <v>2021-140</v>
      </c>
      <c r="D262" s="42" t="s">
        <v>1526</v>
      </c>
      <c r="E262" s="42" t="s">
        <v>1527</v>
      </c>
      <c r="F262" s="42" t="s">
        <v>952</v>
      </c>
    </row>
    <row r="263" spans="1:6" hidden="1">
      <c r="A263" s="42">
        <f t="shared" si="4"/>
        <v>141</v>
      </c>
      <c r="B263" s="42">
        <v>2021</v>
      </c>
      <c r="C263" s="42" t="str">
        <f>_xlfn.CONCAT(Table2[[#This Row],[Year]],"-",Table2[[#This Row],[Article No.]])</f>
        <v>2021-141</v>
      </c>
      <c r="D263" s="42" t="s">
        <v>1528</v>
      </c>
      <c r="E263" s="42" t="s">
        <v>1529</v>
      </c>
      <c r="F263" s="42" t="s">
        <v>952</v>
      </c>
    </row>
    <row r="264" spans="1:6" hidden="1">
      <c r="A264" s="42">
        <f t="shared" si="4"/>
        <v>142</v>
      </c>
      <c r="B264" s="42">
        <v>2021</v>
      </c>
      <c r="C264" s="42" t="str">
        <f>_xlfn.CONCAT(Table2[[#This Row],[Year]],"-",Table2[[#This Row],[Article No.]])</f>
        <v>2021-142</v>
      </c>
      <c r="D264" s="42" t="s">
        <v>1530</v>
      </c>
      <c r="E264" s="42" t="s">
        <v>1531</v>
      </c>
      <c r="F264" s="42" t="s">
        <v>952</v>
      </c>
    </row>
    <row r="265" spans="1:6" hidden="1">
      <c r="A265" s="42">
        <f t="shared" si="4"/>
        <v>143</v>
      </c>
      <c r="B265" s="42">
        <v>2021</v>
      </c>
      <c r="C265" s="42" t="str">
        <f>_xlfn.CONCAT(Table2[[#This Row],[Year]],"-",Table2[[#This Row],[Article No.]])</f>
        <v>2021-143</v>
      </c>
      <c r="D265" s="42" t="s">
        <v>1532</v>
      </c>
      <c r="E265" s="42" t="s">
        <v>1533</v>
      </c>
      <c r="F265" s="42" t="s">
        <v>952</v>
      </c>
    </row>
    <row r="266" spans="1:6" hidden="1">
      <c r="A266" s="42">
        <f t="shared" si="4"/>
        <v>144</v>
      </c>
      <c r="B266" s="42">
        <v>2021</v>
      </c>
      <c r="C266" s="42" t="str">
        <f>_xlfn.CONCAT(Table2[[#This Row],[Year]],"-",Table2[[#This Row],[Article No.]])</f>
        <v>2021-144</v>
      </c>
      <c r="D266" s="42" t="s">
        <v>1534</v>
      </c>
      <c r="E266" s="42" t="s">
        <v>1535</v>
      </c>
      <c r="F266" s="42" t="s">
        <v>952</v>
      </c>
    </row>
    <row r="267" spans="1:6" hidden="1">
      <c r="A267" s="42">
        <f t="shared" si="4"/>
        <v>145</v>
      </c>
      <c r="B267" s="42">
        <v>2021</v>
      </c>
      <c r="C267" s="42" t="str">
        <f>_xlfn.CONCAT(Table2[[#This Row],[Year]],"-",Table2[[#This Row],[Article No.]])</f>
        <v>2021-145</v>
      </c>
      <c r="D267" s="42" t="s">
        <v>1536</v>
      </c>
      <c r="E267" s="42" t="s">
        <v>1537</v>
      </c>
      <c r="F267" s="42" t="s">
        <v>952</v>
      </c>
    </row>
    <row r="268" spans="1:6" hidden="1">
      <c r="A268" s="42">
        <f t="shared" si="4"/>
        <v>146</v>
      </c>
      <c r="B268" s="42">
        <v>2021</v>
      </c>
      <c r="C268" s="42" t="str">
        <f>_xlfn.CONCAT(Table2[[#This Row],[Year]],"-",Table2[[#This Row],[Article No.]])</f>
        <v>2021-146</v>
      </c>
      <c r="D268" s="42" t="s">
        <v>1538</v>
      </c>
      <c r="E268" s="42" t="s">
        <v>1539</v>
      </c>
      <c r="F268" s="42" t="s">
        <v>952</v>
      </c>
    </row>
    <row r="269" spans="1:6" hidden="1">
      <c r="A269" s="42">
        <f t="shared" si="4"/>
        <v>147</v>
      </c>
      <c r="B269" s="42">
        <v>2021</v>
      </c>
      <c r="C269" s="42" t="str">
        <f>_xlfn.CONCAT(Table2[[#This Row],[Year]],"-",Table2[[#This Row],[Article No.]])</f>
        <v>2021-147</v>
      </c>
      <c r="D269" s="42" t="s">
        <v>1540</v>
      </c>
      <c r="E269" s="42" t="s">
        <v>1541</v>
      </c>
      <c r="F269" s="42" t="s">
        <v>952</v>
      </c>
    </row>
    <row r="270" spans="1:6" hidden="1">
      <c r="A270" s="42">
        <f t="shared" si="4"/>
        <v>148</v>
      </c>
      <c r="B270" s="42">
        <v>2021</v>
      </c>
      <c r="C270" s="42" t="str">
        <f>_xlfn.CONCAT(Table2[[#This Row],[Year]],"-",Table2[[#This Row],[Article No.]])</f>
        <v>2021-148</v>
      </c>
      <c r="D270" s="42" t="s">
        <v>1542</v>
      </c>
      <c r="E270" s="42" t="s">
        <v>1543</v>
      </c>
      <c r="F270" s="42" t="s">
        <v>952</v>
      </c>
    </row>
    <row r="271" spans="1:6" hidden="1">
      <c r="A271" s="42">
        <f t="shared" si="4"/>
        <v>149</v>
      </c>
      <c r="B271" s="42">
        <v>2021</v>
      </c>
      <c r="C271" s="42" t="str">
        <f>_xlfn.CONCAT(Table2[[#This Row],[Year]],"-",Table2[[#This Row],[Article No.]])</f>
        <v>2021-149</v>
      </c>
      <c r="D271" s="42" t="s">
        <v>1544</v>
      </c>
      <c r="E271" s="42" t="s">
        <v>1545</v>
      </c>
      <c r="F271" s="42" t="s">
        <v>952</v>
      </c>
    </row>
    <row r="272" spans="1:6" hidden="1">
      <c r="A272" s="42">
        <f t="shared" si="4"/>
        <v>150</v>
      </c>
      <c r="B272" s="42">
        <v>2021</v>
      </c>
      <c r="C272" s="42" t="str">
        <f>_xlfn.CONCAT(Table2[[#This Row],[Year]],"-",Table2[[#This Row],[Article No.]])</f>
        <v>2021-150</v>
      </c>
      <c r="D272" s="42" t="s">
        <v>1546</v>
      </c>
      <c r="E272" s="42" t="s">
        <v>1547</v>
      </c>
      <c r="F272" s="42" t="s">
        <v>952</v>
      </c>
    </row>
    <row r="273" spans="1:6" hidden="1">
      <c r="A273" s="42">
        <f t="shared" si="4"/>
        <v>151</v>
      </c>
      <c r="B273" s="42">
        <v>2021</v>
      </c>
      <c r="C273" s="42" t="str">
        <f>_xlfn.CONCAT(Table2[[#This Row],[Year]],"-",Table2[[#This Row],[Article No.]])</f>
        <v>2021-151</v>
      </c>
      <c r="D273" s="42" t="s">
        <v>1548</v>
      </c>
      <c r="E273" s="42" t="s">
        <v>1549</v>
      </c>
      <c r="F273" s="42" t="s">
        <v>952</v>
      </c>
    </row>
    <row r="274" spans="1:6" hidden="1">
      <c r="A274" s="42">
        <f t="shared" si="4"/>
        <v>152</v>
      </c>
      <c r="B274" s="42">
        <v>2021</v>
      </c>
      <c r="C274" s="42" t="str">
        <f>_xlfn.CONCAT(Table2[[#This Row],[Year]],"-",Table2[[#This Row],[Article No.]])</f>
        <v>2021-152</v>
      </c>
      <c r="D274" s="42" t="s">
        <v>1550</v>
      </c>
      <c r="E274" s="42" t="s">
        <v>1419</v>
      </c>
      <c r="F274" s="42" t="s">
        <v>952</v>
      </c>
    </row>
    <row r="275" spans="1:6" hidden="1">
      <c r="A275" s="42">
        <f t="shared" si="4"/>
        <v>153</v>
      </c>
      <c r="B275" s="42">
        <v>2021</v>
      </c>
      <c r="C275" s="42" t="str">
        <f>_xlfn.CONCAT(Table2[[#This Row],[Year]],"-",Table2[[#This Row],[Article No.]])</f>
        <v>2021-153</v>
      </c>
      <c r="D275" s="42" t="s">
        <v>1551</v>
      </c>
      <c r="E275" s="42" t="s">
        <v>1552</v>
      </c>
      <c r="F275" s="42" t="s">
        <v>952</v>
      </c>
    </row>
    <row r="276" spans="1:6" hidden="1">
      <c r="A276" s="42">
        <f t="shared" si="4"/>
        <v>154</v>
      </c>
      <c r="B276" s="42">
        <v>2021</v>
      </c>
      <c r="C276" s="42" t="str">
        <f>_xlfn.CONCAT(Table2[[#This Row],[Year]],"-",Table2[[#This Row],[Article No.]])</f>
        <v>2021-154</v>
      </c>
      <c r="D276" s="42" t="s">
        <v>1553</v>
      </c>
      <c r="E276" s="42" t="s">
        <v>1554</v>
      </c>
      <c r="F276" s="42" t="s">
        <v>952</v>
      </c>
    </row>
    <row r="277" spans="1:6" hidden="1">
      <c r="A277" s="42">
        <f t="shared" si="4"/>
        <v>155</v>
      </c>
      <c r="B277" s="42">
        <v>2021</v>
      </c>
      <c r="C277" s="42" t="str">
        <f>_xlfn.CONCAT(Table2[[#This Row],[Year]],"-",Table2[[#This Row],[Article No.]])</f>
        <v>2021-155</v>
      </c>
      <c r="D277" s="42" t="s">
        <v>1555</v>
      </c>
      <c r="E277" s="42" t="s">
        <v>1556</v>
      </c>
      <c r="F277" s="42" t="s">
        <v>952</v>
      </c>
    </row>
    <row r="278" spans="1:6" hidden="1">
      <c r="A278" s="42">
        <f t="shared" si="4"/>
        <v>156</v>
      </c>
      <c r="B278" s="42">
        <v>2021</v>
      </c>
      <c r="C278" s="42" t="str">
        <f>_xlfn.CONCAT(Table2[[#This Row],[Year]],"-",Table2[[#This Row],[Article No.]])</f>
        <v>2021-156</v>
      </c>
      <c r="D278" s="42" t="s">
        <v>1557</v>
      </c>
      <c r="E278" s="42" t="s">
        <v>1558</v>
      </c>
      <c r="F278" s="42" t="s">
        <v>952</v>
      </c>
    </row>
    <row r="279" spans="1:6" hidden="1">
      <c r="A279" s="42">
        <f t="shared" si="4"/>
        <v>157</v>
      </c>
      <c r="B279" s="42">
        <v>2021</v>
      </c>
      <c r="C279" s="42" t="str">
        <f>_xlfn.CONCAT(Table2[[#This Row],[Year]],"-",Table2[[#This Row],[Article No.]])</f>
        <v>2021-157</v>
      </c>
      <c r="D279" s="42" t="s">
        <v>1559</v>
      </c>
      <c r="E279" s="42" t="s">
        <v>1560</v>
      </c>
      <c r="F279" s="42" t="s">
        <v>952</v>
      </c>
    </row>
    <row r="280" spans="1:6" hidden="1">
      <c r="A280" s="42">
        <f t="shared" si="4"/>
        <v>158</v>
      </c>
      <c r="B280" s="42">
        <v>2021</v>
      </c>
      <c r="C280" s="42" t="str">
        <f>_xlfn.CONCAT(Table2[[#This Row],[Year]],"-",Table2[[#This Row],[Article No.]])</f>
        <v>2021-158</v>
      </c>
      <c r="D280" s="42" t="s">
        <v>1561</v>
      </c>
      <c r="E280" s="42" t="s">
        <v>1562</v>
      </c>
      <c r="F280" s="42" t="s">
        <v>952</v>
      </c>
    </row>
    <row r="281" spans="1:6" hidden="1">
      <c r="A281" s="42">
        <f t="shared" si="4"/>
        <v>159</v>
      </c>
      <c r="B281" s="42">
        <v>2021</v>
      </c>
      <c r="C281" s="42" t="str">
        <f>_xlfn.CONCAT(Table2[[#This Row],[Year]],"-",Table2[[#This Row],[Article No.]])</f>
        <v>2021-159</v>
      </c>
      <c r="D281" s="42" t="s">
        <v>1563</v>
      </c>
      <c r="E281" s="42" t="s">
        <v>1564</v>
      </c>
      <c r="F281" s="42" t="s">
        <v>952</v>
      </c>
    </row>
    <row r="282" spans="1:6" hidden="1">
      <c r="A282" s="42">
        <f t="shared" si="4"/>
        <v>160</v>
      </c>
      <c r="B282" s="42">
        <v>2021</v>
      </c>
      <c r="C282" s="42" t="str">
        <f>_xlfn.CONCAT(Table2[[#This Row],[Year]],"-",Table2[[#This Row],[Article No.]])</f>
        <v>2021-160</v>
      </c>
      <c r="D282" s="42" t="s">
        <v>1565</v>
      </c>
      <c r="E282" s="42" t="s">
        <v>1566</v>
      </c>
      <c r="F282" s="42" t="s">
        <v>952</v>
      </c>
    </row>
    <row r="283" spans="1:6" hidden="1">
      <c r="A283" s="42">
        <f t="shared" si="4"/>
        <v>161</v>
      </c>
      <c r="B283" s="42">
        <v>2021</v>
      </c>
      <c r="C283" s="42" t="str">
        <f>_xlfn.CONCAT(Table2[[#This Row],[Year]],"-",Table2[[#This Row],[Article No.]])</f>
        <v>2021-161</v>
      </c>
      <c r="D283" s="42" t="s">
        <v>1567</v>
      </c>
      <c r="E283" s="42" t="s">
        <v>1568</v>
      </c>
      <c r="F283" s="42" t="s">
        <v>952</v>
      </c>
    </row>
    <row r="284" spans="1:6" hidden="1">
      <c r="A284" s="42">
        <f t="shared" si="4"/>
        <v>162</v>
      </c>
      <c r="B284" s="42">
        <v>2021</v>
      </c>
      <c r="C284" s="42" t="str">
        <f>_xlfn.CONCAT(Table2[[#This Row],[Year]],"-",Table2[[#This Row],[Article No.]])</f>
        <v>2021-162</v>
      </c>
      <c r="D284" s="42" t="s">
        <v>1569</v>
      </c>
      <c r="E284" s="42" t="s">
        <v>1570</v>
      </c>
      <c r="F284" s="42" t="s">
        <v>952</v>
      </c>
    </row>
    <row r="285" spans="1:6" hidden="1">
      <c r="A285" s="42">
        <f t="shared" si="4"/>
        <v>163</v>
      </c>
      <c r="B285" s="42">
        <v>2021</v>
      </c>
      <c r="C285" s="42" t="str">
        <f>_xlfn.CONCAT(Table2[[#This Row],[Year]],"-",Table2[[#This Row],[Article No.]])</f>
        <v>2021-163</v>
      </c>
      <c r="D285" s="42" t="s">
        <v>1571</v>
      </c>
      <c r="E285" s="42" t="s">
        <v>1572</v>
      </c>
      <c r="F285" s="42" t="s">
        <v>952</v>
      </c>
    </row>
    <row r="286" spans="1:6" hidden="1">
      <c r="A286" s="42">
        <f t="shared" si="4"/>
        <v>164</v>
      </c>
      <c r="B286" s="42">
        <v>2021</v>
      </c>
      <c r="C286" s="42" t="str">
        <f>_xlfn.CONCAT(Table2[[#This Row],[Year]],"-",Table2[[#This Row],[Article No.]])</f>
        <v>2021-164</v>
      </c>
      <c r="D286" s="42" t="s">
        <v>1573</v>
      </c>
      <c r="E286" s="42" t="s">
        <v>1574</v>
      </c>
      <c r="F286" s="42" t="s">
        <v>952</v>
      </c>
    </row>
    <row r="287" spans="1:6" hidden="1">
      <c r="A287" s="42">
        <f t="shared" si="4"/>
        <v>165</v>
      </c>
      <c r="B287" s="42">
        <v>2021</v>
      </c>
      <c r="C287" s="42" t="str">
        <f>_xlfn.CONCAT(Table2[[#This Row],[Year]],"-",Table2[[#This Row],[Article No.]])</f>
        <v>2021-165</v>
      </c>
      <c r="D287" s="42" t="s">
        <v>1575</v>
      </c>
      <c r="E287" s="42" t="s">
        <v>1576</v>
      </c>
      <c r="F287" s="42" t="s">
        <v>952</v>
      </c>
    </row>
    <row r="288" spans="1:6" hidden="1">
      <c r="A288" s="42">
        <f t="shared" si="4"/>
        <v>166</v>
      </c>
      <c r="B288" s="42">
        <v>2021</v>
      </c>
      <c r="C288" s="42" t="str">
        <f>_xlfn.CONCAT(Table2[[#This Row],[Year]],"-",Table2[[#This Row],[Article No.]])</f>
        <v>2021-166</v>
      </c>
      <c r="D288" s="42" t="s">
        <v>1577</v>
      </c>
      <c r="E288" s="42" t="s">
        <v>1361</v>
      </c>
      <c r="F288" s="42" t="s">
        <v>952</v>
      </c>
    </row>
    <row r="289" spans="1:6" hidden="1">
      <c r="A289" s="42">
        <f t="shared" si="4"/>
        <v>167</v>
      </c>
      <c r="B289" s="42">
        <v>2021</v>
      </c>
      <c r="C289" s="42" t="str">
        <f>_xlfn.CONCAT(Table2[[#This Row],[Year]],"-",Table2[[#This Row],[Article No.]])</f>
        <v>2021-167</v>
      </c>
      <c r="D289" s="42" t="s">
        <v>1578</v>
      </c>
      <c r="E289" s="42" t="s">
        <v>1579</v>
      </c>
      <c r="F289" s="42" t="s">
        <v>952</v>
      </c>
    </row>
    <row r="290" spans="1:6" hidden="1">
      <c r="A290" s="42">
        <f t="shared" si="4"/>
        <v>168</v>
      </c>
      <c r="B290" s="42">
        <v>2021</v>
      </c>
      <c r="C290" s="42" t="str">
        <f>_xlfn.CONCAT(Table2[[#This Row],[Year]],"-",Table2[[#This Row],[Article No.]])</f>
        <v>2021-168</v>
      </c>
      <c r="D290" s="42" t="s">
        <v>1580</v>
      </c>
      <c r="E290" s="42" t="s">
        <v>1581</v>
      </c>
      <c r="F290" s="42" t="s">
        <v>952</v>
      </c>
    </row>
    <row r="291" spans="1:6" hidden="1">
      <c r="A291" s="42">
        <f t="shared" si="4"/>
        <v>169</v>
      </c>
      <c r="B291" s="42">
        <v>2021</v>
      </c>
      <c r="C291" s="42" t="str">
        <f>_xlfn.CONCAT(Table2[[#This Row],[Year]],"-",Table2[[#This Row],[Article No.]])</f>
        <v>2021-169</v>
      </c>
      <c r="D291" s="42" t="s">
        <v>1582</v>
      </c>
      <c r="E291" s="42" t="s">
        <v>1583</v>
      </c>
      <c r="F291" s="42" t="s">
        <v>952</v>
      </c>
    </row>
    <row r="292" spans="1:6" hidden="1">
      <c r="A292" s="42">
        <f t="shared" si="4"/>
        <v>170</v>
      </c>
      <c r="B292" s="42">
        <v>2021</v>
      </c>
      <c r="C292" s="42" t="str">
        <f>_xlfn.CONCAT(Table2[[#This Row],[Year]],"-",Table2[[#This Row],[Article No.]])</f>
        <v>2021-170</v>
      </c>
      <c r="D292" s="42" t="s">
        <v>1584</v>
      </c>
      <c r="E292" s="42" t="s">
        <v>1585</v>
      </c>
      <c r="F292" s="42" t="s">
        <v>952</v>
      </c>
    </row>
    <row r="293" spans="1:6" hidden="1">
      <c r="A293" s="42">
        <f t="shared" si="4"/>
        <v>171</v>
      </c>
      <c r="B293" s="42">
        <v>2021</v>
      </c>
      <c r="C293" s="42" t="str">
        <f>_xlfn.CONCAT(Table2[[#This Row],[Year]],"-",Table2[[#This Row],[Article No.]])</f>
        <v>2021-171</v>
      </c>
      <c r="D293" s="42" t="s">
        <v>1586</v>
      </c>
      <c r="E293" s="42" t="s">
        <v>1475</v>
      </c>
      <c r="F293" s="42" t="s">
        <v>952</v>
      </c>
    </row>
    <row r="294" spans="1:6" hidden="1">
      <c r="A294" s="42">
        <f t="shared" si="4"/>
        <v>172</v>
      </c>
      <c r="B294" s="42">
        <v>2021</v>
      </c>
      <c r="C294" s="42" t="str">
        <f>_xlfn.CONCAT(Table2[[#This Row],[Year]],"-",Table2[[#This Row],[Article No.]])</f>
        <v>2021-172</v>
      </c>
      <c r="D294" s="42" t="s">
        <v>1587</v>
      </c>
      <c r="E294" s="42" t="s">
        <v>1588</v>
      </c>
      <c r="F294" s="42" t="s">
        <v>952</v>
      </c>
    </row>
    <row r="295" spans="1:6" hidden="1">
      <c r="A295" s="42">
        <f t="shared" si="4"/>
        <v>173</v>
      </c>
      <c r="B295" s="42">
        <v>2021</v>
      </c>
      <c r="C295" s="42" t="str">
        <f>_xlfn.CONCAT(Table2[[#This Row],[Year]],"-",Table2[[#This Row],[Article No.]])</f>
        <v>2021-173</v>
      </c>
      <c r="D295" s="42" t="s">
        <v>1589</v>
      </c>
      <c r="E295" s="42" t="s">
        <v>1590</v>
      </c>
      <c r="F295" s="42" t="s">
        <v>952</v>
      </c>
    </row>
    <row r="296" spans="1:6" hidden="1">
      <c r="A296" s="42">
        <f t="shared" si="4"/>
        <v>174</v>
      </c>
      <c r="B296" s="42">
        <v>2021</v>
      </c>
      <c r="C296" s="42" t="str">
        <f>_xlfn.CONCAT(Table2[[#This Row],[Year]],"-",Table2[[#This Row],[Article No.]])</f>
        <v>2021-174</v>
      </c>
      <c r="D296" s="42" t="s">
        <v>1591</v>
      </c>
      <c r="E296" s="42" t="s">
        <v>1592</v>
      </c>
      <c r="F296" s="42" t="s">
        <v>952</v>
      </c>
    </row>
    <row r="297" spans="1:6" hidden="1">
      <c r="A297" s="42">
        <f t="shared" si="4"/>
        <v>175</v>
      </c>
      <c r="B297" s="42">
        <v>2021</v>
      </c>
      <c r="C297" s="42" t="str">
        <f>_xlfn.CONCAT(Table2[[#This Row],[Year]],"-",Table2[[#This Row],[Article No.]])</f>
        <v>2021-175</v>
      </c>
      <c r="D297" s="42" t="s">
        <v>1593</v>
      </c>
      <c r="E297" s="42" t="s">
        <v>1594</v>
      </c>
      <c r="F297" s="42" t="s">
        <v>952</v>
      </c>
    </row>
    <row r="298" spans="1:6" hidden="1">
      <c r="A298" s="42">
        <f t="shared" si="4"/>
        <v>176</v>
      </c>
      <c r="B298" s="42">
        <v>2021</v>
      </c>
      <c r="C298" s="42" t="str">
        <f>_xlfn.CONCAT(Table2[[#This Row],[Year]],"-",Table2[[#This Row],[Article No.]])</f>
        <v>2021-176</v>
      </c>
      <c r="D298" s="42" t="s">
        <v>1595</v>
      </c>
      <c r="E298" s="42" t="s">
        <v>1596</v>
      </c>
      <c r="F298" s="42" t="s">
        <v>952</v>
      </c>
    </row>
    <row r="299" spans="1:6" hidden="1">
      <c r="A299" s="42">
        <f t="shared" si="4"/>
        <v>177</v>
      </c>
      <c r="B299" s="42">
        <v>2021</v>
      </c>
      <c r="C299" s="42" t="str">
        <f>_xlfn.CONCAT(Table2[[#This Row],[Year]],"-",Table2[[#This Row],[Article No.]])</f>
        <v>2021-177</v>
      </c>
      <c r="D299" s="42" t="s">
        <v>1597</v>
      </c>
      <c r="E299" s="42" t="s">
        <v>1598</v>
      </c>
      <c r="F299" s="42" t="s">
        <v>952</v>
      </c>
    </row>
    <row r="300" spans="1:6" hidden="1">
      <c r="A300" s="42">
        <f t="shared" si="4"/>
        <v>178</v>
      </c>
      <c r="B300" s="42">
        <v>2021</v>
      </c>
      <c r="C300" s="42" t="str">
        <f>_xlfn.CONCAT(Table2[[#This Row],[Year]],"-",Table2[[#This Row],[Article No.]])</f>
        <v>2021-178</v>
      </c>
      <c r="D300" s="42" t="s">
        <v>1599</v>
      </c>
      <c r="E300" s="42" t="s">
        <v>1600</v>
      </c>
      <c r="F300" s="42" t="s">
        <v>952</v>
      </c>
    </row>
    <row r="301" spans="1:6" hidden="1">
      <c r="A301" s="42">
        <f t="shared" si="4"/>
        <v>179</v>
      </c>
      <c r="B301" s="42">
        <v>2021</v>
      </c>
      <c r="C301" s="42" t="str">
        <f>_xlfn.CONCAT(Table2[[#This Row],[Year]],"-",Table2[[#This Row],[Article No.]])</f>
        <v>2021-179</v>
      </c>
      <c r="D301" s="42" t="s">
        <v>1601</v>
      </c>
      <c r="E301" s="42" t="s">
        <v>1602</v>
      </c>
      <c r="F301" s="42" t="s">
        <v>952</v>
      </c>
    </row>
    <row r="302" spans="1:6" hidden="1">
      <c r="A302" s="42">
        <f t="shared" si="4"/>
        <v>180</v>
      </c>
      <c r="B302" s="42">
        <v>2021</v>
      </c>
      <c r="C302" s="42" t="str">
        <f>_xlfn.CONCAT(Table2[[#This Row],[Year]],"-",Table2[[#This Row],[Article No.]])</f>
        <v>2021-180</v>
      </c>
      <c r="D302" s="42" t="s">
        <v>1603</v>
      </c>
      <c r="E302" s="42" t="s">
        <v>1604</v>
      </c>
      <c r="F302" s="42" t="s">
        <v>952</v>
      </c>
    </row>
    <row r="303" spans="1:6" hidden="1">
      <c r="A303" s="42">
        <f t="shared" si="4"/>
        <v>181</v>
      </c>
      <c r="B303" s="42">
        <v>2021</v>
      </c>
      <c r="C303" s="42" t="str">
        <f>_xlfn.CONCAT(Table2[[#This Row],[Year]],"-",Table2[[#This Row],[Article No.]])</f>
        <v>2021-181</v>
      </c>
      <c r="D303" s="42" t="s">
        <v>1605</v>
      </c>
      <c r="E303" s="42" t="s">
        <v>1606</v>
      </c>
      <c r="F303" s="42" t="s">
        <v>952</v>
      </c>
    </row>
    <row r="304" spans="1:6" hidden="1">
      <c r="A304" s="42">
        <f t="shared" si="4"/>
        <v>182</v>
      </c>
      <c r="B304" s="42">
        <v>2021</v>
      </c>
      <c r="C304" s="42" t="str">
        <f>_xlfn.CONCAT(Table2[[#This Row],[Year]],"-",Table2[[#This Row],[Article No.]])</f>
        <v>2021-182</v>
      </c>
      <c r="D304" s="42" t="s">
        <v>1607</v>
      </c>
      <c r="E304" s="42" t="s">
        <v>1608</v>
      </c>
      <c r="F304" s="42" t="s">
        <v>952</v>
      </c>
    </row>
    <row r="305" spans="1:6" hidden="1">
      <c r="A305" s="42">
        <f t="shared" si="4"/>
        <v>183</v>
      </c>
      <c r="B305" s="42">
        <v>2021</v>
      </c>
      <c r="C305" s="42" t="str">
        <f>_xlfn.CONCAT(Table2[[#This Row],[Year]],"-",Table2[[#This Row],[Article No.]])</f>
        <v>2021-183</v>
      </c>
      <c r="D305" s="42" t="s">
        <v>1609</v>
      </c>
      <c r="E305" s="42" t="s">
        <v>1610</v>
      </c>
      <c r="F305" s="42" t="s">
        <v>952</v>
      </c>
    </row>
    <row r="306" spans="1:6" hidden="1">
      <c r="A306" s="42">
        <f t="shared" si="4"/>
        <v>184</v>
      </c>
      <c r="B306" s="42">
        <v>2021</v>
      </c>
      <c r="C306" s="42" t="str">
        <f>_xlfn.CONCAT(Table2[[#This Row],[Year]],"-",Table2[[#This Row],[Article No.]])</f>
        <v>2021-184</v>
      </c>
      <c r="D306" s="42" t="s">
        <v>1611</v>
      </c>
      <c r="E306" s="42" t="s">
        <v>1612</v>
      </c>
      <c r="F306" s="42" t="s">
        <v>952</v>
      </c>
    </row>
    <row r="307" spans="1:6" hidden="1">
      <c r="A307" s="42">
        <f t="shared" si="4"/>
        <v>185</v>
      </c>
      <c r="B307" s="42">
        <v>2021</v>
      </c>
      <c r="C307" s="42" t="str">
        <f>_xlfn.CONCAT(Table2[[#This Row],[Year]],"-",Table2[[#This Row],[Article No.]])</f>
        <v>2021-185</v>
      </c>
      <c r="D307" s="42" t="s">
        <v>1613</v>
      </c>
      <c r="E307" s="42" t="s">
        <v>1614</v>
      </c>
      <c r="F307" s="42" t="s">
        <v>952</v>
      </c>
    </row>
    <row r="308" spans="1:6" hidden="1">
      <c r="A308" s="42">
        <f t="shared" si="4"/>
        <v>186</v>
      </c>
      <c r="B308" s="42">
        <v>2021</v>
      </c>
      <c r="C308" s="42" t="str">
        <f>_xlfn.CONCAT(Table2[[#This Row],[Year]],"-",Table2[[#This Row],[Article No.]])</f>
        <v>2021-186</v>
      </c>
      <c r="D308" s="42" t="s">
        <v>1615</v>
      </c>
      <c r="E308" s="42" t="s">
        <v>1616</v>
      </c>
      <c r="F308" s="42" t="s">
        <v>952</v>
      </c>
    </row>
    <row r="309" spans="1:6" hidden="1">
      <c r="A309" s="42">
        <f t="shared" si="4"/>
        <v>187</v>
      </c>
      <c r="B309" s="42">
        <v>2021</v>
      </c>
      <c r="C309" s="42" t="str">
        <f>_xlfn.CONCAT(Table2[[#This Row],[Year]],"-",Table2[[#This Row],[Article No.]])</f>
        <v>2021-187</v>
      </c>
      <c r="D309" s="42" t="s">
        <v>1617</v>
      </c>
      <c r="E309" s="42" t="s">
        <v>1618</v>
      </c>
      <c r="F309" s="42" t="s">
        <v>952</v>
      </c>
    </row>
    <row r="310" spans="1:6" hidden="1">
      <c r="A310" s="42">
        <f t="shared" si="4"/>
        <v>188</v>
      </c>
      <c r="B310" s="42">
        <v>2021</v>
      </c>
      <c r="C310" s="42" t="str">
        <f>_xlfn.CONCAT(Table2[[#This Row],[Year]],"-",Table2[[#This Row],[Article No.]])</f>
        <v>2021-188</v>
      </c>
      <c r="D310" s="42" t="s">
        <v>1619</v>
      </c>
      <c r="E310" s="42" t="s">
        <v>1620</v>
      </c>
      <c r="F310" s="42" t="s">
        <v>952</v>
      </c>
    </row>
    <row r="311" spans="1:6" hidden="1">
      <c r="A311" s="42">
        <f t="shared" si="4"/>
        <v>189</v>
      </c>
      <c r="B311" s="42">
        <v>2021</v>
      </c>
      <c r="C311" s="42" t="str">
        <f>_xlfn.CONCAT(Table2[[#This Row],[Year]],"-",Table2[[#This Row],[Article No.]])</f>
        <v>2021-189</v>
      </c>
      <c r="D311" s="42" t="s">
        <v>1621</v>
      </c>
      <c r="E311" s="42" t="s">
        <v>1622</v>
      </c>
      <c r="F311" s="42" t="s">
        <v>952</v>
      </c>
    </row>
    <row r="312" spans="1:6" hidden="1">
      <c r="A312" s="42">
        <f t="shared" si="4"/>
        <v>190</v>
      </c>
      <c r="B312" s="42">
        <v>2021</v>
      </c>
      <c r="C312" s="42" t="str">
        <f>_xlfn.CONCAT(Table2[[#This Row],[Year]],"-",Table2[[#This Row],[Article No.]])</f>
        <v>2021-190</v>
      </c>
      <c r="D312" s="42" t="s">
        <v>1623</v>
      </c>
      <c r="E312" s="42" t="s">
        <v>1624</v>
      </c>
      <c r="F312" s="42" t="s">
        <v>952</v>
      </c>
    </row>
    <row r="313" spans="1:6" hidden="1">
      <c r="A313" s="42">
        <f t="shared" si="4"/>
        <v>191</v>
      </c>
      <c r="B313" s="42">
        <v>2021</v>
      </c>
      <c r="C313" s="42" t="str">
        <f>_xlfn.CONCAT(Table2[[#This Row],[Year]],"-",Table2[[#This Row],[Article No.]])</f>
        <v>2021-191</v>
      </c>
      <c r="D313" s="42" t="s">
        <v>1625</v>
      </c>
      <c r="E313" s="42" t="s">
        <v>1626</v>
      </c>
      <c r="F313" s="42" t="s">
        <v>952</v>
      </c>
    </row>
    <row r="314" spans="1:6" hidden="1">
      <c r="A314" s="42">
        <f t="shared" si="4"/>
        <v>192</v>
      </c>
      <c r="B314" s="42">
        <v>2021</v>
      </c>
      <c r="C314" s="42" t="str">
        <f>_xlfn.CONCAT(Table2[[#This Row],[Year]],"-",Table2[[#This Row],[Article No.]])</f>
        <v>2021-192</v>
      </c>
      <c r="D314" s="42" t="s">
        <v>1627</v>
      </c>
      <c r="E314" s="42" t="s">
        <v>1628</v>
      </c>
      <c r="F314" s="42" t="s">
        <v>952</v>
      </c>
    </row>
    <row r="315" spans="1:6" hidden="1">
      <c r="A315" s="42">
        <f t="shared" si="4"/>
        <v>193</v>
      </c>
      <c r="B315" s="42">
        <v>2021</v>
      </c>
      <c r="C315" s="42" t="str">
        <f>_xlfn.CONCAT(Table2[[#This Row],[Year]],"-",Table2[[#This Row],[Article No.]])</f>
        <v>2021-193</v>
      </c>
      <c r="D315" s="42" t="s">
        <v>1629</v>
      </c>
      <c r="E315" s="42" t="s">
        <v>1630</v>
      </c>
      <c r="F315" s="42" t="s">
        <v>952</v>
      </c>
    </row>
    <row r="316" spans="1:6" hidden="1">
      <c r="A316" s="42">
        <f t="shared" si="4"/>
        <v>194</v>
      </c>
      <c r="B316" s="42">
        <v>2021</v>
      </c>
      <c r="C316" s="42" t="str">
        <f>_xlfn.CONCAT(Table2[[#This Row],[Year]],"-",Table2[[#This Row],[Article No.]])</f>
        <v>2021-194</v>
      </c>
      <c r="D316" s="42" t="s">
        <v>1631</v>
      </c>
      <c r="E316" s="42" t="s">
        <v>1632</v>
      </c>
      <c r="F316" s="42" t="s">
        <v>952</v>
      </c>
    </row>
    <row r="317" spans="1:6" hidden="1">
      <c r="A317" s="42">
        <f t="shared" si="4"/>
        <v>195</v>
      </c>
      <c r="B317" s="42">
        <v>2021</v>
      </c>
      <c r="C317" s="42" t="str">
        <f>_xlfn.CONCAT(Table2[[#This Row],[Year]],"-",Table2[[#This Row],[Article No.]])</f>
        <v>2021-195</v>
      </c>
      <c r="D317" s="42" t="s">
        <v>1633</v>
      </c>
      <c r="E317" s="42" t="s">
        <v>1634</v>
      </c>
      <c r="F317" s="42" t="s">
        <v>952</v>
      </c>
    </row>
    <row r="318" spans="1:6" hidden="1">
      <c r="A318" s="42">
        <f t="shared" si="4"/>
        <v>196</v>
      </c>
      <c r="B318" s="42">
        <v>2021</v>
      </c>
      <c r="C318" s="42" t="str">
        <f>_xlfn.CONCAT(Table2[[#This Row],[Year]],"-",Table2[[#This Row],[Article No.]])</f>
        <v>2021-196</v>
      </c>
      <c r="D318" s="42" t="s">
        <v>1635</v>
      </c>
      <c r="E318" s="42" t="s">
        <v>1636</v>
      </c>
      <c r="F318" s="42" t="s">
        <v>952</v>
      </c>
    </row>
    <row r="319" spans="1:6" hidden="1">
      <c r="A319" s="42">
        <f t="shared" si="4"/>
        <v>197</v>
      </c>
      <c r="B319" s="42">
        <v>2021</v>
      </c>
      <c r="C319" s="42" t="str">
        <f>_xlfn.CONCAT(Table2[[#This Row],[Year]],"-",Table2[[#This Row],[Article No.]])</f>
        <v>2021-197</v>
      </c>
      <c r="D319" s="42" t="s">
        <v>1637</v>
      </c>
      <c r="E319" s="42" t="s">
        <v>1638</v>
      </c>
      <c r="F319" s="42" t="s">
        <v>952</v>
      </c>
    </row>
    <row r="320" spans="1:6" hidden="1">
      <c r="A320" s="42">
        <f t="shared" si="4"/>
        <v>198</v>
      </c>
      <c r="B320" s="42">
        <v>2021</v>
      </c>
      <c r="C320" s="42" t="str">
        <f>_xlfn.CONCAT(Table2[[#This Row],[Year]],"-",Table2[[#This Row],[Article No.]])</f>
        <v>2021-198</v>
      </c>
      <c r="D320" s="42" t="s">
        <v>1639</v>
      </c>
      <c r="E320" s="42" t="s">
        <v>1624</v>
      </c>
      <c r="F320" s="42" t="s">
        <v>952</v>
      </c>
    </row>
    <row r="321" spans="1:6" hidden="1">
      <c r="A321" s="42">
        <f t="shared" si="4"/>
        <v>199</v>
      </c>
      <c r="B321" s="42">
        <v>2021</v>
      </c>
      <c r="C321" s="42" t="str">
        <f>_xlfn.CONCAT(Table2[[#This Row],[Year]],"-",Table2[[#This Row],[Article No.]])</f>
        <v>2021-199</v>
      </c>
      <c r="D321" s="42" t="s">
        <v>1640</v>
      </c>
      <c r="E321" s="42" t="s">
        <v>1641</v>
      </c>
      <c r="F321" s="42" t="s">
        <v>952</v>
      </c>
    </row>
    <row r="322" spans="1:6" hidden="1">
      <c r="A322" s="42">
        <f t="shared" si="4"/>
        <v>200</v>
      </c>
      <c r="B322" s="42">
        <v>2021</v>
      </c>
      <c r="C322" s="42" t="str">
        <f>_xlfn.CONCAT(Table2[[#This Row],[Year]],"-",Table2[[#This Row],[Article No.]])</f>
        <v>2021-200</v>
      </c>
      <c r="D322" s="42" t="s">
        <v>1642</v>
      </c>
      <c r="E322" s="42" t="s">
        <v>1643</v>
      </c>
      <c r="F322" s="42" t="s">
        <v>952</v>
      </c>
    </row>
    <row r="323" spans="1:6" hidden="1">
      <c r="A323" s="42">
        <f t="shared" si="4"/>
        <v>201</v>
      </c>
      <c r="B323" s="42">
        <v>2021</v>
      </c>
      <c r="C323" s="42" t="str">
        <f>_xlfn.CONCAT(Table2[[#This Row],[Year]],"-",Table2[[#This Row],[Article No.]])</f>
        <v>2021-201</v>
      </c>
      <c r="D323" s="42" t="s">
        <v>1020</v>
      </c>
      <c r="E323" s="42" t="s">
        <v>1644</v>
      </c>
      <c r="F323" s="42" t="s">
        <v>952</v>
      </c>
    </row>
    <row r="324" spans="1:6" hidden="1">
      <c r="A324" s="42">
        <f t="shared" ref="A324:A346" si="5">A323+1</f>
        <v>202</v>
      </c>
      <c r="B324" s="42">
        <v>2021</v>
      </c>
      <c r="C324" s="42" t="str">
        <f>_xlfn.CONCAT(Table2[[#This Row],[Year]],"-",Table2[[#This Row],[Article No.]])</f>
        <v>2021-202</v>
      </c>
      <c r="D324" s="42" t="s">
        <v>1645</v>
      </c>
      <c r="E324" s="42" t="s">
        <v>1646</v>
      </c>
      <c r="F324" s="42" t="s">
        <v>952</v>
      </c>
    </row>
    <row r="325" spans="1:6" hidden="1">
      <c r="A325" s="42">
        <f t="shared" si="5"/>
        <v>203</v>
      </c>
      <c r="B325" s="42">
        <v>2021</v>
      </c>
      <c r="C325" s="42" t="str">
        <f>_xlfn.CONCAT(Table2[[#This Row],[Year]],"-",Table2[[#This Row],[Article No.]])</f>
        <v>2021-203</v>
      </c>
      <c r="D325" s="42" t="s">
        <v>1647</v>
      </c>
      <c r="E325" s="42" t="s">
        <v>1648</v>
      </c>
      <c r="F325" s="42" t="s">
        <v>952</v>
      </c>
    </row>
    <row r="326" spans="1:6" hidden="1">
      <c r="A326" s="42">
        <f t="shared" si="5"/>
        <v>204</v>
      </c>
      <c r="B326" s="42">
        <v>2021</v>
      </c>
      <c r="C326" s="42" t="str">
        <f>_xlfn.CONCAT(Table2[[#This Row],[Year]],"-",Table2[[#This Row],[Article No.]])</f>
        <v>2021-204</v>
      </c>
      <c r="D326" s="42" t="s">
        <v>1649</v>
      </c>
      <c r="E326" s="42" t="s">
        <v>1650</v>
      </c>
      <c r="F326" s="42" t="s">
        <v>952</v>
      </c>
    </row>
    <row r="327" spans="1:6" hidden="1">
      <c r="A327" s="42">
        <f t="shared" si="5"/>
        <v>205</v>
      </c>
      <c r="B327" s="42">
        <v>2021</v>
      </c>
      <c r="C327" s="42" t="str">
        <f>_xlfn.CONCAT(Table2[[#This Row],[Year]],"-",Table2[[#This Row],[Article No.]])</f>
        <v>2021-205</v>
      </c>
      <c r="D327" s="42" t="s">
        <v>1651</v>
      </c>
      <c r="E327" s="42" t="s">
        <v>1652</v>
      </c>
      <c r="F327" s="42" t="s">
        <v>952</v>
      </c>
    </row>
    <row r="328" spans="1:6" hidden="1">
      <c r="A328" s="42">
        <f t="shared" si="5"/>
        <v>206</v>
      </c>
      <c r="B328" s="42">
        <v>2021</v>
      </c>
      <c r="C328" s="42" t="str">
        <f>_xlfn.CONCAT(Table2[[#This Row],[Year]],"-",Table2[[#This Row],[Article No.]])</f>
        <v>2021-206</v>
      </c>
      <c r="D328" s="42" t="s">
        <v>1653</v>
      </c>
      <c r="E328" s="42" t="s">
        <v>1654</v>
      </c>
      <c r="F328" s="42" t="s">
        <v>952</v>
      </c>
    </row>
    <row r="329" spans="1:6" hidden="1">
      <c r="A329" s="42">
        <f t="shared" si="5"/>
        <v>207</v>
      </c>
      <c r="B329" s="42">
        <v>2021</v>
      </c>
      <c r="C329" s="42" t="str">
        <f>_xlfn.CONCAT(Table2[[#This Row],[Year]],"-",Table2[[#This Row],[Article No.]])</f>
        <v>2021-207</v>
      </c>
      <c r="D329" s="42" t="s">
        <v>1655</v>
      </c>
      <c r="E329" s="42" t="s">
        <v>1656</v>
      </c>
      <c r="F329" s="42" t="s">
        <v>952</v>
      </c>
    </row>
    <row r="330" spans="1:6" hidden="1">
      <c r="A330" s="42">
        <f t="shared" si="5"/>
        <v>208</v>
      </c>
      <c r="B330" s="42">
        <v>2021</v>
      </c>
      <c r="C330" s="42" t="str">
        <f>_xlfn.CONCAT(Table2[[#This Row],[Year]],"-",Table2[[#This Row],[Article No.]])</f>
        <v>2021-208</v>
      </c>
      <c r="D330" s="42" t="s">
        <v>1657</v>
      </c>
      <c r="E330" s="42" t="s">
        <v>1658</v>
      </c>
      <c r="F330" s="42" t="s">
        <v>952</v>
      </c>
    </row>
    <row r="331" spans="1:6" hidden="1">
      <c r="A331" s="42">
        <f t="shared" si="5"/>
        <v>209</v>
      </c>
      <c r="B331" s="42">
        <v>2021</v>
      </c>
      <c r="C331" s="42" t="str">
        <f>_xlfn.CONCAT(Table2[[#This Row],[Year]],"-",Table2[[#This Row],[Article No.]])</f>
        <v>2021-209</v>
      </c>
      <c r="D331" s="42" t="s">
        <v>1659</v>
      </c>
      <c r="E331" s="42" t="s">
        <v>1660</v>
      </c>
      <c r="F331" s="42" t="s">
        <v>952</v>
      </c>
    </row>
    <row r="332" spans="1:6" hidden="1">
      <c r="A332" s="42">
        <f t="shared" si="5"/>
        <v>210</v>
      </c>
      <c r="B332" s="42">
        <v>2021</v>
      </c>
      <c r="C332" s="42" t="str">
        <f>_xlfn.CONCAT(Table2[[#This Row],[Year]],"-",Table2[[#This Row],[Article No.]])</f>
        <v>2021-210</v>
      </c>
      <c r="D332" s="42" t="s">
        <v>1661</v>
      </c>
      <c r="E332" s="42" t="s">
        <v>1662</v>
      </c>
      <c r="F332" s="42" t="s">
        <v>952</v>
      </c>
    </row>
    <row r="333" spans="1:6" hidden="1">
      <c r="A333" s="42">
        <f t="shared" si="5"/>
        <v>211</v>
      </c>
      <c r="B333" s="42">
        <v>2021</v>
      </c>
      <c r="C333" s="42" t="str">
        <f>_xlfn.CONCAT(Table2[[#This Row],[Year]],"-",Table2[[#This Row],[Article No.]])</f>
        <v>2021-211</v>
      </c>
      <c r="D333" s="42" t="s">
        <v>1663</v>
      </c>
      <c r="E333" s="42" t="s">
        <v>1664</v>
      </c>
      <c r="F333" s="42" t="s">
        <v>952</v>
      </c>
    </row>
    <row r="334" spans="1:6" hidden="1">
      <c r="A334" s="42">
        <f t="shared" si="5"/>
        <v>212</v>
      </c>
      <c r="B334" s="42">
        <v>2021</v>
      </c>
      <c r="C334" s="42" t="str">
        <f>_xlfn.CONCAT(Table2[[#This Row],[Year]],"-",Table2[[#This Row],[Article No.]])</f>
        <v>2021-212</v>
      </c>
      <c r="D334" s="42" t="s">
        <v>1665</v>
      </c>
      <c r="E334" s="42" t="s">
        <v>1666</v>
      </c>
      <c r="F334" s="42" t="s">
        <v>952</v>
      </c>
    </row>
    <row r="335" spans="1:6" hidden="1">
      <c r="A335" s="42">
        <f t="shared" si="5"/>
        <v>213</v>
      </c>
      <c r="B335" s="42">
        <v>2021</v>
      </c>
      <c r="C335" s="42" t="str">
        <f>_xlfn.CONCAT(Table2[[#This Row],[Year]],"-",Table2[[#This Row],[Article No.]])</f>
        <v>2021-213</v>
      </c>
      <c r="D335" s="42" t="s">
        <v>1667</v>
      </c>
      <c r="E335" s="42" t="s">
        <v>1668</v>
      </c>
      <c r="F335" s="42" t="s">
        <v>952</v>
      </c>
    </row>
    <row r="336" spans="1:6" hidden="1">
      <c r="A336" s="42">
        <f t="shared" si="5"/>
        <v>214</v>
      </c>
      <c r="B336" s="42">
        <v>2021</v>
      </c>
      <c r="C336" s="42" t="str">
        <f>_xlfn.CONCAT(Table2[[#This Row],[Year]],"-",Table2[[#This Row],[Article No.]])</f>
        <v>2021-214</v>
      </c>
      <c r="D336" s="42" t="s">
        <v>1669</v>
      </c>
      <c r="E336" s="42" t="s">
        <v>1539</v>
      </c>
      <c r="F336" s="42" t="s">
        <v>952</v>
      </c>
    </row>
    <row r="337" spans="1:6" hidden="1">
      <c r="A337" s="42">
        <f t="shared" si="5"/>
        <v>215</v>
      </c>
      <c r="B337" s="42">
        <v>2021</v>
      </c>
      <c r="C337" s="42" t="str">
        <f>_xlfn.CONCAT(Table2[[#This Row],[Year]],"-",Table2[[#This Row],[Article No.]])</f>
        <v>2021-215</v>
      </c>
      <c r="D337" s="42" t="s">
        <v>1670</v>
      </c>
      <c r="E337" s="42" t="s">
        <v>1671</v>
      </c>
      <c r="F337" s="42" t="s">
        <v>952</v>
      </c>
    </row>
    <row r="338" spans="1:6" hidden="1">
      <c r="A338" s="42">
        <f t="shared" si="5"/>
        <v>216</v>
      </c>
      <c r="B338" s="42">
        <v>2021</v>
      </c>
      <c r="C338" s="42" t="str">
        <f>_xlfn.CONCAT(Table2[[#This Row],[Year]],"-",Table2[[#This Row],[Article No.]])</f>
        <v>2021-216</v>
      </c>
      <c r="D338" s="42" t="s">
        <v>1672</v>
      </c>
      <c r="E338" s="42" t="s">
        <v>1673</v>
      </c>
      <c r="F338" s="42" t="s">
        <v>952</v>
      </c>
    </row>
    <row r="339" spans="1:6" hidden="1">
      <c r="A339" s="42">
        <f t="shared" si="5"/>
        <v>217</v>
      </c>
      <c r="B339" s="42">
        <v>2021</v>
      </c>
      <c r="C339" s="42" t="str">
        <f>_xlfn.CONCAT(Table2[[#This Row],[Year]],"-",Table2[[#This Row],[Article No.]])</f>
        <v>2021-217</v>
      </c>
      <c r="D339" s="42" t="s">
        <v>1674</v>
      </c>
      <c r="E339" s="42" t="s">
        <v>1675</v>
      </c>
      <c r="F339" s="42" t="s">
        <v>952</v>
      </c>
    </row>
    <row r="340" spans="1:6" hidden="1">
      <c r="A340" s="42">
        <f t="shared" si="5"/>
        <v>218</v>
      </c>
      <c r="B340" s="42">
        <v>2021</v>
      </c>
      <c r="C340" s="42" t="str">
        <f>_xlfn.CONCAT(Table2[[#This Row],[Year]],"-",Table2[[#This Row],[Article No.]])</f>
        <v>2021-218</v>
      </c>
      <c r="D340" s="42" t="s">
        <v>1676</v>
      </c>
      <c r="E340" s="42" t="s">
        <v>1677</v>
      </c>
      <c r="F340" s="42" t="s">
        <v>952</v>
      </c>
    </row>
    <row r="341" spans="1:6" hidden="1">
      <c r="A341" s="42">
        <f t="shared" si="5"/>
        <v>219</v>
      </c>
      <c r="B341" s="42">
        <v>2021</v>
      </c>
      <c r="C341" s="42" t="str">
        <f>_xlfn.CONCAT(Table2[[#This Row],[Year]],"-",Table2[[#This Row],[Article No.]])</f>
        <v>2021-219</v>
      </c>
      <c r="D341" s="42" t="s">
        <v>1678</v>
      </c>
      <c r="E341" s="42" t="s">
        <v>1679</v>
      </c>
      <c r="F341" s="42" t="s">
        <v>952</v>
      </c>
    </row>
    <row r="342" spans="1:6" hidden="1">
      <c r="A342" s="42">
        <f t="shared" si="5"/>
        <v>220</v>
      </c>
      <c r="B342" s="42">
        <v>2021</v>
      </c>
      <c r="C342" s="42" t="str">
        <f>_xlfn.CONCAT(Table2[[#This Row],[Year]],"-",Table2[[#This Row],[Article No.]])</f>
        <v>2021-220</v>
      </c>
      <c r="D342" s="42" t="s">
        <v>1680</v>
      </c>
      <c r="E342" s="42" t="s">
        <v>1681</v>
      </c>
      <c r="F342" s="42" t="s">
        <v>952</v>
      </c>
    </row>
    <row r="343" spans="1:6" hidden="1">
      <c r="A343" s="42">
        <f t="shared" si="5"/>
        <v>221</v>
      </c>
      <c r="B343" s="42">
        <v>2021</v>
      </c>
      <c r="C343" s="42" t="str">
        <f>_xlfn.CONCAT(Table2[[#This Row],[Year]],"-",Table2[[#This Row],[Article No.]])</f>
        <v>2021-221</v>
      </c>
      <c r="D343" s="42" t="s">
        <v>1682</v>
      </c>
      <c r="E343" s="42" t="s">
        <v>1683</v>
      </c>
      <c r="F343" s="42" t="s">
        <v>952</v>
      </c>
    </row>
    <row r="344" spans="1:6" hidden="1">
      <c r="A344" s="42">
        <f t="shared" si="5"/>
        <v>222</v>
      </c>
      <c r="B344" s="42">
        <v>2021</v>
      </c>
      <c r="C344" s="42" t="str">
        <f>_xlfn.CONCAT(Table2[[#This Row],[Year]],"-",Table2[[#This Row],[Article No.]])</f>
        <v>2021-222</v>
      </c>
      <c r="D344" s="42" t="s">
        <v>1684</v>
      </c>
      <c r="E344" s="42" t="s">
        <v>1685</v>
      </c>
      <c r="F344" s="42" t="s">
        <v>952</v>
      </c>
    </row>
    <row r="345" spans="1:6" hidden="1">
      <c r="A345" s="42">
        <f t="shared" si="5"/>
        <v>223</v>
      </c>
      <c r="B345" s="42">
        <v>2021</v>
      </c>
      <c r="C345" s="42" t="str">
        <f>_xlfn.CONCAT(Table2[[#This Row],[Year]],"-",Table2[[#This Row],[Article No.]])</f>
        <v>2021-223</v>
      </c>
      <c r="D345" s="42" t="s">
        <v>1686</v>
      </c>
      <c r="E345" s="42" t="s">
        <v>1687</v>
      </c>
      <c r="F345" s="42" t="s">
        <v>952</v>
      </c>
    </row>
    <row r="346" spans="1:6" hidden="1">
      <c r="A346" s="42">
        <f t="shared" si="5"/>
        <v>224</v>
      </c>
      <c r="B346" s="42">
        <v>2021</v>
      </c>
      <c r="C346" s="42" t="str">
        <f>_xlfn.CONCAT(Table2[[#This Row],[Year]],"-",Table2[[#This Row],[Article No.]])</f>
        <v>2021-224</v>
      </c>
      <c r="D346" s="42" t="s">
        <v>1688</v>
      </c>
      <c r="E346" s="42" t="s">
        <v>1689</v>
      </c>
      <c r="F346" s="42" t="s">
        <v>952</v>
      </c>
    </row>
    <row r="347" spans="1:6" hidden="1">
      <c r="A347" s="42">
        <v>1</v>
      </c>
      <c r="B347" s="42">
        <v>2020</v>
      </c>
      <c r="C347" s="42" t="str">
        <f>_xlfn.CONCAT(Table2[[#This Row],[Year]],"-",Table2[[#This Row],[Article No.]])</f>
        <v>2020-1</v>
      </c>
      <c r="D347" s="42" t="s">
        <v>1690</v>
      </c>
      <c r="E347" s="42" t="s">
        <v>1691</v>
      </c>
      <c r="F347" s="42" t="s">
        <v>1692</v>
      </c>
    </row>
    <row r="348" spans="1:6" hidden="1">
      <c r="A348" s="42">
        <f t="shared" ref="A348:A379" si="6">A347+1</f>
        <v>2</v>
      </c>
      <c r="B348" s="42">
        <v>2020</v>
      </c>
      <c r="C348" s="42" t="str">
        <f>_xlfn.CONCAT(Table2[[#This Row],[Year]],"-",Table2[[#This Row],[Article No.]])</f>
        <v>2020-2</v>
      </c>
      <c r="D348" s="42" t="s">
        <v>1693</v>
      </c>
      <c r="E348" s="42" t="s">
        <v>1694</v>
      </c>
      <c r="F348" s="42" t="s">
        <v>1692</v>
      </c>
    </row>
    <row r="349" spans="1:6" hidden="1">
      <c r="A349" s="42">
        <f t="shared" si="6"/>
        <v>3</v>
      </c>
      <c r="B349" s="42">
        <v>2020</v>
      </c>
      <c r="C349" s="42" t="str">
        <f>_xlfn.CONCAT(Table2[[#This Row],[Year]],"-",Table2[[#This Row],[Article No.]])</f>
        <v>2020-3</v>
      </c>
      <c r="D349" s="42" t="s">
        <v>1695</v>
      </c>
      <c r="E349" s="42" t="s">
        <v>1696</v>
      </c>
      <c r="F349" s="42" t="s">
        <v>1692</v>
      </c>
    </row>
    <row r="350" spans="1:6" hidden="1">
      <c r="A350" s="42">
        <f t="shared" si="6"/>
        <v>4</v>
      </c>
      <c r="B350" s="42">
        <v>2020</v>
      </c>
      <c r="C350" s="42" t="str">
        <f>_xlfn.CONCAT(Table2[[#This Row],[Year]],"-",Table2[[#This Row],[Article No.]])</f>
        <v>2020-4</v>
      </c>
      <c r="D350" s="42" t="s">
        <v>1697</v>
      </c>
      <c r="E350" s="42" t="s">
        <v>1698</v>
      </c>
      <c r="F350" s="42" t="s">
        <v>1692</v>
      </c>
    </row>
    <row r="351" spans="1:6" hidden="1">
      <c r="A351" s="42">
        <f t="shared" si="6"/>
        <v>5</v>
      </c>
      <c r="B351" s="42">
        <v>2020</v>
      </c>
      <c r="C351" s="42" t="str">
        <f>_xlfn.CONCAT(Table2[[#This Row],[Year]],"-",Table2[[#This Row],[Article No.]])</f>
        <v>2020-5</v>
      </c>
      <c r="D351" s="42" t="s">
        <v>1699</v>
      </c>
      <c r="E351" s="42" t="s">
        <v>1700</v>
      </c>
      <c r="F351" s="42" t="s">
        <v>1692</v>
      </c>
    </row>
    <row r="352" spans="1:6" hidden="1">
      <c r="A352" s="42">
        <f t="shared" si="6"/>
        <v>6</v>
      </c>
      <c r="B352" s="42">
        <v>2020</v>
      </c>
      <c r="C352" s="42" t="str">
        <f>_xlfn.CONCAT(Table2[[#This Row],[Year]],"-",Table2[[#This Row],[Article No.]])</f>
        <v>2020-6</v>
      </c>
      <c r="D352" s="42" t="s">
        <v>1701</v>
      </c>
      <c r="E352" s="42" t="s">
        <v>1702</v>
      </c>
      <c r="F352" s="42" t="s">
        <v>1692</v>
      </c>
    </row>
    <row r="353" spans="1:6" hidden="1">
      <c r="A353" s="42">
        <f t="shared" si="6"/>
        <v>7</v>
      </c>
      <c r="B353" s="42">
        <v>2020</v>
      </c>
      <c r="C353" s="42" t="str">
        <f>_xlfn.CONCAT(Table2[[#This Row],[Year]],"-",Table2[[#This Row],[Article No.]])</f>
        <v>2020-7</v>
      </c>
      <c r="D353" s="42" t="s">
        <v>1703</v>
      </c>
      <c r="E353" s="42" t="s">
        <v>1704</v>
      </c>
      <c r="F353" s="42" t="s">
        <v>1692</v>
      </c>
    </row>
    <row r="354" spans="1:6" hidden="1">
      <c r="A354" s="42">
        <f t="shared" si="6"/>
        <v>8</v>
      </c>
      <c r="B354" s="42">
        <v>2020</v>
      </c>
      <c r="C354" s="42" t="str">
        <f>_xlfn.CONCAT(Table2[[#This Row],[Year]],"-",Table2[[#This Row],[Article No.]])</f>
        <v>2020-8</v>
      </c>
      <c r="D354" s="42" t="s">
        <v>1705</v>
      </c>
      <c r="E354" s="42" t="s">
        <v>1706</v>
      </c>
      <c r="F354" s="42" t="s">
        <v>1692</v>
      </c>
    </row>
    <row r="355" spans="1:6" hidden="1">
      <c r="A355" s="42">
        <f t="shared" si="6"/>
        <v>9</v>
      </c>
      <c r="B355" s="42">
        <v>2020</v>
      </c>
      <c r="C355" s="42" t="str">
        <f>_xlfn.CONCAT(Table2[[#This Row],[Year]],"-",Table2[[#This Row],[Article No.]])</f>
        <v>2020-9</v>
      </c>
      <c r="D355" s="42" t="s">
        <v>1707</v>
      </c>
      <c r="E355" s="42" t="s">
        <v>1708</v>
      </c>
      <c r="F355" s="42" t="s">
        <v>1692</v>
      </c>
    </row>
    <row r="356" spans="1:6" hidden="1">
      <c r="A356" s="42">
        <f t="shared" si="6"/>
        <v>10</v>
      </c>
      <c r="B356" s="42">
        <v>2020</v>
      </c>
      <c r="C356" s="42" t="str">
        <f>_xlfn.CONCAT(Table2[[#This Row],[Year]],"-",Table2[[#This Row],[Article No.]])</f>
        <v>2020-10</v>
      </c>
      <c r="D356" s="42" t="s">
        <v>1709</v>
      </c>
      <c r="E356" s="42" t="s">
        <v>1710</v>
      </c>
      <c r="F356" s="42" t="s">
        <v>1692</v>
      </c>
    </row>
    <row r="357" spans="1:6" hidden="1">
      <c r="A357" s="42">
        <f t="shared" si="6"/>
        <v>11</v>
      </c>
      <c r="B357" s="42">
        <v>2020</v>
      </c>
      <c r="C357" s="42" t="str">
        <f>_xlfn.CONCAT(Table2[[#This Row],[Year]],"-",Table2[[#This Row],[Article No.]])</f>
        <v>2020-11</v>
      </c>
      <c r="D357" s="42" t="s">
        <v>1711</v>
      </c>
      <c r="E357" s="42" t="s">
        <v>1712</v>
      </c>
      <c r="F357" s="42" t="s">
        <v>1692</v>
      </c>
    </row>
    <row r="358" spans="1:6" hidden="1">
      <c r="A358" s="42">
        <f t="shared" si="6"/>
        <v>12</v>
      </c>
      <c r="B358" s="42">
        <v>2020</v>
      </c>
      <c r="C358" s="42" t="str">
        <f>_xlfn.CONCAT(Table2[[#This Row],[Year]],"-",Table2[[#This Row],[Article No.]])</f>
        <v>2020-12</v>
      </c>
      <c r="D358" s="42" t="s">
        <v>1713</v>
      </c>
      <c r="E358" s="42" t="s">
        <v>1714</v>
      </c>
      <c r="F358" s="42" t="s">
        <v>1692</v>
      </c>
    </row>
    <row r="359" spans="1:6" hidden="1">
      <c r="A359" s="42">
        <f t="shared" si="6"/>
        <v>13</v>
      </c>
      <c r="B359" s="42">
        <v>2020</v>
      </c>
      <c r="C359" s="42" t="str">
        <f>_xlfn.CONCAT(Table2[[#This Row],[Year]],"-",Table2[[#This Row],[Article No.]])</f>
        <v>2020-13</v>
      </c>
      <c r="D359" s="42" t="s">
        <v>1715</v>
      </c>
      <c r="E359" s="42" t="s">
        <v>1716</v>
      </c>
      <c r="F359" s="42" t="s">
        <v>1692</v>
      </c>
    </row>
    <row r="360" spans="1:6" hidden="1">
      <c r="A360" s="42">
        <f t="shared" si="6"/>
        <v>14</v>
      </c>
      <c r="B360" s="42">
        <v>2020</v>
      </c>
      <c r="C360" s="42" t="str">
        <f>_xlfn.CONCAT(Table2[[#This Row],[Year]],"-",Table2[[#This Row],[Article No.]])</f>
        <v>2020-14</v>
      </c>
      <c r="D360" s="42" t="s">
        <v>1717</v>
      </c>
      <c r="E360" s="42" t="s">
        <v>1718</v>
      </c>
      <c r="F360" s="42" t="s">
        <v>1692</v>
      </c>
    </row>
    <row r="361" spans="1:6" hidden="1">
      <c r="A361" s="42">
        <f t="shared" si="6"/>
        <v>15</v>
      </c>
      <c r="B361" s="42">
        <v>2020</v>
      </c>
      <c r="C361" s="42" t="str">
        <f>_xlfn.CONCAT(Table2[[#This Row],[Year]],"-",Table2[[#This Row],[Article No.]])</f>
        <v>2020-15</v>
      </c>
      <c r="D361" s="42" t="s">
        <v>1719</v>
      </c>
      <c r="E361" s="42" t="s">
        <v>1720</v>
      </c>
      <c r="F361" s="42" t="s">
        <v>1692</v>
      </c>
    </row>
    <row r="362" spans="1:6" hidden="1">
      <c r="A362" s="42">
        <f t="shared" si="6"/>
        <v>16</v>
      </c>
      <c r="B362" s="42">
        <v>2020</v>
      </c>
      <c r="C362" s="42" t="str">
        <f>_xlfn.CONCAT(Table2[[#This Row],[Year]],"-",Table2[[#This Row],[Article No.]])</f>
        <v>2020-16</v>
      </c>
      <c r="D362" s="42" t="s">
        <v>1721</v>
      </c>
      <c r="E362" s="42" t="s">
        <v>1722</v>
      </c>
      <c r="F362" s="42" t="s">
        <v>1692</v>
      </c>
    </row>
    <row r="363" spans="1:6" hidden="1">
      <c r="A363" s="42">
        <f t="shared" si="6"/>
        <v>17</v>
      </c>
      <c r="B363" s="42">
        <v>2020</v>
      </c>
      <c r="C363" s="42" t="str">
        <f>_xlfn.CONCAT(Table2[[#This Row],[Year]],"-",Table2[[#This Row],[Article No.]])</f>
        <v>2020-17</v>
      </c>
      <c r="D363" s="42" t="s">
        <v>1723</v>
      </c>
      <c r="E363" s="42" t="s">
        <v>1724</v>
      </c>
      <c r="F363" s="42" t="s">
        <v>1692</v>
      </c>
    </row>
    <row r="364" spans="1:6" hidden="1">
      <c r="A364" s="42">
        <f t="shared" si="6"/>
        <v>18</v>
      </c>
      <c r="B364" s="42">
        <v>2020</v>
      </c>
      <c r="C364" s="42" t="str">
        <f>_xlfn.CONCAT(Table2[[#This Row],[Year]],"-",Table2[[#This Row],[Article No.]])</f>
        <v>2020-18</v>
      </c>
      <c r="D364" s="42" t="s">
        <v>1725</v>
      </c>
      <c r="E364" s="42" t="s">
        <v>1726</v>
      </c>
      <c r="F364" s="42" t="s">
        <v>1692</v>
      </c>
    </row>
    <row r="365" spans="1:6" hidden="1">
      <c r="A365" s="42">
        <f t="shared" si="6"/>
        <v>19</v>
      </c>
      <c r="B365" s="42">
        <v>2020</v>
      </c>
      <c r="C365" s="42" t="str">
        <f>_xlfn.CONCAT(Table2[[#This Row],[Year]],"-",Table2[[#This Row],[Article No.]])</f>
        <v>2020-19</v>
      </c>
      <c r="D365" s="42" t="s">
        <v>1727</v>
      </c>
      <c r="E365" s="42" t="s">
        <v>1728</v>
      </c>
      <c r="F365" s="42" t="s">
        <v>1692</v>
      </c>
    </row>
    <row r="366" spans="1:6" hidden="1">
      <c r="A366" s="42">
        <f t="shared" si="6"/>
        <v>20</v>
      </c>
      <c r="B366" s="42">
        <v>2020</v>
      </c>
      <c r="C366" s="42" t="str">
        <f>_xlfn.CONCAT(Table2[[#This Row],[Year]],"-",Table2[[#This Row],[Article No.]])</f>
        <v>2020-20</v>
      </c>
      <c r="D366" s="42" t="s">
        <v>1729</v>
      </c>
      <c r="E366" s="42" t="s">
        <v>1730</v>
      </c>
      <c r="F366" s="42" t="s">
        <v>1692</v>
      </c>
    </row>
    <row r="367" spans="1:6" hidden="1">
      <c r="A367" s="42">
        <f t="shared" si="6"/>
        <v>21</v>
      </c>
      <c r="B367" s="42">
        <v>2020</v>
      </c>
      <c r="C367" s="42" t="str">
        <f>_xlfn.CONCAT(Table2[[#This Row],[Year]],"-",Table2[[#This Row],[Article No.]])</f>
        <v>2020-21</v>
      </c>
      <c r="D367" s="42" t="s">
        <v>1731</v>
      </c>
      <c r="E367" s="42" t="s">
        <v>1732</v>
      </c>
      <c r="F367" s="42" t="s">
        <v>1692</v>
      </c>
    </row>
    <row r="368" spans="1:6" hidden="1">
      <c r="A368" s="42">
        <f t="shared" si="6"/>
        <v>22</v>
      </c>
      <c r="B368" s="42">
        <v>2020</v>
      </c>
      <c r="C368" s="42" t="str">
        <f>_xlfn.CONCAT(Table2[[#This Row],[Year]],"-",Table2[[#This Row],[Article No.]])</f>
        <v>2020-22</v>
      </c>
      <c r="D368" s="42" t="s">
        <v>1733</v>
      </c>
      <c r="E368" s="42" t="s">
        <v>1734</v>
      </c>
      <c r="F368" s="42" t="s">
        <v>1692</v>
      </c>
    </row>
    <row r="369" spans="1:6" hidden="1">
      <c r="A369" s="42">
        <f t="shared" si="6"/>
        <v>23</v>
      </c>
      <c r="B369" s="42">
        <v>2020</v>
      </c>
      <c r="C369" s="42" t="str">
        <f>_xlfn.CONCAT(Table2[[#This Row],[Year]],"-",Table2[[#This Row],[Article No.]])</f>
        <v>2020-23</v>
      </c>
      <c r="D369" s="42" t="s">
        <v>1735</v>
      </c>
      <c r="E369" s="42" t="s">
        <v>1736</v>
      </c>
      <c r="F369" s="42" t="s">
        <v>1692</v>
      </c>
    </row>
    <row r="370" spans="1:6" hidden="1">
      <c r="A370" s="42">
        <f t="shared" si="6"/>
        <v>24</v>
      </c>
      <c r="B370" s="42">
        <v>2020</v>
      </c>
      <c r="C370" s="42" t="str">
        <f>_xlfn.CONCAT(Table2[[#This Row],[Year]],"-",Table2[[#This Row],[Article No.]])</f>
        <v>2020-24</v>
      </c>
      <c r="D370" s="42" t="s">
        <v>1737</v>
      </c>
      <c r="E370" s="42" t="s">
        <v>1738</v>
      </c>
      <c r="F370" s="42" t="s">
        <v>1692</v>
      </c>
    </row>
    <row r="371" spans="1:6" hidden="1">
      <c r="A371" s="42">
        <f t="shared" si="6"/>
        <v>25</v>
      </c>
      <c r="B371" s="42">
        <v>2020</v>
      </c>
      <c r="C371" s="42" t="str">
        <f>_xlfn.CONCAT(Table2[[#This Row],[Year]],"-",Table2[[#This Row],[Article No.]])</f>
        <v>2020-25</v>
      </c>
      <c r="D371" s="42" t="s">
        <v>1739</v>
      </c>
      <c r="E371" s="42" t="s">
        <v>1740</v>
      </c>
      <c r="F371" s="42" t="s">
        <v>1692</v>
      </c>
    </row>
    <row r="372" spans="1:6" hidden="1">
      <c r="A372" s="42">
        <f t="shared" si="6"/>
        <v>26</v>
      </c>
      <c r="B372" s="42">
        <v>2020</v>
      </c>
      <c r="C372" s="42" t="str">
        <f>_xlfn.CONCAT(Table2[[#This Row],[Year]],"-",Table2[[#This Row],[Article No.]])</f>
        <v>2020-26</v>
      </c>
      <c r="D372" s="42" t="s">
        <v>1741</v>
      </c>
      <c r="E372" s="42" t="s">
        <v>1742</v>
      </c>
      <c r="F372" s="42" t="s">
        <v>1692</v>
      </c>
    </row>
    <row r="373" spans="1:6" hidden="1">
      <c r="A373" s="42">
        <f t="shared" si="6"/>
        <v>27</v>
      </c>
      <c r="B373" s="42">
        <v>2020</v>
      </c>
      <c r="C373" s="42" t="str">
        <f>_xlfn.CONCAT(Table2[[#This Row],[Year]],"-",Table2[[#This Row],[Article No.]])</f>
        <v>2020-27</v>
      </c>
      <c r="D373" s="42" t="s">
        <v>1743</v>
      </c>
      <c r="E373" s="42" t="s">
        <v>1744</v>
      </c>
      <c r="F373" s="42" t="s">
        <v>1692</v>
      </c>
    </row>
    <row r="374" spans="1:6" hidden="1">
      <c r="A374" s="42">
        <f t="shared" si="6"/>
        <v>28</v>
      </c>
      <c r="B374" s="42">
        <v>2020</v>
      </c>
      <c r="C374" s="42" t="str">
        <f>_xlfn.CONCAT(Table2[[#This Row],[Year]],"-",Table2[[#This Row],[Article No.]])</f>
        <v>2020-28</v>
      </c>
      <c r="D374" s="42" t="s">
        <v>1745</v>
      </c>
      <c r="E374" s="42" t="s">
        <v>1746</v>
      </c>
      <c r="F374" s="42" t="s">
        <v>1692</v>
      </c>
    </row>
    <row r="375" spans="1:6" hidden="1">
      <c r="A375" s="42">
        <f t="shared" si="6"/>
        <v>29</v>
      </c>
      <c r="B375" s="42">
        <v>2020</v>
      </c>
      <c r="C375" s="42" t="str">
        <f>_xlfn.CONCAT(Table2[[#This Row],[Year]],"-",Table2[[#This Row],[Article No.]])</f>
        <v>2020-29</v>
      </c>
      <c r="D375" s="42" t="s">
        <v>1747</v>
      </c>
      <c r="E375" s="42" t="s">
        <v>1748</v>
      </c>
      <c r="F375" s="42" t="s">
        <v>1692</v>
      </c>
    </row>
    <row r="376" spans="1:6" hidden="1">
      <c r="A376" s="42">
        <f t="shared" si="6"/>
        <v>30</v>
      </c>
      <c r="B376" s="42">
        <v>2020</v>
      </c>
      <c r="C376" s="42" t="str">
        <f>_xlfn.CONCAT(Table2[[#This Row],[Year]],"-",Table2[[#This Row],[Article No.]])</f>
        <v>2020-30</v>
      </c>
      <c r="D376" s="42" t="s">
        <v>1749</v>
      </c>
      <c r="E376" s="42" t="s">
        <v>1750</v>
      </c>
      <c r="F376" s="42" t="s">
        <v>1692</v>
      </c>
    </row>
    <row r="377" spans="1:6" hidden="1">
      <c r="A377" s="42">
        <f t="shared" si="6"/>
        <v>31</v>
      </c>
      <c r="B377" s="42">
        <v>2020</v>
      </c>
      <c r="C377" s="42" t="str">
        <f>_xlfn.CONCAT(Table2[[#This Row],[Year]],"-",Table2[[#This Row],[Article No.]])</f>
        <v>2020-31</v>
      </c>
      <c r="D377" s="42" t="s">
        <v>1751</v>
      </c>
      <c r="E377" s="42" t="s">
        <v>1752</v>
      </c>
      <c r="F377" s="42" t="s">
        <v>1692</v>
      </c>
    </row>
    <row r="378" spans="1:6" hidden="1">
      <c r="A378" s="42">
        <f t="shared" si="6"/>
        <v>32</v>
      </c>
      <c r="B378" s="42">
        <v>2020</v>
      </c>
      <c r="C378" s="42" t="str">
        <f>_xlfn.CONCAT(Table2[[#This Row],[Year]],"-",Table2[[#This Row],[Article No.]])</f>
        <v>2020-32</v>
      </c>
      <c r="D378" s="42" t="s">
        <v>1753</v>
      </c>
      <c r="E378" s="42" t="s">
        <v>1754</v>
      </c>
      <c r="F378" s="42" t="s">
        <v>1692</v>
      </c>
    </row>
    <row r="379" spans="1:6" hidden="1">
      <c r="A379" s="42">
        <f t="shared" si="6"/>
        <v>33</v>
      </c>
      <c r="B379" s="42">
        <v>2020</v>
      </c>
      <c r="C379" s="42" t="str">
        <f>_xlfn.CONCAT(Table2[[#This Row],[Year]],"-",Table2[[#This Row],[Article No.]])</f>
        <v>2020-33</v>
      </c>
      <c r="D379" s="42" t="s">
        <v>1755</v>
      </c>
      <c r="E379" s="42" t="s">
        <v>1756</v>
      </c>
      <c r="F379" s="42" t="s">
        <v>1692</v>
      </c>
    </row>
    <row r="380" spans="1:6" hidden="1">
      <c r="A380" s="42">
        <f t="shared" ref="A380:A411" si="7">A379+1</f>
        <v>34</v>
      </c>
      <c r="B380" s="42">
        <v>2020</v>
      </c>
      <c r="C380" s="42" t="str">
        <f>_xlfn.CONCAT(Table2[[#This Row],[Year]],"-",Table2[[#This Row],[Article No.]])</f>
        <v>2020-34</v>
      </c>
      <c r="D380" s="42" t="s">
        <v>1757</v>
      </c>
      <c r="E380" s="42" t="s">
        <v>1758</v>
      </c>
      <c r="F380" s="42" t="s">
        <v>1692</v>
      </c>
    </row>
    <row r="381" spans="1:6" hidden="1">
      <c r="A381" s="42">
        <f t="shared" si="7"/>
        <v>35</v>
      </c>
      <c r="B381" s="42">
        <v>2020</v>
      </c>
      <c r="C381" s="42" t="str">
        <f>_xlfn.CONCAT(Table2[[#This Row],[Year]],"-",Table2[[#This Row],[Article No.]])</f>
        <v>2020-35</v>
      </c>
      <c r="D381" s="42" t="s">
        <v>1759</v>
      </c>
      <c r="E381" s="42" t="s">
        <v>1760</v>
      </c>
      <c r="F381" s="42" t="s">
        <v>1692</v>
      </c>
    </row>
    <row r="382" spans="1:6" hidden="1">
      <c r="A382" s="42">
        <f t="shared" si="7"/>
        <v>36</v>
      </c>
      <c r="B382" s="42">
        <v>2020</v>
      </c>
      <c r="C382" s="42" t="str">
        <f>_xlfn.CONCAT(Table2[[#This Row],[Year]],"-",Table2[[#This Row],[Article No.]])</f>
        <v>2020-36</v>
      </c>
      <c r="D382" s="42" t="s">
        <v>1761</v>
      </c>
      <c r="E382" s="42" t="s">
        <v>1762</v>
      </c>
      <c r="F382" s="42" t="s">
        <v>1692</v>
      </c>
    </row>
    <row r="383" spans="1:6" hidden="1">
      <c r="A383" s="42">
        <f t="shared" si="7"/>
        <v>37</v>
      </c>
      <c r="B383" s="42">
        <v>2020</v>
      </c>
      <c r="C383" s="42" t="str">
        <f>_xlfn.CONCAT(Table2[[#This Row],[Year]],"-",Table2[[#This Row],[Article No.]])</f>
        <v>2020-37</v>
      </c>
      <c r="D383" s="42" t="s">
        <v>1763</v>
      </c>
      <c r="E383" s="42" t="s">
        <v>1764</v>
      </c>
      <c r="F383" s="42" t="s">
        <v>1692</v>
      </c>
    </row>
    <row r="384" spans="1:6" hidden="1">
      <c r="A384" s="42">
        <f t="shared" si="7"/>
        <v>38</v>
      </c>
      <c r="B384" s="42">
        <v>2020</v>
      </c>
      <c r="C384" s="42" t="str">
        <f>_xlfn.CONCAT(Table2[[#This Row],[Year]],"-",Table2[[#This Row],[Article No.]])</f>
        <v>2020-38</v>
      </c>
      <c r="D384" s="42" t="s">
        <v>1765</v>
      </c>
      <c r="E384" s="42" t="s">
        <v>1766</v>
      </c>
      <c r="F384" s="42" t="s">
        <v>1692</v>
      </c>
    </row>
    <row r="385" spans="1:6" hidden="1">
      <c r="A385" s="42">
        <f t="shared" si="7"/>
        <v>39</v>
      </c>
      <c r="B385" s="42">
        <v>2020</v>
      </c>
      <c r="C385" s="42" t="str">
        <f>_xlfn.CONCAT(Table2[[#This Row],[Year]],"-",Table2[[#This Row],[Article No.]])</f>
        <v>2020-39</v>
      </c>
      <c r="D385" s="42" t="s">
        <v>1767</v>
      </c>
      <c r="E385" s="42" t="s">
        <v>1768</v>
      </c>
      <c r="F385" s="42" t="s">
        <v>1692</v>
      </c>
    </row>
    <row r="386" spans="1:6" hidden="1">
      <c r="A386" s="42">
        <f t="shared" si="7"/>
        <v>40</v>
      </c>
      <c r="B386" s="42">
        <v>2020</v>
      </c>
      <c r="C386" s="42" t="str">
        <f>_xlfn.CONCAT(Table2[[#This Row],[Year]],"-",Table2[[#This Row],[Article No.]])</f>
        <v>2020-40</v>
      </c>
      <c r="D386" s="42" t="s">
        <v>1769</v>
      </c>
      <c r="E386" s="42" t="s">
        <v>1770</v>
      </c>
      <c r="F386" s="42" t="s">
        <v>1692</v>
      </c>
    </row>
    <row r="387" spans="1:6" hidden="1">
      <c r="A387" s="42">
        <f t="shared" si="7"/>
        <v>41</v>
      </c>
      <c r="B387" s="42">
        <v>2020</v>
      </c>
      <c r="C387" s="42" t="str">
        <f>_xlfn.CONCAT(Table2[[#This Row],[Year]],"-",Table2[[#This Row],[Article No.]])</f>
        <v>2020-41</v>
      </c>
      <c r="D387" s="42" t="s">
        <v>1771</v>
      </c>
      <c r="E387" s="42" t="s">
        <v>1772</v>
      </c>
      <c r="F387" s="42" t="s">
        <v>1692</v>
      </c>
    </row>
    <row r="388" spans="1:6" hidden="1">
      <c r="A388" s="42">
        <f t="shared" si="7"/>
        <v>42</v>
      </c>
      <c r="B388" s="42">
        <v>2020</v>
      </c>
      <c r="C388" s="42" t="str">
        <f>_xlfn.CONCAT(Table2[[#This Row],[Year]],"-",Table2[[#This Row],[Article No.]])</f>
        <v>2020-42</v>
      </c>
      <c r="D388" s="42" t="s">
        <v>1773</v>
      </c>
      <c r="E388" s="42" t="s">
        <v>1774</v>
      </c>
      <c r="F388" s="42" t="s">
        <v>1692</v>
      </c>
    </row>
    <row r="389" spans="1:6" hidden="1">
      <c r="A389" s="42">
        <f t="shared" si="7"/>
        <v>43</v>
      </c>
      <c r="B389" s="42">
        <v>2020</v>
      </c>
      <c r="C389" s="42" t="str">
        <f>_xlfn.CONCAT(Table2[[#This Row],[Year]],"-",Table2[[#This Row],[Article No.]])</f>
        <v>2020-43</v>
      </c>
      <c r="D389" s="42" t="s">
        <v>1775</v>
      </c>
      <c r="E389" s="42" t="s">
        <v>1776</v>
      </c>
      <c r="F389" s="42" t="s">
        <v>1692</v>
      </c>
    </row>
    <row r="390" spans="1:6" hidden="1">
      <c r="A390" s="42">
        <f t="shared" si="7"/>
        <v>44</v>
      </c>
      <c r="B390" s="42">
        <v>2020</v>
      </c>
      <c r="C390" s="42" t="str">
        <f>_xlfn.CONCAT(Table2[[#This Row],[Year]],"-",Table2[[#This Row],[Article No.]])</f>
        <v>2020-44</v>
      </c>
      <c r="D390" s="42" t="s">
        <v>1777</v>
      </c>
      <c r="E390" s="42" t="s">
        <v>1778</v>
      </c>
      <c r="F390" s="42" t="s">
        <v>1692</v>
      </c>
    </row>
    <row r="391" spans="1:6" hidden="1">
      <c r="A391" s="42">
        <f t="shared" si="7"/>
        <v>45</v>
      </c>
      <c r="B391" s="42">
        <v>2020</v>
      </c>
      <c r="C391" s="42" t="str">
        <f>_xlfn.CONCAT(Table2[[#This Row],[Year]],"-",Table2[[#This Row],[Article No.]])</f>
        <v>2020-45</v>
      </c>
      <c r="D391" s="42" t="s">
        <v>1779</v>
      </c>
      <c r="E391" s="42" t="s">
        <v>1780</v>
      </c>
      <c r="F391" s="42" t="s">
        <v>1692</v>
      </c>
    </row>
    <row r="392" spans="1:6" hidden="1">
      <c r="A392" s="42">
        <f t="shared" si="7"/>
        <v>46</v>
      </c>
      <c r="B392" s="42">
        <v>2020</v>
      </c>
      <c r="C392" s="42" t="str">
        <f>_xlfn.CONCAT(Table2[[#This Row],[Year]],"-",Table2[[#This Row],[Article No.]])</f>
        <v>2020-46</v>
      </c>
      <c r="D392" s="42" t="s">
        <v>1781</v>
      </c>
      <c r="E392" s="42" t="s">
        <v>1782</v>
      </c>
      <c r="F392" s="42" t="s">
        <v>1692</v>
      </c>
    </row>
    <row r="393" spans="1:6" hidden="1">
      <c r="A393" s="42">
        <f t="shared" si="7"/>
        <v>47</v>
      </c>
      <c r="B393" s="42">
        <v>2020</v>
      </c>
      <c r="C393" s="42" t="str">
        <f>_xlfn.CONCAT(Table2[[#This Row],[Year]],"-",Table2[[#This Row],[Article No.]])</f>
        <v>2020-47</v>
      </c>
      <c r="D393" s="42" t="s">
        <v>1783</v>
      </c>
      <c r="E393" s="42" t="s">
        <v>1784</v>
      </c>
      <c r="F393" s="42" t="s">
        <v>1692</v>
      </c>
    </row>
    <row r="394" spans="1:6" hidden="1">
      <c r="A394" s="42">
        <f t="shared" si="7"/>
        <v>48</v>
      </c>
      <c r="B394" s="42">
        <v>2020</v>
      </c>
      <c r="C394" s="42" t="str">
        <f>_xlfn.CONCAT(Table2[[#This Row],[Year]],"-",Table2[[#This Row],[Article No.]])</f>
        <v>2020-48</v>
      </c>
      <c r="D394" s="42" t="s">
        <v>1785</v>
      </c>
      <c r="E394" s="42" t="s">
        <v>1786</v>
      </c>
      <c r="F394" s="42" t="s">
        <v>1692</v>
      </c>
    </row>
    <row r="395" spans="1:6" hidden="1">
      <c r="A395" s="42">
        <f t="shared" si="7"/>
        <v>49</v>
      </c>
      <c r="B395" s="42">
        <v>2020</v>
      </c>
      <c r="C395" s="42" t="str">
        <f>_xlfn.CONCAT(Table2[[#This Row],[Year]],"-",Table2[[#This Row],[Article No.]])</f>
        <v>2020-49</v>
      </c>
      <c r="D395" s="42" t="s">
        <v>1787</v>
      </c>
      <c r="E395" s="42" t="s">
        <v>1788</v>
      </c>
      <c r="F395" s="42" t="s">
        <v>1692</v>
      </c>
    </row>
    <row r="396" spans="1:6" hidden="1">
      <c r="A396" s="42">
        <f t="shared" si="7"/>
        <v>50</v>
      </c>
      <c r="B396" s="42">
        <v>2020</v>
      </c>
      <c r="C396" s="42" t="str">
        <f>_xlfn.CONCAT(Table2[[#This Row],[Year]],"-",Table2[[#This Row],[Article No.]])</f>
        <v>2020-50</v>
      </c>
      <c r="D396" s="42" t="s">
        <v>1789</v>
      </c>
      <c r="E396" s="42" t="s">
        <v>1790</v>
      </c>
      <c r="F396" s="42" t="s">
        <v>1692</v>
      </c>
    </row>
    <row r="397" spans="1:6" hidden="1">
      <c r="A397" s="42">
        <f t="shared" si="7"/>
        <v>51</v>
      </c>
      <c r="B397" s="42">
        <v>2020</v>
      </c>
      <c r="C397" s="42" t="str">
        <f>_xlfn.CONCAT(Table2[[#This Row],[Year]],"-",Table2[[#This Row],[Article No.]])</f>
        <v>2020-51</v>
      </c>
      <c r="D397" s="42" t="s">
        <v>1791</v>
      </c>
      <c r="E397" s="42" t="s">
        <v>1792</v>
      </c>
      <c r="F397" s="42" t="s">
        <v>1692</v>
      </c>
    </row>
    <row r="398" spans="1:6" hidden="1">
      <c r="A398" s="42">
        <f t="shared" si="7"/>
        <v>52</v>
      </c>
      <c r="B398" s="42">
        <v>2020</v>
      </c>
      <c r="C398" s="42" t="str">
        <f>_xlfn.CONCAT(Table2[[#This Row],[Year]],"-",Table2[[#This Row],[Article No.]])</f>
        <v>2020-52</v>
      </c>
      <c r="D398" s="42" t="s">
        <v>1793</v>
      </c>
      <c r="E398" s="42" t="s">
        <v>1794</v>
      </c>
      <c r="F398" s="42" t="s">
        <v>1692</v>
      </c>
    </row>
    <row r="399" spans="1:6" hidden="1">
      <c r="A399" s="42">
        <f t="shared" si="7"/>
        <v>53</v>
      </c>
      <c r="B399" s="42">
        <v>2020</v>
      </c>
      <c r="C399" s="42" t="str">
        <f>_xlfn.CONCAT(Table2[[#This Row],[Year]],"-",Table2[[#This Row],[Article No.]])</f>
        <v>2020-53</v>
      </c>
      <c r="D399" s="42" t="s">
        <v>1795</v>
      </c>
      <c r="E399" s="42" t="s">
        <v>1796</v>
      </c>
      <c r="F399" s="42" t="s">
        <v>1692</v>
      </c>
    </row>
    <row r="400" spans="1:6" hidden="1">
      <c r="A400" s="42">
        <f t="shared" si="7"/>
        <v>54</v>
      </c>
      <c r="B400" s="42">
        <v>2020</v>
      </c>
      <c r="C400" s="42" t="str">
        <f>_xlfn.CONCAT(Table2[[#This Row],[Year]],"-",Table2[[#This Row],[Article No.]])</f>
        <v>2020-54</v>
      </c>
      <c r="D400" s="42" t="s">
        <v>1797</v>
      </c>
      <c r="E400" s="42" t="s">
        <v>1798</v>
      </c>
      <c r="F400" s="42" t="s">
        <v>1692</v>
      </c>
    </row>
    <row r="401" spans="1:6" hidden="1">
      <c r="A401" s="42">
        <f t="shared" si="7"/>
        <v>55</v>
      </c>
      <c r="B401" s="42">
        <v>2020</v>
      </c>
      <c r="C401" s="42" t="str">
        <f>_xlfn.CONCAT(Table2[[#This Row],[Year]],"-",Table2[[#This Row],[Article No.]])</f>
        <v>2020-55</v>
      </c>
      <c r="D401" s="42" t="s">
        <v>1799</v>
      </c>
      <c r="E401" s="42" t="s">
        <v>1800</v>
      </c>
      <c r="F401" s="42" t="s">
        <v>1692</v>
      </c>
    </row>
    <row r="402" spans="1:6" hidden="1">
      <c r="A402" s="42">
        <f t="shared" si="7"/>
        <v>56</v>
      </c>
      <c r="B402" s="42">
        <v>2020</v>
      </c>
      <c r="C402" s="42" t="str">
        <f>_xlfn.CONCAT(Table2[[#This Row],[Year]],"-",Table2[[#This Row],[Article No.]])</f>
        <v>2020-56</v>
      </c>
      <c r="D402" s="42" t="s">
        <v>1801</v>
      </c>
      <c r="E402" s="42" t="s">
        <v>1802</v>
      </c>
      <c r="F402" s="42" t="s">
        <v>1692</v>
      </c>
    </row>
    <row r="403" spans="1:6" hidden="1">
      <c r="A403" s="42">
        <f t="shared" si="7"/>
        <v>57</v>
      </c>
      <c r="B403" s="42">
        <v>2020</v>
      </c>
      <c r="C403" s="42" t="str">
        <f>_xlfn.CONCAT(Table2[[#This Row],[Year]],"-",Table2[[#This Row],[Article No.]])</f>
        <v>2020-57</v>
      </c>
      <c r="D403" s="42" t="s">
        <v>1803</v>
      </c>
      <c r="E403" s="42" t="s">
        <v>1804</v>
      </c>
      <c r="F403" s="42" t="s">
        <v>1692</v>
      </c>
    </row>
    <row r="404" spans="1:6" hidden="1">
      <c r="A404" s="42">
        <f t="shared" si="7"/>
        <v>58</v>
      </c>
      <c r="B404" s="42">
        <v>2020</v>
      </c>
      <c r="C404" s="42" t="str">
        <f>_xlfn.CONCAT(Table2[[#This Row],[Year]],"-",Table2[[#This Row],[Article No.]])</f>
        <v>2020-58</v>
      </c>
      <c r="D404" s="42" t="s">
        <v>1805</v>
      </c>
      <c r="E404" s="42" t="s">
        <v>1806</v>
      </c>
      <c r="F404" s="42" t="s">
        <v>1692</v>
      </c>
    </row>
    <row r="405" spans="1:6" hidden="1">
      <c r="A405" s="42">
        <f t="shared" si="7"/>
        <v>59</v>
      </c>
      <c r="B405" s="42">
        <v>2020</v>
      </c>
      <c r="C405" s="42" t="str">
        <f>_xlfn.CONCAT(Table2[[#This Row],[Year]],"-",Table2[[#This Row],[Article No.]])</f>
        <v>2020-59</v>
      </c>
      <c r="D405" s="42" t="s">
        <v>1807</v>
      </c>
      <c r="E405" s="42" t="s">
        <v>1808</v>
      </c>
      <c r="F405" s="42" t="s">
        <v>1692</v>
      </c>
    </row>
    <row r="406" spans="1:6" hidden="1">
      <c r="A406" s="42">
        <f t="shared" si="7"/>
        <v>60</v>
      </c>
      <c r="B406" s="42">
        <v>2020</v>
      </c>
      <c r="C406" s="42" t="str">
        <f>_xlfn.CONCAT(Table2[[#This Row],[Year]],"-",Table2[[#This Row],[Article No.]])</f>
        <v>2020-60</v>
      </c>
      <c r="D406" s="42" t="s">
        <v>1809</v>
      </c>
      <c r="E406" s="42" t="s">
        <v>1810</v>
      </c>
      <c r="F406" s="42" t="s">
        <v>1692</v>
      </c>
    </row>
    <row r="407" spans="1:6" hidden="1">
      <c r="A407" s="42">
        <f t="shared" si="7"/>
        <v>61</v>
      </c>
      <c r="B407" s="42">
        <v>2020</v>
      </c>
      <c r="C407" s="42" t="str">
        <f>_xlfn.CONCAT(Table2[[#This Row],[Year]],"-",Table2[[#This Row],[Article No.]])</f>
        <v>2020-61</v>
      </c>
      <c r="D407" s="42" t="s">
        <v>1811</v>
      </c>
      <c r="E407" s="42" t="s">
        <v>1812</v>
      </c>
      <c r="F407" s="42" t="s">
        <v>1692</v>
      </c>
    </row>
    <row r="408" spans="1:6" hidden="1">
      <c r="A408" s="42">
        <f t="shared" si="7"/>
        <v>62</v>
      </c>
      <c r="B408" s="42">
        <v>2020</v>
      </c>
      <c r="C408" s="42" t="str">
        <f>_xlfn.CONCAT(Table2[[#This Row],[Year]],"-",Table2[[#This Row],[Article No.]])</f>
        <v>2020-62</v>
      </c>
      <c r="D408" s="42" t="s">
        <v>1813</v>
      </c>
      <c r="E408" s="42" t="s">
        <v>1814</v>
      </c>
      <c r="F408" s="42" t="s">
        <v>1692</v>
      </c>
    </row>
    <row r="409" spans="1:6" hidden="1">
      <c r="A409" s="42">
        <f t="shared" si="7"/>
        <v>63</v>
      </c>
      <c r="B409" s="42">
        <v>2020</v>
      </c>
      <c r="C409" s="42" t="str">
        <f>_xlfn.CONCAT(Table2[[#This Row],[Year]],"-",Table2[[#This Row],[Article No.]])</f>
        <v>2020-63</v>
      </c>
      <c r="D409" s="42" t="s">
        <v>1815</v>
      </c>
      <c r="E409" s="42" t="s">
        <v>1816</v>
      </c>
      <c r="F409" s="42" t="s">
        <v>1692</v>
      </c>
    </row>
    <row r="410" spans="1:6" hidden="1">
      <c r="A410" s="42">
        <f t="shared" si="7"/>
        <v>64</v>
      </c>
      <c r="B410" s="42">
        <v>2020</v>
      </c>
      <c r="C410" s="42" t="str">
        <f>_xlfn.CONCAT(Table2[[#This Row],[Year]],"-",Table2[[#This Row],[Article No.]])</f>
        <v>2020-64</v>
      </c>
      <c r="D410" s="42" t="s">
        <v>1817</v>
      </c>
      <c r="E410" s="42" t="s">
        <v>1818</v>
      </c>
      <c r="F410" s="42" t="s">
        <v>1692</v>
      </c>
    </row>
    <row r="411" spans="1:6" hidden="1">
      <c r="A411" s="42">
        <f t="shared" si="7"/>
        <v>65</v>
      </c>
      <c r="B411" s="42">
        <v>2020</v>
      </c>
      <c r="C411" s="42" t="str">
        <f>_xlfn.CONCAT(Table2[[#This Row],[Year]],"-",Table2[[#This Row],[Article No.]])</f>
        <v>2020-65</v>
      </c>
      <c r="D411" s="42" t="s">
        <v>1819</v>
      </c>
      <c r="E411" s="42" t="s">
        <v>1820</v>
      </c>
      <c r="F411" s="42" t="s">
        <v>1692</v>
      </c>
    </row>
    <row r="412" spans="1:6" hidden="1">
      <c r="A412" s="42">
        <f t="shared" ref="A412:A443" si="8">A411+1</f>
        <v>66</v>
      </c>
      <c r="B412" s="42">
        <v>2020</v>
      </c>
      <c r="C412" s="42" t="str">
        <f>_xlfn.CONCAT(Table2[[#This Row],[Year]],"-",Table2[[#This Row],[Article No.]])</f>
        <v>2020-66</v>
      </c>
      <c r="D412" s="42" t="s">
        <v>1821</v>
      </c>
      <c r="E412" s="42" t="s">
        <v>1822</v>
      </c>
      <c r="F412" s="42" t="s">
        <v>1692</v>
      </c>
    </row>
    <row r="413" spans="1:6" hidden="1">
      <c r="A413" s="42">
        <f t="shared" si="8"/>
        <v>67</v>
      </c>
      <c r="B413" s="42">
        <v>2020</v>
      </c>
      <c r="C413" s="42" t="str">
        <f>_xlfn.CONCAT(Table2[[#This Row],[Year]],"-",Table2[[#This Row],[Article No.]])</f>
        <v>2020-67</v>
      </c>
      <c r="D413" s="42" t="s">
        <v>1823</v>
      </c>
      <c r="E413" s="42" t="s">
        <v>1824</v>
      </c>
      <c r="F413" s="42" t="s">
        <v>1692</v>
      </c>
    </row>
    <row r="414" spans="1:6" hidden="1">
      <c r="A414" s="42">
        <f t="shared" si="8"/>
        <v>68</v>
      </c>
      <c r="B414" s="42">
        <v>2020</v>
      </c>
      <c r="C414" s="42" t="str">
        <f>_xlfn.CONCAT(Table2[[#This Row],[Year]],"-",Table2[[#This Row],[Article No.]])</f>
        <v>2020-68</v>
      </c>
      <c r="D414" s="42" t="s">
        <v>1825</v>
      </c>
      <c r="E414" s="42" t="s">
        <v>1826</v>
      </c>
      <c r="F414" s="42" t="s">
        <v>1692</v>
      </c>
    </row>
    <row r="415" spans="1:6" hidden="1">
      <c r="A415" s="42">
        <f t="shared" si="8"/>
        <v>69</v>
      </c>
      <c r="B415" s="42">
        <v>2020</v>
      </c>
      <c r="C415" s="42" t="str">
        <f>_xlfn.CONCAT(Table2[[#This Row],[Year]],"-",Table2[[#This Row],[Article No.]])</f>
        <v>2020-69</v>
      </c>
      <c r="D415" s="42" t="s">
        <v>1827</v>
      </c>
      <c r="E415" s="42" t="s">
        <v>1828</v>
      </c>
      <c r="F415" s="42" t="s">
        <v>1692</v>
      </c>
    </row>
    <row r="416" spans="1:6" hidden="1">
      <c r="A416" s="42">
        <f t="shared" si="8"/>
        <v>70</v>
      </c>
      <c r="B416" s="42">
        <v>2020</v>
      </c>
      <c r="C416" s="42" t="str">
        <f>_xlfn.CONCAT(Table2[[#This Row],[Year]],"-",Table2[[#This Row],[Article No.]])</f>
        <v>2020-70</v>
      </c>
      <c r="D416" s="42" t="s">
        <v>1829</v>
      </c>
      <c r="E416" s="42" t="s">
        <v>1830</v>
      </c>
      <c r="F416" s="42" t="s">
        <v>1692</v>
      </c>
    </row>
    <row r="417" spans="1:6" hidden="1">
      <c r="A417" s="42">
        <f t="shared" si="8"/>
        <v>71</v>
      </c>
      <c r="B417" s="42">
        <v>2020</v>
      </c>
      <c r="C417" s="42" t="str">
        <f>_xlfn.CONCAT(Table2[[#This Row],[Year]],"-",Table2[[#This Row],[Article No.]])</f>
        <v>2020-71</v>
      </c>
      <c r="D417" s="42" t="s">
        <v>1831</v>
      </c>
      <c r="E417" s="42" t="s">
        <v>1832</v>
      </c>
      <c r="F417" s="42" t="s">
        <v>1692</v>
      </c>
    </row>
    <row r="418" spans="1:6" hidden="1">
      <c r="A418" s="42">
        <f t="shared" si="8"/>
        <v>72</v>
      </c>
      <c r="B418" s="42">
        <v>2020</v>
      </c>
      <c r="C418" s="42" t="str">
        <f>_xlfn.CONCAT(Table2[[#This Row],[Year]],"-",Table2[[#This Row],[Article No.]])</f>
        <v>2020-72</v>
      </c>
      <c r="D418" s="42" t="s">
        <v>1833</v>
      </c>
      <c r="E418" s="42" t="s">
        <v>1834</v>
      </c>
      <c r="F418" s="42" t="s">
        <v>1692</v>
      </c>
    </row>
    <row r="419" spans="1:6" hidden="1">
      <c r="A419" s="42">
        <f t="shared" si="8"/>
        <v>73</v>
      </c>
      <c r="B419" s="42">
        <v>2020</v>
      </c>
      <c r="C419" s="42" t="str">
        <f>_xlfn.CONCAT(Table2[[#This Row],[Year]],"-",Table2[[#This Row],[Article No.]])</f>
        <v>2020-73</v>
      </c>
      <c r="D419" s="42" t="s">
        <v>1835</v>
      </c>
      <c r="E419" s="42" t="s">
        <v>1836</v>
      </c>
      <c r="F419" s="42" t="s">
        <v>1692</v>
      </c>
    </row>
    <row r="420" spans="1:6" hidden="1">
      <c r="A420" s="42">
        <f t="shared" si="8"/>
        <v>74</v>
      </c>
      <c r="B420" s="42">
        <v>2020</v>
      </c>
      <c r="C420" s="42" t="str">
        <f>_xlfn.CONCAT(Table2[[#This Row],[Year]],"-",Table2[[#This Row],[Article No.]])</f>
        <v>2020-74</v>
      </c>
      <c r="D420" s="42" t="s">
        <v>1837</v>
      </c>
      <c r="E420" s="42" t="s">
        <v>1838</v>
      </c>
      <c r="F420" s="42" t="s">
        <v>1692</v>
      </c>
    </row>
    <row r="421" spans="1:6" hidden="1">
      <c r="A421" s="42">
        <f t="shared" si="8"/>
        <v>75</v>
      </c>
      <c r="B421" s="42">
        <v>2020</v>
      </c>
      <c r="C421" s="42" t="str">
        <f>_xlfn.CONCAT(Table2[[#This Row],[Year]],"-",Table2[[#This Row],[Article No.]])</f>
        <v>2020-75</v>
      </c>
      <c r="D421" s="42" t="s">
        <v>1839</v>
      </c>
      <c r="E421" s="42" t="s">
        <v>1840</v>
      </c>
      <c r="F421" s="42" t="s">
        <v>1692</v>
      </c>
    </row>
    <row r="422" spans="1:6" hidden="1">
      <c r="A422" s="42">
        <f t="shared" si="8"/>
        <v>76</v>
      </c>
      <c r="B422" s="42">
        <v>2020</v>
      </c>
      <c r="C422" s="42" t="str">
        <f>_xlfn.CONCAT(Table2[[#This Row],[Year]],"-",Table2[[#This Row],[Article No.]])</f>
        <v>2020-76</v>
      </c>
      <c r="D422" s="42" t="s">
        <v>1841</v>
      </c>
      <c r="E422" s="42" t="s">
        <v>1842</v>
      </c>
      <c r="F422" s="42" t="s">
        <v>1692</v>
      </c>
    </row>
    <row r="423" spans="1:6" hidden="1">
      <c r="A423" s="42">
        <f t="shared" si="8"/>
        <v>77</v>
      </c>
      <c r="B423" s="42">
        <v>2020</v>
      </c>
      <c r="C423" s="42" t="str">
        <f>_xlfn.CONCAT(Table2[[#This Row],[Year]],"-",Table2[[#This Row],[Article No.]])</f>
        <v>2020-77</v>
      </c>
      <c r="D423" s="42" t="s">
        <v>1843</v>
      </c>
      <c r="E423" s="42" t="s">
        <v>1844</v>
      </c>
      <c r="F423" s="42" t="s">
        <v>1692</v>
      </c>
    </row>
    <row r="424" spans="1:6" hidden="1">
      <c r="A424" s="42">
        <f t="shared" si="8"/>
        <v>78</v>
      </c>
      <c r="B424" s="42">
        <v>2020</v>
      </c>
      <c r="C424" s="42" t="str">
        <f>_xlfn.CONCAT(Table2[[#This Row],[Year]],"-",Table2[[#This Row],[Article No.]])</f>
        <v>2020-78</v>
      </c>
      <c r="D424" s="42" t="s">
        <v>1845</v>
      </c>
      <c r="E424" s="42" t="s">
        <v>1846</v>
      </c>
      <c r="F424" s="42" t="s">
        <v>1692</v>
      </c>
    </row>
    <row r="425" spans="1:6" hidden="1">
      <c r="A425" s="42">
        <f t="shared" si="8"/>
        <v>79</v>
      </c>
      <c r="B425" s="42">
        <v>2020</v>
      </c>
      <c r="C425" s="42" t="str">
        <f>_xlfn.CONCAT(Table2[[#This Row],[Year]],"-",Table2[[#This Row],[Article No.]])</f>
        <v>2020-79</v>
      </c>
      <c r="D425" s="42" t="s">
        <v>1847</v>
      </c>
      <c r="E425" s="42" t="s">
        <v>1848</v>
      </c>
      <c r="F425" s="42" t="s">
        <v>1692</v>
      </c>
    </row>
    <row r="426" spans="1:6" hidden="1">
      <c r="A426" s="42">
        <f t="shared" si="8"/>
        <v>80</v>
      </c>
      <c r="B426" s="42">
        <v>2020</v>
      </c>
      <c r="C426" s="42" t="str">
        <f>_xlfn.CONCAT(Table2[[#This Row],[Year]],"-",Table2[[#This Row],[Article No.]])</f>
        <v>2020-80</v>
      </c>
      <c r="D426" s="42" t="s">
        <v>1849</v>
      </c>
      <c r="E426" s="42" t="s">
        <v>1850</v>
      </c>
      <c r="F426" s="42" t="s">
        <v>1692</v>
      </c>
    </row>
    <row r="427" spans="1:6" hidden="1">
      <c r="A427" s="42">
        <f t="shared" si="8"/>
        <v>81</v>
      </c>
      <c r="B427" s="42">
        <v>2020</v>
      </c>
      <c r="C427" s="42" t="str">
        <f>_xlfn.CONCAT(Table2[[#This Row],[Year]],"-",Table2[[#This Row],[Article No.]])</f>
        <v>2020-81</v>
      </c>
      <c r="D427" s="42" t="s">
        <v>1851</v>
      </c>
      <c r="E427" s="42" t="s">
        <v>1852</v>
      </c>
      <c r="F427" s="42" t="s">
        <v>1692</v>
      </c>
    </row>
    <row r="428" spans="1:6" hidden="1">
      <c r="A428" s="42">
        <f t="shared" si="8"/>
        <v>82</v>
      </c>
      <c r="B428" s="42">
        <v>2020</v>
      </c>
      <c r="C428" s="42" t="str">
        <f>_xlfn.CONCAT(Table2[[#This Row],[Year]],"-",Table2[[#This Row],[Article No.]])</f>
        <v>2020-82</v>
      </c>
      <c r="D428" s="42" t="s">
        <v>1853</v>
      </c>
      <c r="E428" s="42" t="s">
        <v>1854</v>
      </c>
      <c r="F428" s="42" t="s">
        <v>1692</v>
      </c>
    </row>
    <row r="429" spans="1:6" hidden="1">
      <c r="A429" s="42">
        <f t="shared" si="8"/>
        <v>83</v>
      </c>
      <c r="B429" s="42">
        <v>2020</v>
      </c>
      <c r="C429" s="42" t="str">
        <f>_xlfn.CONCAT(Table2[[#This Row],[Year]],"-",Table2[[#This Row],[Article No.]])</f>
        <v>2020-83</v>
      </c>
      <c r="D429" s="42" t="s">
        <v>1855</v>
      </c>
      <c r="E429" s="42" t="s">
        <v>1856</v>
      </c>
      <c r="F429" s="42" t="s">
        <v>1692</v>
      </c>
    </row>
    <row r="430" spans="1:6" hidden="1">
      <c r="A430" s="42">
        <f t="shared" si="8"/>
        <v>84</v>
      </c>
      <c r="B430" s="42">
        <v>2020</v>
      </c>
      <c r="C430" s="42" t="str">
        <f>_xlfn.CONCAT(Table2[[#This Row],[Year]],"-",Table2[[#This Row],[Article No.]])</f>
        <v>2020-84</v>
      </c>
      <c r="D430" s="42" t="s">
        <v>1857</v>
      </c>
      <c r="E430" s="42" t="s">
        <v>1858</v>
      </c>
      <c r="F430" s="42" t="s">
        <v>1692</v>
      </c>
    </row>
    <row r="431" spans="1:6" hidden="1">
      <c r="A431" s="42">
        <f t="shared" si="8"/>
        <v>85</v>
      </c>
      <c r="B431" s="42">
        <v>2020</v>
      </c>
      <c r="C431" s="42" t="str">
        <f>_xlfn.CONCAT(Table2[[#This Row],[Year]],"-",Table2[[#This Row],[Article No.]])</f>
        <v>2020-85</v>
      </c>
      <c r="D431" s="42" t="s">
        <v>1859</v>
      </c>
      <c r="E431" s="42" t="s">
        <v>1860</v>
      </c>
      <c r="F431" s="42" t="s">
        <v>1692</v>
      </c>
    </row>
    <row r="432" spans="1:6" hidden="1">
      <c r="A432" s="42">
        <f t="shared" si="8"/>
        <v>86</v>
      </c>
      <c r="B432" s="42">
        <v>2020</v>
      </c>
      <c r="C432" s="42" t="str">
        <f>_xlfn.CONCAT(Table2[[#This Row],[Year]],"-",Table2[[#This Row],[Article No.]])</f>
        <v>2020-86</v>
      </c>
      <c r="D432" s="42" t="s">
        <v>1861</v>
      </c>
      <c r="E432" s="42" t="s">
        <v>1862</v>
      </c>
      <c r="F432" s="42" t="s">
        <v>1692</v>
      </c>
    </row>
    <row r="433" spans="1:6" hidden="1">
      <c r="A433" s="42">
        <f t="shared" si="8"/>
        <v>87</v>
      </c>
      <c r="B433" s="42">
        <v>2020</v>
      </c>
      <c r="C433" s="42" t="str">
        <f>_xlfn.CONCAT(Table2[[#This Row],[Year]],"-",Table2[[#This Row],[Article No.]])</f>
        <v>2020-87</v>
      </c>
      <c r="D433" s="42" t="s">
        <v>1863</v>
      </c>
      <c r="E433" s="42" t="s">
        <v>1864</v>
      </c>
      <c r="F433" s="42" t="s">
        <v>1692</v>
      </c>
    </row>
    <row r="434" spans="1:6" hidden="1">
      <c r="A434" s="42">
        <f t="shared" si="8"/>
        <v>88</v>
      </c>
      <c r="B434" s="42">
        <v>2020</v>
      </c>
      <c r="C434" s="42" t="str">
        <f>_xlfn.CONCAT(Table2[[#This Row],[Year]],"-",Table2[[#This Row],[Article No.]])</f>
        <v>2020-88</v>
      </c>
      <c r="D434" s="42" t="s">
        <v>1865</v>
      </c>
      <c r="E434" s="42" t="s">
        <v>1866</v>
      </c>
      <c r="F434" s="42" t="s">
        <v>1692</v>
      </c>
    </row>
    <row r="435" spans="1:6" hidden="1">
      <c r="A435" s="42">
        <f t="shared" si="8"/>
        <v>89</v>
      </c>
      <c r="B435" s="42">
        <v>2020</v>
      </c>
      <c r="C435" s="42" t="str">
        <f>_xlfn.CONCAT(Table2[[#This Row],[Year]],"-",Table2[[#This Row],[Article No.]])</f>
        <v>2020-89</v>
      </c>
      <c r="D435" s="42" t="s">
        <v>1867</v>
      </c>
      <c r="E435" s="42" t="s">
        <v>1868</v>
      </c>
      <c r="F435" s="42" t="s">
        <v>1692</v>
      </c>
    </row>
    <row r="436" spans="1:6" hidden="1">
      <c r="A436" s="42">
        <f t="shared" si="8"/>
        <v>90</v>
      </c>
      <c r="B436" s="42">
        <v>2020</v>
      </c>
      <c r="C436" s="42" t="str">
        <f>_xlfn.CONCAT(Table2[[#This Row],[Year]],"-",Table2[[#This Row],[Article No.]])</f>
        <v>2020-90</v>
      </c>
      <c r="D436" s="42" t="s">
        <v>1869</v>
      </c>
      <c r="E436" s="42" t="s">
        <v>1870</v>
      </c>
      <c r="F436" s="42" t="s">
        <v>1692</v>
      </c>
    </row>
    <row r="437" spans="1:6" hidden="1">
      <c r="A437" s="42">
        <f t="shared" si="8"/>
        <v>91</v>
      </c>
      <c r="B437" s="42">
        <v>2020</v>
      </c>
      <c r="C437" s="42" t="str">
        <f>_xlfn.CONCAT(Table2[[#This Row],[Year]],"-",Table2[[#This Row],[Article No.]])</f>
        <v>2020-91</v>
      </c>
      <c r="D437" s="42" t="s">
        <v>1871</v>
      </c>
      <c r="E437" s="42" t="s">
        <v>1872</v>
      </c>
      <c r="F437" s="42" t="s">
        <v>1692</v>
      </c>
    </row>
    <row r="438" spans="1:6" hidden="1">
      <c r="A438" s="42">
        <f t="shared" si="8"/>
        <v>92</v>
      </c>
      <c r="B438" s="42">
        <v>2020</v>
      </c>
      <c r="C438" s="42" t="str">
        <f>_xlfn.CONCAT(Table2[[#This Row],[Year]],"-",Table2[[#This Row],[Article No.]])</f>
        <v>2020-92</v>
      </c>
      <c r="D438" s="42" t="s">
        <v>1873</v>
      </c>
      <c r="E438" s="42" t="s">
        <v>1874</v>
      </c>
      <c r="F438" s="42" t="s">
        <v>1692</v>
      </c>
    </row>
    <row r="439" spans="1:6" hidden="1">
      <c r="A439" s="42">
        <f t="shared" si="8"/>
        <v>93</v>
      </c>
      <c r="B439" s="42">
        <v>2020</v>
      </c>
      <c r="C439" s="42" t="str">
        <f>_xlfn.CONCAT(Table2[[#This Row],[Year]],"-",Table2[[#This Row],[Article No.]])</f>
        <v>2020-93</v>
      </c>
      <c r="D439" s="42" t="s">
        <v>1875</v>
      </c>
      <c r="E439" s="42" t="s">
        <v>1876</v>
      </c>
      <c r="F439" s="42" t="s">
        <v>1692</v>
      </c>
    </row>
    <row r="440" spans="1:6" hidden="1">
      <c r="A440" s="42">
        <f t="shared" si="8"/>
        <v>94</v>
      </c>
      <c r="B440" s="42">
        <v>2020</v>
      </c>
      <c r="C440" s="42" t="str">
        <f>_xlfn.CONCAT(Table2[[#This Row],[Year]],"-",Table2[[#This Row],[Article No.]])</f>
        <v>2020-94</v>
      </c>
      <c r="D440" s="42" t="s">
        <v>1877</v>
      </c>
      <c r="E440" s="42" t="s">
        <v>1878</v>
      </c>
      <c r="F440" s="42" t="s">
        <v>1692</v>
      </c>
    </row>
    <row r="441" spans="1:6" hidden="1">
      <c r="A441" s="42">
        <f t="shared" si="8"/>
        <v>95</v>
      </c>
      <c r="B441" s="42">
        <v>2020</v>
      </c>
      <c r="C441" s="42" t="str">
        <f>_xlfn.CONCAT(Table2[[#This Row],[Year]],"-",Table2[[#This Row],[Article No.]])</f>
        <v>2020-95</v>
      </c>
      <c r="D441" s="42" t="s">
        <v>1879</v>
      </c>
      <c r="E441" s="42" t="s">
        <v>1880</v>
      </c>
      <c r="F441" s="42" t="s">
        <v>1692</v>
      </c>
    </row>
    <row r="442" spans="1:6" hidden="1">
      <c r="A442" s="42">
        <f t="shared" si="8"/>
        <v>96</v>
      </c>
      <c r="B442" s="42">
        <v>2020</v>
      </c>
      <c r="C442" s="42" t="str">
        <f>_xlfn.CONCAT(Table2[[#This Row],[Year]],"-",Table2[[#This Row],[Article No.]])</f>
        <v>2020-96</v>
      </c>
      <c r="D442" s="42" t="s">
        <v>1881</v>
      </c>
      <c r="E442" s="42" t="s">
        <v>1882</v>
      </c>
      <c r="F442" s="42" t="s">
        <v>1692</v>
      </c>
    </row>
    <row r="443" spans="1:6" hidden="1">
      <c r="A443" s="42">
        <f t="shared" si="8"/>
        <v>97</v>
      </c>
      <c r="B443" s="42">
        <v>2020</v>
      </c>
      <c r="C443" s="42" t="str">
        <f>_xlfn.CONCAT(Table2[[#This Row],[Year]],"-",Table2[[#This Row],[Article No.]])</f>
        <v>2020-97</v>
      </c>
      <c r="D443" s="42" t="s">
        <v>1883</v>
      </c>
      <c r="E443" s="42" t="s">
        <v>1884</v>
      </c>
      <c r="F443" s="42" t="s">
        <v>1692</v>
      </c>
    </row>
    <row r="444" spans="1:6" hidden="1">
      <c r="A444" s="42">
        <f t="shared" ref="A444:A475" si="9">A443+1</f>
        <v>98</v>
      </c>
      <c r="B444" s="42">
        <v>2020</v>
      </c>
      <c r="C444" s="42" t="str">
        <f>_xlfn.CONCAT(Table2[[#This Row],[Year]],"-",Table2[[#This Row],[Article No.]])</f>
        <v>2020-98</v>
      </c>
      <c r="D444" s="42" t="s">
        <v>1885</v>
      </c>
      <c r="E444" s="42" t="s">
        <v>1886</v>
      </c>
      <c r="F444" s="42" t="s">
        <v>1692</v>
      </c>
    </row>
    <row r="445" spans="1:6" hidden="1">
      <c r="A445" s="42">
        <f t="shared" si="9"/>
        <v>99</v>
      </c>
      <c r="B445" s="42">
        <v>2020</v>
      </c>
      <c r="C445" s="42" t="str">
        <f>_xlfn.CONCAT(Table2[[#This Row],[Year]],"-",Table2[[#This Row],[Article No.]])</f>
        <v>2020-99</v>
      </c>
      <c r="D445" s="42" t="s">
        <v>1887</v>
      </c>
      <c r="E445" s="42" t="s">
        <v>1888</v>
      </c>
      <c r="F445" s="42" t="s">
        <v>1692</v>
      </c>
    </row>
    <row r="446" spans="1:6" hidden="1">
      <c r="A446" s="42">
        <f t="shared" si="9"/>
        <v>100</v>
      </c>
      <c r="B446" s="42">
        <v>2020</v>
      </c>
      <c r="C446" s="42" t="str">
        <f>_xlfn.CONCAT(Table2[[#This Row],[Year]],"-",Table2[[#This Row],[Article No.]])</f>
        <v>2020-100</v>
      </c>
      <c r="D446" s="42" t="s">
        <v>1889</v>
      </c>
      <c r="E446" s="42" t="s">
        <v>1890</v>
      </c>
      <c r="F446" s="42" t="s">
        <v>1692</v>
      </c>
    </row>
    <row r="447" spans="1:6" hidden="1">
      <c r="A447" s="42">
        <f t="shared" si="9"/>
        <v>101</v>
      </c>
      <c r="B447" s="42">
        <v>2020</v>
      </c>
      <c r="C447" s="42" t="str">
        <f>_xlfn.CONCAT(Table2[[#This Row],[Year]],"-",Table2[[#This Row],[Article No.]])</f>
        <v>2020-101</v>
      </c>
      <c r="D447" s="42" t="s">
        <v>1891</v>
      </c>
      <c r="E447" s="42" t="s">
        <v>1892</v>
      </c>
      <c r="F447" s="42" t="s">
        <v>1692</v>
      </c>
    </row>
    <row r="448" spans="1:6" hidden="1">
      <c r="A448" s="42">
        <f t="shared" si="9"/>
        <v>102</v>
      </c>
      <c r="B448" s="42">
        <v>2020</v>
      </c>
      <c r="C448" s="42" t="str">
        <f>_xlfn.CONCAT(Table2[[#This Row],[Year]],"-",Table2[[#This Row],[Article No.]])</f>
        <v>2020-102</v>
      </c>
      <c r="D448" s="42" t="s">
        <v>1893</v>
      </c>
      <c r="E448" s="42" t="s">
        <v>1700</v>
      </c>
      <c r="F448" s="42" t="s">
        <v>1692</v>
      </c>
    </row>
    <row r="449" spans="1:6" hidden="1">
      <c r="A449" s="42">
        <f t="shared" si="9"/>
        <v>103</v>
      </c>
      <c r="B449" s="42">
        <v>2020</v>
      </c>
      <c r="C449" s="42" t="str">
        <f>_xlfn.CONCAT(Table2[[#This Row],[Year]],"-",Table2[[#This Row],[Article No.]])</f>
        <v>2020-103</v>
      </c>
      <c r="D449" s="42" t="s">
        <v>1894</v>
      </c>
      <c r="E449" s="42" t="s">
        <v>1895</v>
      </c>
      <c r="F449" s="42" t="s">
        <v>1692</v>
      </c>
    </row>
    <row r="450" spans="1:6" hidden="1">
      <c r="A450" s="42">
        <f t="shared" si="9"/>
        <v>104</v>
      </c>
      <c r="B450" s="42">
        <v>2020</v>
      </c>
      <c r="C450" s="42" t="str">
        <f>_xlfn.CONCAT(Table2[[#This Row],[Year]],"-",Table2[[#This Row],[Article No.]])</f>
        <v>2020-104</v>
      </c>
      <c r="D450" s="42" t="s">
        <v>1896</v>
      </c>
      <c r="E450" s="42" t="s">
        <v>1897</v>
      </c>
      <c r="F450" s="42" t="s">
        <v>1692</v>
      </c>
    </row>
    <row r="451" spans="1:6" hidden="1">
      <c r="A451" s="42">
        <f t="shared" si="9"/>
        <v>105</v>
      </c>
      <c r="B451" s="42">
        <v>2020</v>
      </c>
      <c r="C451" s="42" t="str">
        <f>_xlfn.CONCAT(Table2[[#This Row],[Year]],"-",Table2[[#This Row],[Article No.]])</f>
        <v>2020-105</v>
      </c>
      <c r="D451" s="42" t="s">
        <v>1898</v>
      </c>
      <c r="E451" s="42" t="s">
        <v>1899</v>
      </c>
      <c r="F451" s="42" t="s">
        <v>1692</v>
      </c>
    </row>
    <row r="452" spans="1:6" hidden="1">
      <c r="A452" s="42">
        <f t="shared" si="9"/>
        <v>106</v>
      </c>
      <c r="B452" s="42">
        <v>2020</v>
      </c>
      <c r="C452" s="42" t="str">
        <f>_xlfn.CONCAT(Table2[[#This Row],[Year]],"-",Table2[[#This Row],[Article No.]])</f>
        <v>2020-106</v>
      </c>
      <c r="D452" s="42" t="s">
        <v>1900</v>
      </c>
      <c r="E452" s="42" t="s">
        <v>1901</v>
      </c>
      <c r="F452" s="42" t="s">
        <v>1692</v>
      </c>
    </row>
    <row r="453" spans="1:6" hidden="1">
      <c r="A453" s="42">
        <f t="shared" si="9"/>
        <v>107</v>
      </c>
      <c r="B453" s="42">
        <v>2020</v>
      </c>
      <c r="C453" s="42" t="str">
        <f>_xlfn.CONCAT(Table2[[#This Row],[Year]],"-",Table2[[#This Row],[Article No.]])</f>
        <v>2020-107</v>
      </c>
      <c r="D453" s="42" t="s">
        <v>1902</v>
      </c>
      <c r="E453" s="42" t="s">
        <v>1903</v>
      </c>
      <c r="F453" s="42" t="s">
        <v>1692</v>
      </c>
    </row>
    <row r="454" spans="1:6" hidden="1">
      <c r="A454" s="42">
        <f t="shared" si="9"/>
        <v>108</v>
      </c>
      <c r="B454" s="42">
        <v>2020</v>
      </c>
      <c r="C454" s="42" t="str">
        <f>_xlfn.CONCAT(Table2[[#This Row],[Year]],"-",Table2[[#This Row],[Article No.]])</f>
        <v>2020-108</v>
      </c>
      <c r="D454" s="42" t="s">
        <v>1904</v>
      </c>
      <c r="E454" s="42" t="s">
        <v>1905</v>
      </c>
      <c r="F454" s="42" t="s">
        <v>1692</v>
      </c>
    </row>
    <row r="455" spans="1:6" hidden="1">
      <c r="A455" s="42">
        <f t="shared" si="9"/>
        <v>109</v>
      </c>
      <c r="B455" s="42">
        <v>2020</v>
      </c>
      <c r="C455" s="42" t="str">
        <f>_xlfn.CONCAT(Table2[[#This Row],[Year]],"-",Table2[[#This Row],[Article No.]])</f>
        <v>2020-109</v>
      </c>
      <c r="D455" s="42" t="s">
        <v>1906</v>
      </c>
      <c r="E455" s="42" t="s">
        <v>1907</v>
      </c>
      <c r="F455" s="42" t="s">
        <v>1692</v>
      </c>
    </row>
    <row r="456" spans="1:6" hidden="1">
      <c r="A456" s="42">
        <f t="shared" si="9"/>
        <v>110</v>
      </c>
      <c r="B456" s="42">
        <v>2020</v>
      </c>
      <c r="C456" s="42" t="str">
        <f>_xlfn.CONCAT(Table2[[#This Row],[Year]],"-",Table2[[#This Row],[Article No.]])</f>
        <v>2020-110</v>
      </c>
      <c r="D456" s="42" t="s">
        <v>1908</v>
      </c>
      <c r="E456" s="42" t="s">
        <v>1909</v>
      </c>
      <c r="F456" s="42" t="s">
        <v>1692</v>
      </c>
    </row>
    <row r="457" spans="1:6" hidden="1">
      <c r="A457" s="42">
        <f t="shared" si="9"/>
        <v>111</v>
      </c>
      <c r="B457" s="42">
        <v>2020</v>
      </c>
      <c r="C457" s="42" t="str">
        <f>_xlfn.CONCAT(Table2[[#This Row],[Year]],"-",Table2[[#This Row],[Article No.]])</f>
        <v>2020-111</v>
      </c>
      <c r="D457" s="42" t="s">
        <v>1910</v>
      </c>
      <c r="E457" s="42" t="s">
        <v>1911</v>
      </c>
      <c r="F457" s="42" t="s">
        <v>1692</v>
      </c>
    </row>
    <row r="458" spans="1:6" hidden="1">
      <c r="A458" s="42">
        <f t="shared" si="9"/>
        <v>112</v>
      </c>
      <c r="B458" s="42">
        <v>2020</v>
      </c>
      <c r="C458" s="42" t="str">
        <f>_xlfn.CONCAT(Table2[[#This Row],[Year]],"-",Table2[[#This Row],[Article No.]])</f>
        <v>2020-112</v>
      </c>
      <c r="D458" s="42" t="s">
        <v>1912</v>
      </c>
      <c r="E458" s="42" t="s">
        <v>1913</v>
      </c>
      <c r="F458" s="42" t="s">
        <v>1692</v>
      </c>
    </row>
    <row r="459" spans="1:6" hidden="1">
      <c r="A459" s="42">
        <f t="shared" si="9"/>
        <v>113</v>
      </c>
      <c r="B459" s="42">
        <v>2020</v>
      </c>
      <c r="C459" s="42" t="str">
        <f>_xlfn.CONCAT(Table2[[#This Row],[Year]],"-",Table2[[#This Row],[Article No.]])</f>
        <v>2020-113</v>
      </c>
      <c r="D459" s="42" t="s">
        <v>1914</v>
      </c>
      <c r="E459" s="42" t="s">
        <v>1915</v>
      </c>
      <c r="F459" s="42" t="s">
        <v>1692</v>
      </c>
    </row>
    <row r="460" spans="1:6" hidden="1">
      <c r="A460" s="42">
        <f t="shared" si="9"/>
        <v>114</v>
      </c>
      <c r="B460" s="42">
        <v>2020</v>
      </c>
      <c r="C460" s="42" t="str">
        <f>_xlfn.CONCAT(Table2[[#This Row],[Year]],"-",Table2[[#This Row],[Article No.]])</f>
        <v>2020-114</v>
      </c>
      <c r="D460" s="42" t="s">
        <v>1916</v>
      </c>
      <c r="E460" s="42" t="s">
        <v>1917</v>
      </c>
      <c r="F460" s="42" t="s">
        <v>1692</v>
      </c>
    </row>
    <row r="461" spans="1:6" hidden="1">
      <c r="A461" s="42">
        <f t="shared" si="9"/>
        <v>115</v>
      </c>
      <c r="B461" s="42">
        <v>2020</v>
      </c>
      <c r="C461" s="42" t="str">
        <f>_xlfn.CONCAT(Table2[[#This Row],[Year]],"-",Table2[[#This Row],[Article No.]])</f>
        <v>2020-115</v>
      </c>
      <c r="D461" s="42" t="s">
        <v>1918</v>
      </c>
      <c r="E461" s="42" t="s">
        <v>1919</v>
      </c>
      <c r="F461" s="42" t="s">
        <v>1692</v>
      </c>
    </row>
    <row r="462" spans="1:6" hidden="1">
      <c r="A462" s="42">
        <f t="shared" si="9"/>
        <v>116</v>
      </c>
      <c r="B462" s="42">
        <v>2020</v>
      </c>
      <c r="C462" s="42" t="str">
        <f>_xlfn.CONCAT(Table2[[#This Row],[Year]],"-",Table2[[#This Row],[Article No.]])</f>
        <v>2020-116</v>
      </c>
      <c r="D462" s="42" t="s">
        <v>1920</v>
      </c>
      <c r="E462" s="42" t="s">
        <v>1921</v>
      </c>
      <c r="F462" s="42" t="s">
        <v>1692</v>
      </c>
    </row>
    <row r="463" spans="1:6" hidden="1">
      <c r="A463" s="42">
        <f t="shared" si="9"/>
        <v>117</v>
      </c>
      <c r="B463" s="42">
        <v>2020</v>
      </c>
      <c r="C463" s="42" t="str">
        <f>_xlfn.CONCAT(Table2[[#This Row],[Year]],"-",Table2[[#This Row],[Article No.]])</f>
        <v>2020-117</v>
      </c>
      <c r="D463" s="42" t="s">
        <v>1922</v>
      </c>
      <c r="E463" s="42" t="s">
        <v>1923</v>
      </c>
      <c r="F463" s="42" t="s">
        <v>1692</v>
      </c>
    </row>
    <row r="464" spans="1:6" hidden="1">
      <c r="A464" s="42">
        <f t="shared" si="9"/>
        <v>118</v>
      </c>
      <c r="B464" s="42">
        <v>2020</v>
      </c>
      <c r="C464" s="42" t="str">
        <f>_xlfn.CONCAT(Table2[[#This Row],[Year]],"-",Table2[[#This Row],[Article No.]])</f>
        <v>2020-118</v>
      </c>
      <c r="D464" s="42" t="s">
        <v>1924</v>
      </c>
      <c r="E464" s="42" t="s">
        <v>1925</v>
      </c>
      <c r="F464" s="42" t="s">
        <v>1692</v>
      </c>
    </row>
    <row r="465" spans="1:6" hidden="1">
      <c r="A465" s="42">
        <f t="shared" si="9"/>
        <v>119</v>
      </c>
      <c r="B465" s="42">
        <v>2020</v>
      </c>
      <c r="C465" s="42" t="str">
        <f>_xlfn.CONCAT(Table2[[#This Row],[Year]],"-",Table2[[#This Row],[Article No.]])</f>
        <v>2020-119</v>
      </c>
      <c r="D465" s="42" t="s">
        <v>1926</v>
      </c>
      <c r="E465" s="42" t="s">
        <v>1927</v>
      </c>
      <c r="F465" s="42" t="s">
        <v>1692</v>
      </c>
    </row>
    <row r="466" spans="1:6" hidden="1">
      <c r="A466" s="42">
        <f t="shared" si="9"/>
        <v>120</v>
      </c>
      <c r="B466" s="42">
        <v>2020</v>
      </c>
      <c r="C466" s="42" t="str">
        <f>_xlfn.CONCAT(Table2[[#This Row],[Year]],"-",Table2[[#This Row],[Article No.]])</f>
        <v>2020-120</v>
      </c>
      <c r="D466" s="42" t="s">
        <v>1928</v>
      </c>
      <c r="E466" s="42" t="s">
        <v>1929</v>
      </c>
      <c r="F466" s="42" t="s">
        <v>1692</v>
      </c>
    </row>
    <row r="467" spans="1:6" hidden="1">
      <c r="A467" s="42">
        <f t="shared" si="9"/>
        <v>121</v>
      </c>
      <c r="B467" s="42">
        <v>2020</v>
      </c>
      <c r="C467" s="42" t="str">
        <f>_xlfn.CONCAT(Table2[[#This Row],[Year]],"-",Table2[[#This Row],[Article No.]])</f>
        <v>2020-121</v>
      </c>
      <c r="D467" s="42" t="s">
        <v>1930</v>
      </c>
      <c r="E467" s="42" t="s">
        <v>1931</v>
      </c>
      <c r="F467" s="42" t="s">
        <v>1692</v>
      </c>
    </row>
    <row r="468" spans="1:6" hidden="1">
      <c r="A468" s="42">
        <f t="shared" si="9"/>
        <v>122</v>
      </c>
      <c r="B468" s="42">
        <v>2020</v>
      </c>
      <c r="C468" s="42" t="str">
        <f>_xlfn.CONCAT(Table2[[#This Row],[Year]],"-",Table2[[#This Row],[Article No.]])</f>
        <v>2020-122</v>
      </c>
      <c r="D468" s="42" t="s">
        <v>1932</v>
      </c>
      <c r="E468" s="42" t="s">
        <v>1933</v>
      </c>
      <c r="F468" s="42" t="s">
        <v>1692</v>
      </c>
    </row>
    <row r="469" spans="1:6" hidden="1">
      <c r="A469" s="42">
        <f t="shared" si="9"/>
        <v>123</v>
      </c>
      <c r="B469" s="42">
        <v>2020</v>
      </c>
      <c r="C469" s="42" t="str">
        <f>_xlfn.CONCAT(Table2[[#This Row],[Year]],"-",Table2[[#This Row],[Article No.]])</f>
        <v>2020-123</v>
      </c>
      <c r="D469" s="42" t="s">
        <v>1934</v>
      </c>
      <c r="E469" s="42" t="s">
        <v>1935</v>
      </c>
      <c r="F469" s="42" t="s">
        <v>1692</v>
      </c>
    </row>
    <row r="470" spans="1:6" hidden="1">
      <c r="A470" s="42">
        <f t="shared" si="9"/>
        <v>124</v>
      </c>
      <c r="B470" s="42">
        <v>2020</v>
      </c>
      <c r="C470" s="42" t="str">
        <f>_xlfn.CONCAT(Table2[[#This Row],[Year]],"-",Table2[[#This Row],[Article No.]])</f>
        <v>2020-124</v>
      </c>
      <c r="D470" s="42" t="s">
        <v>1936</v>
      </c>
      <c r="E470" s="42" t="s">
        <v>1937</v>
      </c>
      <c r="F470" s="42" t="s">
        <v>1692</v>
      </c>
    </row>
    <row r="471" spans="1:6" hidden="1">
      <c r="A471" s="42">
        <f t="shared" si="9"/>
        <v>125</v>
      </c>
      <c r="B471" s="42">
        <v>2020</v>
      </c>
      <c r="C471" s="42" t="str">
        <f>_xlfn.CONCAT(Table2[[#This Row],[Year]],"-",Table2[[#This Row],[Article No.]])</f>
        <v>2020-125</v>
      </c>
      <c r="D471" s="42" t="s">
        <v>1938</v>
      </c>
      <c r="E471" s="42" t="s">
        <v>1939</v>
      </c>
      <c r="F471" s="42" t="s">
        <v>1692</v>
      </c>
    </row>
    <row r="472" spans="1:6" hidden="1">
      <c r="A472" s="42">
        <f t="shared" si="9"/>
        <v>126</v>
      </c>
      <c r="B472" s="42">
        <v>2020</v>
      </c>
      <c r="C472" s="42" t="str">
        <f>_xlfn.CONCAT(Table2[[#This Row],[Year]],"-",Table2[[#This Row],[Article No.]])</f>
        <v>2020-126</v>
      </c>
      <c r="D472" s="42" t="s">
        <v>1940</v>
      </c>
      <c r="E472" s="42" t="s">
        <v>1941</v>
      </c>
      <c r="F472" s="42" t="s">
        <v>1692</v>
      </c>
    </row>
    <row r="473" spans="1:6" hidden="1">
      <c r="A473" s="42">
        <f t="shared" si="9"/>
        <v>127</v>
      </c>
      <c r="B473" s="42">
        <v>2020</v>
      </c>
      <c r="C473" s="42" t="str">
        <f>_xlfn.CONCAT(Table2[[#This Row],[Year]],"-",Table2[[#This Row],[Article No.]])</f>
        <v>2020-127</v>
      </c>
      <c r="D473" s="42" t="s">
        <v>1942</v>
      </c>
      <c r="E473" s="42" t="s">
        <v>1943</v>
      </c>
      <c r="F473" s="42" t="s">
        <v>1692</v>
      </c>
    </row>
    <row r="474" spans="1:6" hidden="1">
      <c r="A474" s="42">
        <f t="shared" si="9"/>
        <v>128</v>
      </c>
      <c r="B474" s="42">
        <v>2020</v>
      </c>
      <c r="C474" s="42" t="str">
        <f>_xlfn.CONCAT(Table2[[#This Row],[Year]],"-",Table2[[#This Row],[Article No.]])</f>
        <v>2020-128</v>
      </c>
      <c r="D474" s="42" t="s">
        <v>1944</v>
      </c>
      <c r="E474" s="42" t="s">
        <v>1945</v>
      </c>
      <c r="F474" s="42" t="s">
        <v>1692</v>
      </c>
    </row>
    <row r="475" spans="1:6" hidden="1">
      <c r="A475" s="42">
        <f t="shared" si="9"/>
        <v>129</v>
      </c>
      <c r="B475" s="42">
        <v>2020</v>
      </c>
      <c r="C475" s="42" t="str">
        <f>_xlfn.CONCAT(Table2[[#This Row],[Year]],"-",Table2[[#This Row],[Article No.]])</f>
        <v>2020-129</v>
      </c>
      <c r="D475" s="42" t="s">
        <v>1946</v>
      </c>
      <c r="E475" s="42" t="s">
        <v>1947</v>
      </c>
      <c r="F475" s="42" t="s">
        <v>1692</v>
      </c>
    </row>
    <row r="476" spans="1:6" hidden="1">
      <c r="A476" s="42">
        <f t="shared" ref="A476:A507" si="10">A475+1</f>
        <v>130</v>
      </c>
      <c r="B476" s="42">
        <v>2020</v>
      </c>
      <c r="C476" s="42" t="str">
        <f>_xlfn.CONCAT(Table2[[#This Row],[Year]],"-",Table2[[#This Row],[Article No.]])</f>
        <v>2020-130</v>
      </c>
      <c r="D476" s="42" t="s">
        <v>1948</v>
      </c>
      <c r="E476" s="42" t="s">
        <v>1949</v>
      </c>
      <c r="F476" s="42" t="s">
        <v>1692</v>
      </c>
    </row>
    <row r="477" spans="1:6" hidden="1">
      <c r="A477" s="42">
        <f t="shared" si="10"/>
        <v>131</v>
      </c>
      <c r="B477" s="42">
        <v>2020</v>
      </c>
      <c r="C477" s="42" t="str">
        <f>_xlfn.CONCAT(Table2[[#This Row],[Year]],"-",Table2[[#This Row],[Article No.]])</f>
        <v>2020-131</v>
      </c>
      <c r="D477" s="42" t="s">
        <v>1950</v>
      </c>
      <c r="E477" s="42" t="s">
        <v>1951</v>
      </c>
      <c r="F477" s="42" t="s">
        <v>1692</v>
      </c>
    </row>
    <row r="478" spans="1:6" hidden="1">
      <c r="A478" s="42">
        <f t="shared" si="10"/>
        <v>132</v>
      </c>
      <c r="B478" s="42">
        <v>2020</v>
      </c>
      <c r="C478" s="42" t="str">
        <f>_xlfn.CONCAT(Table2[[#This Row],[Year]],"-",Table2[[#This Row],[Article No.]])</f>
        <v>2020-132</v>
      </c>
      <c r="D478" s="42" t="s">
        <v>1952</v>
      </c>
      <c r="E478" s="42" t="s">
        <v>1953</v>
      </c>
      <c r="F478" s="42" t="s">
        <v>1692</v>
      </c>
    </row>
    <row r="479" spans="1:6" hidden="1">
      <c r="A479" s="42">
        <f t="shared" si="10"/>
        <v>133</v>
      </c>
      <c r="B479" s="42">
        <v>2020</v>
      </c>
      <c r="C479" s="42" t="str">
        <f>_xlfn.CONCAT(Table2[[#This Row],[Year]],"-",Table2[[#This Row],[Article No.]])</f>
        <v>2020-133</v>
      </c>
      <c r="D479" s="42" t="s">
        <v>1954</v>
      </c>
      <c r="E479" s="42" t="s">
        <v>1955</v>
      </c>
      <c r="F479" s="42" t="s">
        <v>1692</v>
      </c>
    </row>
    <row r="480" spans="1:6" hidden="1">
      <c r="A480" s="42">
        <f t="shared" si="10"/>
        <v>134</v>
      </c>
      <c r="B480" s="42">
        <v>2020</v>
      </c>
      <c r="C480" s="42" t="str">
        <f>_xlfn.CONCAT(Table2[[#This Row],[Year]],"-",Table2[[#This Row],[Article No.]])</f>
        <v>2020-134</v>
      </c>
      <c r="D480" s="42" t="s">
        <v>1956</v>
      </c>
      <c r="E480" s="42" t="s">
        <v>1957</v>
      </c>
      <c r="F480" s="42" t="s">
        <v>1692</v>
      </c>
    </row>
    <row r="481" spans="1:6" hidden="1">
      <c r="A481" s="42">
        <f t="shared" si="10"/>
        <v>135</v>
      </c>
      <c r="B481" s="42">
        <v>2020</v>
      </c>
      <c r="C481" s="42" t="str">
        <f>_xlfn.CONCAT(Table2[[#This Row],[Year]],"-",Table2[[#This Row],[Article No.]])</f>
        <v>2020-135</v>
      </c>
      <c r="D481" s="42" t="s">
        <v>1958</v>
      </c>
      <c r="E481" s="42" t="s">
        <v>1959</v>
      </c>
      <c r="F481" s="42" t="s">
        <v>1692</v>
      </c>
    </row>
    <row r="482" spans="1:6" hidden="1">
      <c r="A482" s="42">
        <f t="shared" si="10"/>
        <v>136</v>
      </c>
      <c r="B482" s="42">
        <v>2020</v>
      </c>
      <c r="C482" s="42" t="str">
        <f>_xlfn.CONCAT(Table2[[#This Row],[Year]],"-",Table2[[#This Row],[Article No.]])</f>
        <v>2020-136</v>
      </c>
      <c r="D482" s="42" t="s">
        <v>1960</v>
      </c>
      <c r="E482" s="42" t="s">
        <v>1961</v>
      </c>
      <c r="F482" s="42" t="s">
        <v>1692</v>
      </c>
    </row>
    <row r="483" spans="1:6" hidden="1">
      <c r="A483" s="42">
        <f t="shared" si="10"/>
        <v>137</v>
      </c>
      <c r="B483" s="42">
        <v>2020</v>
      </c>
      <c r="C483" s="42" t="str">
        <f>_xlfn.CONCAT(Table2[[#This Row],[Year]],"-",Table2[[#This Row],[Article No.]])</f>
        <v>2020-137</v>
      </c>
      <c r="D483" s="42" t="s">
        <v>1962</v>
      </c>
      <c r="E483" s="42" t="s">
        <v>1963</v>
      </c>
      <c r="F483" s="42" t="s">
        <v>1692</v>
      </c>
    </row>
    <row r="484" spans="1:6" hidden="1">
      <c r="A484" s="42">
        <f t="shared" si="10"/>
        <v>138</v>
      </c>
      <c r="B484" s="42">
        <v>2020</v>
      </c>
      <c r="C484" s="42" t="str">
        <f>_xlfn.CONCAT(Table2[[#This Row],[Year]],"-",Table2[[#This Row],[Article No.]])</f>
        <v>2020-138</v>
      </c>
      <c r="D484" s="42" t="s">
        <v>1964</v>
      </c>
      <c r="E484" s="42" t="s">
        <v>1965</v>
      </c>
      <c r="F484" s="42" t="s">
        <v>1692</v>
      </c>
    </row>
    <row r="485" spans="1:6" hidden="1">
      <c r="A485" s="42">
        <f t="shared" si="10"/>
        <v>139</v>
      </c>
      <c r="B485" s="42">
        <v>2020</v>
      </c>
      <c r="C485" s="42" t="str">
        <f>_xlfn.CONCAT(Table2[[#This Row],[Year]],"-",Table2[[#This Row],[Article No.]])</f>
        <v>2020-139</v>
      </c>
      <c r="D485" s="42" t="s">
        <v>1966</v>
      </c>
      <c r="E485" s="42" t="s">
        <v>1967</v>
      </c>
      <c r="F485" s="42" t="s">
        <v>1692</v>
      </c>
    </row>
    <row r="486" spans="1:6" hidden="1">
      <c r="A486" s="42">
        <f t="shared" si="10"/>
        <v>140</v>
      </c>
      <c r="B486" s="42">
        <v>2020</v>
      </c>
      <c r="C486" s="42" t="str">
        <f>_xlfn.CONCAT(Table2[[#This Row],[Year]],"-",Table2[[#This Row],[Article No.]])</f>
        <v>2020-140</v>
      </c>
      <c r="D486" s="42" t="s">
        <v>1968</v>
      </c>
      <c r="E486" s="42" t="s">
        <v>1969</v>
      </c>
      <c r="F486" s="42" t="s">
        <v>1692</v>
      </c>
    </row>
    <row r="487" spans="1:6" hidden="1">
      <c r="A487" s="42">
        <f t="shared" si="10"/>
        <v>141</v>
      </c>
      <c r="B487" s="42">
        <v>2020</v>
      </c>
      <c r="C487" s="42" t="str">
        <f>_xlfn.CONCAT(Table2[[#This Row],[Year]],"-",Table2[[#This Row],[Article No.]])</f>
        <v>2020-141</v>
      </c>
      <c r="D487" s="42" t="s">
        <v>1970</v>
      </c>
      <c r="E487" s="42" t="s">
        <v>1971</v>
      </c>
      <c r="F487" s="42" t="s">
        <v>1692</v>
      </c>
    </row>
    <row r="488" spans="1:6" hidden="1">
      <c r="A488" s="42">
        <f t="shared" si="10"/>
        <v>142</v>
      </c>
      <c r="B488" s="42">
        <v>2020</v>
      </c>
      <c r="C488" s="42" t="str">
        <f>_xlfn.CONCAT(Table2[[#This Row],[Year]],"-",Table2[[#This Row],[Article No.]])</f>
        <v>2020-142</v>
      </c>
      <c r="D488" s="42" t="s">
        <v>1972</v>
      </c>
      <c r="E488" s="42" t="s">
        <v>1973</v>
      </c>
      <c r="F488" s="42" t="s">
        <v>1692</v>
      </c>
    </row>
    <row r="489" spans="1:6" hidden="1">
      <c r="A489" s="42">
        <f t="shared" si="10"/>
        <v>143</v>
      </c>
      <c r="B489" s="42">
        <v>2020</v>
      </c>
      <c r="C489" s="42" t="str">
        <f>_xlfn.CONCAT(Table2[[#This Row],[Year]],"-",Table2[[#This Row],[Article No.]])</f>
        <v>2020-143</v>
      </c>
      <c r="D489" s="42" t="s">
        <v>1974</v>
      </c>
      <c r="E489" s="42" t="s">
        <v>1975</v>
      </c>
      <c r="F489" s="42" t="s">
        <v>1692</v>
      </c>
    </row>
    <row r="490" spans="1:6" hidden="1">
      <c r="A490" s="42">
        <f t="shared" si="10"/>
        <v>144</v>
      </c>
      <c r="B490" s="42">
        <v>2020</v>
      </c>
      <c r="C490" s="42" t="str">
        <f>_xlfn.CONCAT(Table2[[#This Row],[Year]],"-",Table2[[#This Row],[Article No.]])</f>
        <v>2020-144</v>
      </c>
      <c r="D490" s="42" t="s">
        <v>1976</v>
      </c>
      <c r="E490" s="42" t="s">
        <v>1977</v>
      </c>
      <c r="F490" s="42" t="s">
        <v>1692</v>
      </c>
    </row>
    <row r="491" spans="1:6" hidden="1">
      <c r="A491" s="42">
        <f t="shared" si="10"/>
        <v>145</v>
      </c>
      <c r="B491" s="42">
        <v>2020</v>
      </c>
      <c r="C491" s="42" t="str">
        <f>_xlfn.CONCAT(Table2[[#This Row],[Year]],"-",Table2[[#This Row],[Article No.]])</f>
        <v>2020-145</v>
      </c>
      <c r="D491" s="42" t="s">
        <v>1978</v>
      </c>
      <c r="E491" s="42" t="s">
        <v>1979</v>
      </c>
      <c r="F491" s="42" t="s">
        <v>1692</v>
      </c>
    </row>
    <row r="492" spans="1:6" hidden="1">
      <c r="A492" s="42">
        <f t="shared" si="10"/>
        <v>146</v>
      </c>
      <c r="B492" s="42">
        <v>2020</v>
      </c>
      <c r="C492" s="42" t="str">
        <f>_xlfn.CONCAT(Table2[[#This Row],[Year]],"-",Table2[[#This Row],[Article No.]])</f>
        <v>2020-146</v>
      </c>
      <c r="D492" s="42" t="s">
        <v>1980</v>
      </c>
      <c r="E492" s="42" t="s">
        <v>1981</v>
      </c>
      <c r="F492" s="42" t="s">
        <v>1692</v>
      </c>
    </row>
    <row r="493" spans="1:6" hidden="1">
      <c r="A493" s="42">
        <f t="shared" si="10"/>
        <v>147</v>
      </c>
      <c r="B493" s="42">
        <v>2020</v>
      </c>
      <c r="C493" s="42" t="str">
        <f>_xlfn.CONCAT(Table2[[#This Row],[Year]],"-",Table2[[#This Row],[Article No.]])</f>
        <v>2020-147</v>
      </c>
      <c r="D493" s="42" t="s">
        <v>1982</v>
      </c>
      <c r="E493" s="42" t="s">
        <v>1860</v>
      </c>
      <c r="F493" s="42" t="s">
        <v>1692</v>
      </c>
    </row>
    <row r="494" spans="1:6" hidden="1">
      <c r="A494" s="42">
        <f t="shared" si="10"/>
        <v>148</v>
      </c>
      <c r="B494" s="42">
        <v>2020</v>
      </c>
      <c r="C494" s="42" t="str">
        <f>_xlfn.CONCAT(Table2[[#This Row],[Year]],"-",Table2[[#This Row],[Article No.]])</f>
        <v>2020-148</v>
      </c>
      <c r="D494" s="42" t="s">
        <v>1983</v>
      </c>
      <c r="E494" s="42" t="s">
        <v>1984</v>
      </c>
      <c r="F494" s="42" t="s">
        <v>1692</v>
      </c>
    </row>
    <row r="495" spans="1:6" hidden="1">
      <c r="A495" s="42">
        <f t="shared" si="10"/>
        <v>149</v>
      </c>
      <c r="B495" s="42">
        <v>2020</v>
      </c>
      <c r="C495" s="42" t="str">
        <f>_xlfn.CONCAT(Table2[[#This Row],[Year]],"-",Table2[[#This Row],[Article No.]])</f>
        <v>2020-149</v>
      </c>
      <c r="D495" s="42" t="s">
        <v>1985</v>
      </c>
      <c r="E495" s="42" t="s">
        <v>1986</v>
      </c>
      <c r="F495" s="42" t="s">
        <v>1692</v>
      </c>
    </row>
    <row r="496" spans="1:6" hidden="1">
      <c r="A496" s="42">
        <f t="shared" si="10"/>
        <v>150</v>
      </c>
      <c r="B496" s="42">
        <v>2020</v>
      </c>
      <c r="C496" s="42" t="str">
        <f>_xlfn.CONCAT(Table2[[#This Row],[Year]],"-",Table2[[#This Row],[Article No.]])</f>
        <v>2020-150</v>
      </c>
      <c r="D496" s="42" t="s">
        <v>1987</v>
      </c>
      <c r="E496" s="42" t="s">
        <v>1988</v>
      </c>
      <c r="F496" s="42" t="s">
        <v>1692</v>
      </c>
    </row>
    <row r="497" spans="1:6" hidden="1">
      <c r="A497" s="42">
        <f t="shared" si="10"/>
        <v>151</v>
      </c>
      <c r="B497" s="42">
        <v>2020</v>
      </c>
      <c r="C497" s="42" t="str">
        <f>_xlfn.CONCAT(Table2[[#This Row],[Year]],"-",Table2[[#This Row],[Article No.]])</f>
        <v>2020-151</v>
      </c>
      <c r="D497" s="42" t="s">
        <v>1989</v>
      </c>
      <c r="E497" s="42" t="s">
        <v>1990</v>
      </c>
      <c r="F497" s="42" t="s">
        <v>1692</v>
      </c>
    </row>
    <row r="498" spans="1:6" hidden="1">
      <c r="A498" s="42">
        <f t="shared" si="10"/>
        <v>152</v>
      </c>
      <c r="B498" s="42">
        <v>2020</v>
      </c>
      <c r="C498" s="42" t="str">
        <f>_xlfn.CONCAT(Table2[[#This Row],[Year]],"-",Table2[[#This Row],[Article No.]])</f>
        <v>2020-152</v>
      </c>
      <c r="D498" s="42" t="s">
        <v>1991</v>
      </c>
      <c r="E498" s="42" t="s">
        <v>1992</v>
      </c>
      <c r="F498" s="42" t="s">
        <v>1692</v>
      </c>
    </row>
    <row r="499" spans="1:6" hidden="1">
      <c r="A499" s="42">
        <f t="shared" si="10"/>
        <v>153</v>
      </c>
      <c r="B499" s="42">
        <v>2020</v>
      </c>
      <c r="C499" s="42" t="str">
        <f>_xlfn.CONCAT(Table2[[#This Row],[Year]],"-",Table2[[#This Row],[Article No.]])</f>
        <v>2020-153</v>
      </c>
      <c r="D499" s="42" t="s">
        <v>1993</v>
      </c>
      <c r="E499" s="42" t="s">
        <v>1994</v>
      </c>
      <c r="F499" s="42" t="s">
        <v>1692</v>
      </c>
    </row>
    <row r="500" spans="1:6" hidden="1">
      <c r="A500" s="42">
        <f t="shared" si="10"/>
        <v>154</v>
      </c>
      <c r="B500" s="42">
        <v>2020</v>
      </c>
      <c r="C500" s="42" t="str">
        <f>_xlfn.CONCAT(Table2[[#This Row],[Year]],"-",Table2[[#This Row],[Article No.]])</f>
        <v>2020-154</v>
      </c>
      <c r="D500" s="42" t="s">
        <v>1995</v>
      </c>
      <c r="E500" s="42" t="s">
        <v>1996</v>
      </c>
      <c r="F500" s="42" t="s">
        <v>1692</v>
      </c>
    </row>
    <row r="501" spans="1:6" hidden="1">
      <c r="A501" s="42">
        <f t="shared" si="10"/>
        <v>155</v>
      </c>
      <c r="B501" s="42">
        <v>2020</v>
      </c>
      <c r="C501" s="42" t="str">
        <f>_xlfn.CONCAT(Table2[[#This Row],[Year]],"-",Table2[[#This Row],[Article No.]])</f>
        <v>2020-155</v>
      </c>
      <c r="D501" s="42" t="s">
        <v>1997</v>
      </c>
      <c r="E501" s="42" t="s">
        <v>1998</v>
      </c>
      <c r="F501" s="42" t="s">
        <v>1692</v>
      </c>
    </row>
    <row r="502" spans="1:6" hidden="1">
      <c r="A502" s="42">
        <f t="shared" si="10"/>
        <v>156</v>
      </c>
      <c r="B502" s="42">
        <v>2020</v>
      </c>
      <c r="C502" s="42" t="str">
        <f>_xlfn.CONCAT(Table2[[#This Row],[Year]],"-",Table2[[#This Row],[Article No.]])</f>
        <v>2020-156</v>
      </c>
      <c r="D502" s="42" t="s">
        <v>1999</v>
      </c>
      <c r="E502" s="42" t="s">
        <v>2000</v>
      </c>
      <c r="F502" s="42" t="s">
        <v>1692</v>
      </c>
    </row>
    <row r="503" spans="1:6" hidden="1">
      <c r="A503" s="42">
        <f t="shared" si="10"/>
        <v>157</v>
      </c>
      <c r="B503" s="42">
        <v>2020</v>
      </c>
      <c r="C503" s="42" t="str">
        <f>_xlfn.CONCAT(Table2[[#This Row],[Year]],"-",Table2[[#This Row],[Article No.]])</f>
        <v>2020-157</v>
      </c>
      <c r="D503" s="42" t="s">
        <v>2001</v>
      </c>
      <c r="E503" s="42" t="s">
        <v>2002</v>
      </c>
      <c r="F503" s="42" t="s">
        <v>1692</v>
      </c>
    </row>
    <row r="504" spans="1:6" hidden="1">
      <c r="A504" s="42">
        <f t="shared" si="10"/>
        <v>158</v>
      </c>
      <c r="B504" s="42">
        <v>2020</v>
      </c>
      <c r="C504" s="42" t="str">
        <f>_xlfn.CONCAT(Table2[[#This Row],[Year]],"-",Table2[[#This Row],[Article No.]])</f>
        <v>2020-158</v>
      </c>
      <c r="D504" s="42" t="s">
        <v>2003</v>
      </c>
      <c r="E504" s="42" t="s">
        <v>2004</v>
      </c>
      <c r="F504" s="42" t="s">
        <v>1692</v>
      </c>
    </row>
    <row r="505" spans="1:6" hidden="1">
      <c r="A505" s="42">
        <f t="shared" si="10"/>
        <v>159</v>
      </c>
      <c r="B505" s="42">
        <v>2020</v>
      </c>
      <c r="C505" s="42" t="str">
        <f>_xlfn.CONCAT(Table2[[#This Row],[Year]],"-",Table2[[#This Row],[Article No.]])</f>
        <v>2020-159</v>
      </c>
      <c r="D505" s="42" t="s">
        <v>2005</v>
      </c>
      <c r="E505" s="42" t="s">
        <v>2006</v>
      </c>
      <c r="F505" s="42" t="s">
        <v>1692</v>
      </c>
    </row>
    <row r="506" spans="1:6" hidden="1">
      <c r="A506" s="42">
        <f t="shared" si="10"/>
        <v>160</v>
      </c>
      <c r="B506" s="42">
        <v>2020</v>
      </c>
      <c r="C506" s="42" t="str">
        <f>_xlfn.CONCAT(Table2[[#This Row],[Year]],"-",Table2[[#This Row],[Article No.]])</f>
        <v>2020-160</v>
      </c>
      <c r="D506" s="42" t="s">
        <v>2007</v>
      </c>
      <c r="E506" s="42" t="s">
        <v>2008</v>
      </c>
      <c r="F506" s="42" t="s">
        <v>1692</v>
      </c>
    </row>
    <row r="507" spans="1:6" hidden="1">
      <c r="A507" s="42">
        <f t="shared" si="10"/>
        <v>161</v>
      </c>
      <c r="B507" s="42">
        <v>2020</v>
      </c>
      <c r="C507" s="42" t="str">
        <f>_xlfn.CONCAT(Table2[[#This Row],[Year]],"-",Table2[[#This Row],[Article No.]])</f>
        <v>2020-161</v>
      </c>
      <c r="D507" s="42" t="s">
        <v>2009</v>
      </c>
      <c r="E507" s="42" t="s">
        <v>2010</v>
      </c>
      <c r="F507" s="42" t="s">
        <v>1692</v>
      </c>
    </row>
    <row r="508" spans="1:6" hidden="1">
      <c r="A508" s="42">
        <f t="shared" ref="A508:A539" si="11">A507+1</f>
        <v>162</v>
      </c>
      <c r="B508" s="42">
        <v>2020</v>
      </c>
      <c r="C508" s="42" t="str">
        <f>_xlfn.CONCAT(Table2[[#This Row],[Year]],"-",Table2[[#This Row],[Article No.]])</f>
        <v>2020-162</v>
      </c>
      <c r="D508" s="42" t="s">
        <v>2011</v>
      </c>
      <c r="E508" s="42" t="s">
        <v>2012</v>
      </c>
      <c r="F508" s="42" t="s">
        <v>1692</v>
      </c>
    </row>
    <row r="509" spans="1:6" hidden="1">
      <c r="A509" s="42">
        <f t="shared" si="11"/>
        <v>163</v>
      </c>
      <c r="B509" s="42">
        <v>2020</v>
      </c>
      <c r="C509" s="42" t="str">
        <f>_xlfn.CONCAT(Table2[[#This Row],[Year]],"-",Table2[[#This Row],[Article No.]])</f>
        <v>2020-163</v>
      </c>
      <c r="D509" s="42" t="s">
        <v>2013</v>
      </c>
      <c r="E509" s="42" t="s">
        <v>2014</v>
      </c>
      <c r="F509" s="42" t="s">
        <v>1692</v>
      </c>
    </row>
    <row r="510" spans="1:6" hidden="1">
      <c r="A510" s="42">
        <f t="shared" si="11"/>
        <v>164</v>
      </c>
      <c r="B510" s="42">
        <v>2020</v>
      </c>
      <c r="C510" s="42" t="str">
        <f>_xlfn.CONCAT(Table2[[#This Row],[Year]],"-",Table2[[#This Row],[Article No.]])</f>
        <v>2020-164</v>
      </c>
      <c r="D510" s="42" t="s">
        <v>2015</v>
      </c>
      <c r="E510" s="42" t="s">
        <v>2016</v>
      </c>
      <c r="F510" s="42" t="s">
        <v>1692</v>
      </c>
    </row>
    <row r="511" spans="1:6" hidden="1">
      <c r="A511" s="42">
        <f t="shared" si="11"/>
        <v>165</v>
      </c>
      <c r="B511" s="42">
        <v>2020</v>
      </c>
      <c r="C511" s="42" t="str">
        <f>_xlfn.CONCAT(Table2[[#This Row],[Year]],"-",Table2[[#This Row],[Article No.]])</f>
        <v>2020-165</v>
      </c>
      <c r="D511" s="42" t="s">
        <v>2017</v>
      </c>
      <c r="E511" s="42" t="s">
        <v>2018</v>
      </c>
      <c r="F511" s="42" t="s">
        <v>1692</v>
      </c>
    </row>
    <row r="512" spans="1:6" hidden="1">
      <c r="A512" s="42">
        <f t="shared" si="11"/>
        <v>166</v>
      </c>
      <c r="B512" s="42">
        <v>2020</v>
      </c>
      <c r="C512" s="42" t="str">
        <f>_xlfn.CONCAT(Table2[[#This Row],[Year]],"-",Table2[[#This Row],[Article No.]])</f>
        <v>2020-166</v>
      </c>
      <c r="D512" s="42" t="s">
        <v>2019</v>
      </c>
      <c r="E512" s="42" t="s">
        <v>2020</v>
      </c>
      <c r="F512" s="42" t="s">
        <v>1692</v>
      </c>
    </row>
    <row r="513" spans="1:6" hidden="1">
      <c r="A513" s="42">
        <f t="shared" si="11"/>
        <v>167</v>
      </c>
      <c r="B513" s="42">
        <v>2020</v>
      </c>
      <c r="C513" s="42" t="str">
        <f>_xlfn.CONCAT(Table2[[#This Row],[Year]],"-",Table2[[#This Row],[Article No.]])</f>
        <v>2020-167</v>
      </c>
      <c r="D513" s="42" t="s">
        <v>2021</v>
      </c>
      <c r="E513" s="42" t="s">
        <v>2022</v>
      </c>
      <c r="F513" s="42" t="s">
        <v>1692</v>
      </c>
    </row>
    <row r="514" spans="1:6" hidden="1">
      <c r="A514" s="42">
        <f t="shared" si="11"/>
        <v>168</v>
      </c>
      <c r="B514" s="42">
        <v>2020</v>
      </c>
      <c r="C514" s="42" t="str">
        <f>_xlfn.CONCAT(Table2[[#This Row],[Year]],"-",Table2[[#This Row],[Article No.]])</f>
        <v>2020-168</v>
      </c>
      <c r="D514" s="42" t="s">
        <v>2023</v>
      </c>
      <c r="E514" s="42" t="s">
        <v>2024</v>
      </c>
      <c r="F514" s="42" t="s">
        <v>1692</v>
      </c>
    </row>
    <row r="515" spans="1:6" hidden="1">
      <c r="A515" s="42">
        <f t="shared" si="11"/>
        <v>169</v>
      </c>
      <c r="B515" s="42">
        <v>2020</v>
      </c>
      <c r="C515" s="42" t="str">
        <f>_xlfn.CONCAT(Table2[[#This Row],[Year]],"-",Table2[[#This Row],[Article No.]])</f>
        <v>2020-169</v>
      </c>
      <c r="D515" s="42" t="s">
        <v>2025</v>
      </c>
      <c r="E515" s="42" t="s">
        <v>2026</v>
      </c>
      <c r="F515" s="42" t="s">
        <v>1692</v>
      </c>
    </row>
    <row r="516" spans="1:6" hidden="1">
      <c r="A516" s="42">
        <f t="shared" si="11"/>
        <v>170</v>
      </c>
      <c r="B516" s="42">
        <v>2020</v>
      </c>
      <c r="C516" s="42" t="str">
        <f>_xlfn.CONCAT(Table2[[#This Row],[Year]],"-",Table2[[#This Row],[Article No.]])</f>
        <v>2020-170</v>
      </c>
      <c r="D516" s="42" t="s">
        <v>2027</v>
      </c>
      <c r="E516" s="42" t="s">
        <v>2028</v>
      </c>
      <c r="F516" s="42" t="s">
        <v>1692</v>
      </c>
    </row>
    <row r="517" spans="1:6" hidden="1">
      <c r="A517" s="42">
        <f t="shared" si="11"/>
        <v>171</v>
      </c>
      <c r="B517" s="42">
        <v>2020</v>
      </c>
      <c r="C517" s="42" t="str">
        <f>_xlfn.CONCAT(Table2[[#This Row],[Year]],"-",Table2[[#This Row],[Article No.]])</f>
        <v>2020-171</v>
      </c>
      <c r="D517" s="42" t="s">
        <v>2029</v>
      </c>
      <c r="E517" s="42" t="s">
        <v>2030</v>
      </c>
      <c r="F517" s="42" t="s">
        <v>1692</v>
      </c>
    </row>
    <row r="518" spans="1:6" hidden="1">
      <c r="A518" s="42">
        <f t="shared" si="11"/>
        <v>172</v>
      </c>
      <c r="B518" s="42">
        <v>2020</v>
      </c>
      <c r="C518" s="42" t="str">
        <f>_xlfn.CONCAT(Table2[[#This Row],[Year]],"-",Table2[[#This Row],[Article No.]])</f>
        <v>2020-172</v>
      </c>
      <c r="D518" s="42" t="s">
        <v>2031</v>
      </c>
      <c r="E518" s="42" t="s">
        <v>2032</v>
      </c>
      <c r="F518" s="42" t="s">
        <v>1692</v>
      </c>
    </row>
    <row r="519" spans="1:6" hidden="1">
      <c r="A519" s="42">
        <f t="shared" si="11"/>
        <v>173</v>
      </c>
      <c r="B519" s="42">
        <v>2020</v>
      </c>
      <c r="C519" s="42" t="str">
        <f>_xlfn.CONCAT(Table2[[#This Row],[Year]],"-",Table2[[#This Row],[Article No.]])</f>
        <v>2020-173</v>
      </c>
      <c r="D519" s="42" t="s">
        <v>2033</v>
      </c>
      <c r="E519" s="42" t="s">
        <v>2034</v>
      </c>
      <c r="F519" s="42" t="s">
        <v>1692</v>
      </c>
    </row>
    <row r="520" spans="1:6" hidden="1">
      <c r="A520" s="42">
        <f t="shared" si="11"/>
        <v>174</v>
      </c>
      <c r="B520" s="42">
        <v>2020</v>
      </c>
      <c r="C520" s="42" t="str">
        <f>_xlfn.CONCAT(Table2[[#This Row],[Year]],"-",Table2[[#This Row],[Article No.]])</f>
        <v>2020-174</v>
      </c>
      <c r="D520" s="42" t="s">
        <v>2035</v>
      </c>
      <c r="E520" s="42" t="s">
        <v>1704</v>
      </c>
      <c r="F520" s="42" t="s">
        <v>1692</v>
      </c>
    </row>
    <row r="521" spans="1:6" hidden="1">
      <c r="A521" s="42">
        <f t="shared" si="11"/>
        <v>175</v>
      </c>
      <c r="B521" s="42">
        <v>2020</v>
      </c>
      <c r="C521" s="42" t="str">
        <f>_xlfn.CONCAT(Table2[[#This Row],[Year]],"-",Table2[[#This Row],[Article No.]])</f>
        <v>2020-175</v>
      </c>
      <c r="D521" s="42" t="s">
        <v>2036</v>
      </c>
      <c r="E521" s="42" t="s">
        <v>2037</v>
      </c>
      <c r="F521" s="42" t="s">
        <v>1692</v>
      </c>
    </row>
    <row r="522" spans="1:6" hidden="1">
      <c r="A522" s="42">
        <f t="shared" si="11"/>
        <v>176</v>
      </c>
      <c r="B522" s="42">
        <v>2020</v>
      </c>
      <c r="C522" s="42" t="str">
        <f>_xlfn.CONCAT(Table2[[#This Row],[Year]],"-",Table2[[#This Row],[Article No.]])</f>
        <v>2020-176</v>
      </c>
      <c r="D522" s="42" t="s">
        <v>2038</v>
      </c>
      <c r="E522" s="42" t="s">
        <v>2039</v>
      </c>
      <c r="F522" s="42" t="s">
        <v>1692</v>
      </c>
    </row>
    <row r="523" spans="1:6" hidden="1">
      <c r="A523" s="42">
        <f t="shared" si="11"/>
        <v>177</v>
      </c>
      <c r="B523" s="42">
        <v>2020</v>
      </c>
      <c r="C523" s="42" t="str">
        <f>_xlfn.CONCAT(Table2[[#This Row],[Year]],"-",Table2[[#This Row],[Article No.]])</f>
        <v>2020-177</v>
      </c>
      <c r="D523" s="42" t="s">
        <v>2040</v>
      </c>
      <c r="E523" s="42" t="s">
        <v>2041</v>
      </c>
      <c r="F523" s="42" t="s">
        <v>1692</v>
      </c>
    </row>
    <row r="524" spans="1:6" hidden="1">
      <c r="A524" s="42">
        <f t="shared" si="11"/>
        <v>178</v>
      </c>
      <c r="B524" s="42">
        <v>2020</v>
      </c>
      <c r="C524" s="42" t="str">
        <f>_xlfn.CONCAT(Table2[[#This Row],[Year]],"-",Table2[[#This Row],[Article No.]])</f>
        <v>2020-178</v>
      </c>
      <c r="D524" s="42" t="s">
        <v>2042</v>
      </c>
      <c r="E524" s="42" t="s">
        <v>2043</v>
      </c>
      <c r="F524" s="42" t="s">
        <v>1692</v>
      </c>
    </row>
    <row r="525" spans="1:6" hidden="1">
      <c r="A525" s="42">
        <f t="shared" si="11"/>
        <v>179</v>
      </c>
      <c r="B525" s="42">
        <v>2020</v>
      </c>
      <c r="C525" s="42" t="str">
        <f>_xlfn.CONCAT(Table2[[#This Row],[Year]],"-",Table2[[#This Row],[Article No.]])</f>
        <v>2020-179</v>
      </c>
      <c r="D525" s="42" t="s">
        <v>2044</v>
      </c>
      <c r="E525" s="42" t="s">
        <v>2045</v>
      </c>
      <c r="F525" s="42" t="s">
        <v>1692</v>
      </c>
    </row>
    <row r="526" spans="1:6" hidden="1">
      <c r="A526" s="42">
        <f t="shared" si="11"/>
        <v>180</v>
      </c>
      <c r="B526" s="42">
        <v>2020</v>
      </c>
      <c r="C526" s="42" t="str">
        <f>_xlfn.CONCAT(Table2[[#This Row],[Year]],"-",Table2[[#This Row],[Article No.]])</f>
        <v>2020-180</v>
      </c>
      <c r="D526" s="42" t="s">
        <v>2046</v>
      </c>
      <c r="E526" s="42" t="s">
        <v>2047</v>
      </c>
      <c r="F526" s="42" t="s">
        <v>1692</v>
      </c>
    </row>
    <row r="527" spans="1:6" hidden="1">
      <c r="A527" s="42">
        <f t="shared" si="11"/>
        <v>181</v>
      </c>
      <c r="B527" s="42">
        <v>2020</v>
      </c>
      <c r="C527" s="42" t="str">
        <f>_xlfn.CONCAT(Table2[[#This Row],[Year]],"-",Table2[[#This Row],[Article No.]])</f>
        <v>2020-181</v>
      </c>
      <c r="D527" s="42" t="s">
        <v>2048</v>
      </c>
      <c r="E527" s="42" t="s">
        <v>2049</v>
      </c>
      <c r="F527" s="42" t="s">
        <v>1692</v>
      </c>
    </row>
    <row r="528" spans="1:6" hidden="1">
      <c r="A528" s="42">
        <f t="shared" si="11"/>
        <v>182</v>
      </c>
      <c r="B528" s="42">
        <v>2020</v>
      </c>
      <c r="C528" s="42" t="str">
        <f>_xlfn.CONCAT(Table2[[#This Row],[Year]],"-",Table2[[#This Row],[Article No.]])</f>
        <v>2020-182</v>
      </c>
      <c r="D528" s="42" t="s">
        <v>2050</v>
      </c>
      <c r="E528" s="42" t="s">
        <v>2051</v>
      </c>
      <c r="F528" s="42" t="s">
        <v>1692</v>
      </c>
    </row>
    <row r="529" spans="1:6" hidden="1">
      <c r="A529" s="42">
        <f t="shared" si="11"/>
        <v>183</v>
      </c>
      <c r="B529" s="42">
        <v>2020</v>
      </c>
      <c r="C529" s="42" t="str">
        <f>_xlfn.CONCAT(Table2[[#This Row],[Year]],"-",Table2[[#This Row],[Article No.]])</f>
        <v>2020-183</v>
      </c>
      <c r="D529" s="42" t="s">
        <v>2052</v>
      </c>
      <c r="E529" s="42" t="s">
        <v>2053</v>
      </c>
      <c r="F529" s="42" t="s">
        <v>1692</v>
      </c>
    </row>
    <row r="530" spans="1:6" hidden="1">
      <c r="A530" s="42">
        <f t="shared" si="11"/>
        <v>184</v>
      </c>
      <c r="B530" s="42">
        <v>2020</v>
      </c>
      <c r="C530" s="42" t="str">
        <f>_xlfn.CONCAT(Table2[[#This Row],[Year]],"-",Table2[[#This Row],[Article No.]])</f>
        <v>2020-184</v>
      </c>
      <c r="D530" s="42" t="s">
        <v>2054</v>
      </c>
      <c r="E530" s="42" t="s">
        <v>2055</v>
      </c>
      <c r="F530" s="42" t="s">
        <v>1692</v>
      </c>
    </row>
    <row r="531" spans="1:6" hidden="1">
      <c r="A531" s="42">
        <f t="shared" si="11"/>
        <v>185</v>
      </c>
      <c r="B531" s="42">
        <v>2020</v>
      </c>
      <c r="C531" s="42" t="str">
        <f>_xlfn.CONCAT(Table2[[#This Row],[Year]],"-",Table2[[#This Row],[Article No.]])</f>
        <v>2020-185</v>
      </c>
      <c r="D531" s="42" t="s">
        <v>2056</v>
      </c>
      <c r="E531" s="42" t="s">
        <v>2057</v>
      </c>
      <c r="F531" s="42" t="s">
        <v>1692</v>
      </c>
    </row>
    <row r="532" spans="1:6" hidden="1">
      <c r="A532" s="42">
        <f t="shared" si="11"/>
        <v>186</v>
      </c>
      <c r="B532" s="42">
        <v>2020</v>
      </c>
      <c r="C532" s="42" t="str">
        <f>_xlfn.CONCAT(Table2[[#This Row],[Year]],"-",Table2[[#This Row],[Article No.]])</f>
        <v>2020-186</v>
      </c>
      <c r="D532" s="42" t="s">
        <v>2058</v>
      </c>
      <c r="E532" s="42" t="s">
        <v>2059</v>
      </c>
      <c r="F532" s="42" t="s">
        <v>1692</v>
      </c>
    </row>
    <row r="533" spans="1:6" hidden="1">
      <c r="A533" s="42">
        <f t="shared" si="11"/>
        <v>187</v>
      </c>
      <c r="B533" s="42">
        <v>2020</v>
      </c>
      <c r="C533" s="42" t="str">
        <f>_xlfn.CONCAT(Table2[[#This Row],[Year]],"-",Table2[[#This Row],[Article No.]])</f>
        <v>2020-187</v>
      </c>
      <c r="D533" s="42" t="s">
        <v>2060</v>
      </c>
      <c r="E533" s="42" t="s">
        <v>2061</v>
      </c>
      <c r="F533" s="42" t="s">
        <v>1692</v>
      </c>
    </row>
    <row r="534" spans="1:6" hidden="1">
      <c r="A534" s="42">
        <f t="shared" si="11"/>
        <v>188</v>
      </c>
      <c r="B534" s="42">
        <v>2020</v>
      </c>
      <c r="C534" s="42" t="str">
        <f>_xlfn.CONCAT(Table2[[#This Row],[Year]],"-",Table2[[#This Row],[Article No.]])</f>
        <v>2020-188</v>
      </c>
      <c r="D534" s="42" t="s">
        <v>2062</v>
      </c>
      <c r="E534" s="42" t="s">
        <v>2063</v>
      </c>
      <c r="F534" s="42" t="s">
        <v>1692</v>
      </c>
    </row>
    <row r="535" spans="1:6" hidden="1">
      <c r="A535" s="42">
        <f t="shared" si="11"/>
        <v>189</v>
      </c>
      <c r="B535" s="42">
        <v>2020</v>
      </c>
      <c r="C535" s="42" t="str">
        <f>_xlfn.CONCAT(Table2[[#This Row],[Year]],"-",Table2[[#This Row],[Article No.]])</f>
        <v>2020-189</v>
      </c>
      <c r="D535" s="42" t="s">
        <v>2064</v>
      </c>
      <c r="E535" s="42" t="s">
        <v>2065</v>
      </c>
      <c r="F535" s="42" t="s">
        <v>1692</v>
      </c>
    </row>
    <row r="536" spans="1:6" hidden="1">
      <c r="A536" s="42">
        <f t="shared" si="11"/>
        <v>190</v>
      </c>
      <c r="B536" s="42">
        <v>2020</v>
      </c>
      <c r="C536" s="42" t="str">
        <f>_xlfn.CONCAT(Table2[[#This Row],[Year]],"-",Table2[[#This Row],[Article No.]])</f>
        <v>2020-190</v>
      </c>
      <c r="D536" s="42" t="s">
        <v>2066</v>
      </c>
      <c r="E536" s="42" t="s">
        <v>2067</v>
      </c>
      <c r="F536" s="42" t="s">
        <v>1692</v>
      </c>
    </row>
    <row r="537" spans="1:6" hidden="1">
      <c r="A537" s="42">
        <f t="shared" si="11"/>
        <v>191</v>
      </c>
      <c r="B537" s="42">
        <v>2020</v>
      </c>
      <c r="C537" s="42" t="str">
        <f>_xlfn.CONCAT(Table2[[#This Row],[Year]],"-",Table2[[#This Row],[Article No.]])</f>
        <v>2020-191</v>
      </c>
      <c r="D537" s="42" t="s">
        <v>2068</v>
      </c>
      <c r="E537" s="42" t="s">
        <v>2069</v>
      </c>
      <c r="F537" s="42" t="s">
        <v>1692</v>
      </c>
    </row>
    <row r="538" spans="1:6" hidden="1">
      <c r="A538" s="42">
        <f t="shared" si="11"/>
        <v>192</v>
      </c>
      <c r="B538" s="42">
        <v>2020</v>
      </c>
      <c r="C538" s="42" t="str">
        <f>_xlfn.CONCAT(Table2[[#This Row],[Year]],"-",Table2[[#This Row],[Article No.]])</f>
        <v>2020-192</v>
      </c>
      <c r="D538" s="42" t="s">
        <v>2070</v>
      </c>
      <c r="E538" s="42" t="s">
        <v>2071</v>
      </c>
      <c r="F538" s="42" t="s">
        <v>1692</v>
      </c>
    </row>
    <row r="539" spans="1:6" hidden="1">
      <c r="A539" s="42">
        <f t="shared" si="11"/>
        <v>193</v>
      </c>
      <c r="B539" s="42">
        <v>2020</v>
      </c>
      <c r="C539" s="42" t="str">
        <f>_xlfn.CONCAT(Table2[[#This Row],[Year]],"-",Table2[[#This Row],[Article No.]])</f>
        <v>2020-193</v>
      </c>
      <c r="D539" s="42" t="s">
        <v>2072</v>
      </c>
      <c r="E539" s="42" t="s">
        <v>2073</v>
      </c>
      <c r="F539" s="42" t="s">
        <v>1692</v>
      </c>
    </row>
    <row r="540" spans="1:6" hidden="1">
      <c r="A540" s="42">
        <f t="shared" ref="A540:A546" si="12">A539+1</f>
        <v>194</v>
      </c>
      <c r="B540" s="42">
        <v>2020</v>
      </c>
      <c r="C540" s="42" t="str">
        <f>_xlfn.CONCAT(Table2[[#This Row],[Year]],"-",Table2[[#This Row],[Article No.]])</f>
        <v>2020-194</v>
      </c>
      <c r="D540" s="42" t="s">
        <v>2074</v>
      </c>
      <c r="E540" s="42" t="s">
        <v>2075</v>
      </c>
      <c r="F540" s="42" t="s">
        <v>1692</v>
      </c>
    </row>
    <row r="541" spans="1:6" hidden="1">
      <c r="A541" s="42">
        <f t="shared" si="12"/>
        <v>195</v>
      </c>
      <c r="B541" s="42">
        <v>2020</v>
      </c>
      <c r="C541" s="42" t="str">
        <f>_xlfn.CONCAT(Table2[[#This Row],[Year]],"-",Table2[[#This Row],[Article No.]])</f>
        <v>2020-195</v>
      </c>
      <c r="D541" s="42" t="s">
        <v>2076</v>
      </c>
      <c r="E541" s="42" t="s">
        <v>2077</v>
      </c>
      <c r="F541" s="42" t="s">
        <v>1692</v>
      </c>
    </row>
    <row r="542" spans="1:6" hidden="1">
      <c r="A542" s="42">
        <f t="shared" si="12"/>
        <v>196</v>
      </c>
      <c r="B542" s="42">
        <v>2020</v>
      </c>
      <c r="C542" s="42" t="str">
        <f>_xlfn.CONCAT(Table2[[#This Row],[Year]],"-",Table2[[#This Row],[Article No.]])</f>
        <v>2020-196</v>
      </c>
      <c r="D542" s="42" t="s">
        <v>2078</v>
      </c>
      <c r="E542" s="42" t="s">
        <v>2079</v>
      </c>
      <c r="F542" s="42" t="s">
        <v>1692</v>
      </c>
    </row>
    <row r="543" spans="1:6" hidden="1">
      <c r="A543" s="42">
        <f t="shared" si="12"/>
        <v>197</v>
      </c>
      <c r="B543" s="42">
        <v>2020</v>
      </c>
      <c r="C543" s="42" t="str">
        <f>_xlfn.CONCAT(Table2[[#This Row],[Year]],"-",Table2[[#This Row],[Article No.]])</f>
        <v>2020-197</v>
      </c>
      <c r="D543" s="42" t="s">
        <v>2080</v>
      </c>
      <c r="E543" s="42" t="s">
        <v>2081</v>
      </c>
      <c r="F543" s="42" t="s">
        <v>1692</v>
      </c>
    </row>
    <row r="544" spans="1:6" hidden="1">
      <c r="A544" s="42">
        <f t="shared" si="12"/>
        <v>198</v>
      </c>
      <c r="B544" s="42">
        <v>2020</v>
      </c>
      <c r="C544" s="42" t="str">
        <f>_xlfn.CONCAT(Table2[[#This Row],[Year]],"-",Table2[[#This Row],[Article No.]])</f>
        <v>2020-198</v>
      </c>
      <c r="D544" s="42" t="s">
        <v>2082</v>
      </c>
      <c r="E544" s="42" t="s">
        <v>2083</v>
      </c>
      <c r="F544" s="42" t="s">
        <v>1692</v>
      </c>
    </row>
    <row r="545" spans="1:6" hidden="1">
      <c r="A545" s="42">
        <f t="shared" si="12"/>
        <v>199</v>
      </c>
      <c r="B545" s="42">
        <v>2020</v>
      </c>
      <c r="C545" s="42" t="str">
        <f>_xlfn.CONCAT(Table2[[#This Row],[Year]],"-",Table2[[#This Row],[Article No.]])</f>
        <v>2020-199</v>
      </c>
      <c r="D545" s="42" t="s">
        <v>2084</v>
      </c>
      <c r="E545" s="42" t="s">
        <v>2085</v>
      </c>
      <c r="F545" s="42" t="s">
        <v>1692</v>
      </c>
    </row>
    <row r="546" spans="1:6" hidden="1">
      <c r="A546" s="42">
        <f t="shared" si="12"/>
        <v>200</v>
      </c>
      <c r="B546" s="42">
        <v>2020</v>
      </c>
      <c r="C546" s="42" t="str">
        <f>_xlfn.CONCAT(Table2[[#This Row],[Year]],"-",Table2[[#This Row],[Article No.]])</f>
        <v>2020-200</v>
      </c>
      <c r="D546" s="42" t="s">
        <v>2086</v>
      </c>
      <c r="E546" s="42" t="s">
        <v>2087</v>
      </c>
      <c r="F546" s="42" t="s">
        <v>1692</v>
      </c>
    </row>
    <row r="547" spans="1:6" hidden="1">
      <c r="A547" s="42">
        <v>1</v>
      </c>
      <c r="B547" s="42">
        <v>2019</v>
      </c>
      <c r="C547" s="42" t="str">
        <f>_xlfn.CONCAT(Table2[[#This Row],[Year]],"-",Table2[[#This Row],[Article No.]])</f>
        <v>2019-1</v>
      </c>
      <c r="D547" s="42" t="s">
        <v>2088</v>
      </c>
      <c r="E547" s="42" t="s">
        <v>2089</v>
      </c>
      <c r="F547" s="42" t="s">
        <v>2090</v>
      </c>
    </row>
    <row r="548" spans="1:6" hidden="1">
      <c r="A548" s="42">
        <f>A547+1</f>
        <v>2</v>
      </c>
      <c r="B548" s="42">
        <v>2019</v>
      </c>
      <c r="C548" s="42" t="str">
        <f>_xlfn.CONCAT(Table2[[#This Row],[Year]],"-",Table2[[#This Row],[Article No.]])</f>
        <v>2019-2</v>
      </c>
      <c r="D548" s="42" t="s">
        <v>2091</v>
      </c>
      <c r="E548" s="42" t="s">
        <v>2092</v>
      </c>
      <c r="F548" s="42" t="s">
        <v>2090</v>
      </c>
    </row>
    <row r="549" spans="1:6" hidden="1">
      <c r="A549" s="42">
        <f t="shared" ref="A549:A583" si="13">A548+1</f>
        <v>3</v>
      </c>
      <c r="B549" s="42">
        <v>2019</v>
      </c>
      <c r="C549" s="42" t="str">
        <f>_xlfn.CONCAT(Table2[[#This Row],[Year]],"-",Table2[[#This Row],[Article No.]])</f>
        <v>2019-3</v>
      </c>
      <c r="D549" s="42" t="s">
        <v>2093</v>
      </c>
      <c r="E549" s="42" t="s">
        <v>2094</v>
      </c>
      <c r="F549" s="42" t="s">
        <v>2090</v>
      </c>
    </row>
    <row r="550" spans="1:6" hidden="1">
      <c r="A550" s="42">
        <f t="shared" si="13"/>
        <v>4</v>
      </c>
      <c r="B550" s="42">
        <v>2019</v>
      </c>
      <c r="C550" s="42" t="str">
        <f>_xlfn.CONCAT(Table2[[#This Row],[Year]],"-",Table2[[#This Row],[Article No.]])</f>
        <v>2019-4</v>
      </c>
      <c r="D550" s="42" t="s">
        <v>2095</v>
      </c>
      <c r="E550" s="42" t="s">
        <v>2096</v>
      </c>
      <c r="F550" s="42" t="s">
        <v>2090</v>
      </c>
    </row>
    <row r="551" spans="1:6" hidden="1">
      <c r="A551" s="42">
        <f t="shared" si="13"/>
        <v>5</v>
      </c>
      <c r="B551" s="42">
        <v>2019</v>
      </c>
      <c r="C551" s="42" t="str">
        <f>_xlfn.CONCAT(Table2[[#This Row],[Year]],"-",Table2[[#This Row],[Article No.]])</f>
        <v>2019-5</v>
      </c>
      <c r="D551" s="42" t="s">
        <v>2097</v>
      </c>
      <c r="E551" s="42" t="s">
        <v>2098</v>
      </c>
      <c r="F551" s="42" t="s">
        <v>2090</v>
      </c>
    </row>
    <row r="552" spans="1:6" hidden="1">
      <c r="A552" s="42">
        <f t="shared" si="13"/>
        <v>6</v>
      </c>
      <c r="B552" s="42">
        <v>2019</v>
      </c>
      <c r="C552" s="42" t="str">
        <f>_xlfn.CONCAT(Table2[[#This Row],[Year]],"-",Table2[[#This Row],[Article No.]])</f>
        <v>2019-6</v>
      </c>
      <c r="D552" s="42" t="s">
        <v>2099</v>
      </c>
      <c r="E552" s="42" t="s">
        <v>2100</v>
      </c>
      <c r="F552" s="42" t="s">
        <v>2090</v>
      </c>
    </row>
    <row r="553" spans="1:6" hidden="1">
      <c r="A553" s="42">
        <f t="shared" si="13"/>
        <v>7</v>
      </c>
      <c r="B553" s="42">
        <v>2019</v>
      </c>
      <c r="C553" s="42" t="str">
        <f>_xlfn.CONCAT(Table2[[#This Row],[Year]],"-",Table2[[#This Row],[Article No.]])</f>
        <v>2019-7</v>
      </c>
      <c r="D553" s="42" t="s">
        <v>2101</v>
      </c>
      <c r="E553" s="42" t="s">
        <v>2102</v>
      </c>
      <c r="F553" s="42" t="s">
        <v>2090</v>
      </c>
    </row>
    <row r="554" spans="1:6" hidden="1">
      <c r="A554" s="42">
        <f t="shared" si="13"/>
        <v>8</v>
      </c>
      <c r="B554" s="42">
        <v>2019</v>
      </c>
      <c r="C554" s="42" t="str">
        <f>_xlfn.CONCAT(Table2[[#This Row],[Year]],"-",Table2[[#This Row],[Article No.]])</f>
        <v>2019-8</v>
      </c>
      <c r="D554" s="42" t="s">
        <v>2103</v>
      </c>
      <c r="E554" s="42" t="s">
        <v>2104</v>
      </c>
      <c r="F554" s="42" t="s">
        <v>2090</v>
      </c>
    </row>
    <row r="555" spans="1:6" hidden="1">
      <c r="A555" s="42">
        <f t="shared" si="13"/>
        <v>9</v>
      </c>
      <c r="B555" s="42">
        <v>2019</v>
      </c>
      <c r="C555" s="42" t="str">
        <f>_xlfn.CONCAT(Table2[[#This Row],[Year]],"-",Table2[[#This Row],[Article No.]])</f>
        <v>2019-9</v>
      </c>
      <c r="D555" s="42" t="s">
        <v>2105</v>
      </c>
      <c r="E555" s="42" t="s">
        <v>2106</v>
      </c>
      <c r="F555" s="42" t="s">
        <v>2090</v>
      </c>
    </row>
    <row r="556" spans="1:6" hidden="1">
      <c r="A556" s="42">
        <f t="shared" si="13"/>
        <v>10</v>
      </c>
      <c r="B556" s="42">
        <v>2019</v>
      </c>
      <c r="C556" s="42" t="str">
        <f>_xlfn.CONCAT(Table2[[#This Row],[Year]],"-",Table2[[#This Row],[Article No.]])</f>
        <v>2019-10</v>
      </c>
      <c r="D556" s="42" t="s">
        <v>2107</v>
      </c>
      <c r="E556" s="42" t="s">
        <v>2108</v>
      </c>
      <c r="F556" s="42" t="s">
        <v>2090</v>
      </c>
    </row>
    <row r="557" spans="1:6" hidden="1">
      <c r="A557" s="42">
        <f t="shared" si="13"/>
        <v>11</v>
      </c>
      <c r="B557" s="42">
        <v>2019</v>
      </c>
      <c r="C557" s="42" t="str">
        <f>_xlfn.CONCAT(Table2[[#This Row],[Year]],"-",Table2[[#This Row],[Article No.]])</f>
        <v>2019-11</v>
      </c>
      <c r="D557" s="42" t="s">
        <v>2109</v>
      </c>
      <c r="E557" s="42" t="s">
        <v>2110</v>
      </c>
      <c r="F557" s="42" t="s">
        <v>2090</v>
      </c>
    </row>
    <row r="558" spans="1:6" hidden="1">
      <c r="A558" s="42">
        <f t="shared" si="13"/>
        <v>12</v>
      </c>
      <c r="B558" s="42">
        <v>2019</v>
      </c>
      <c r="C558" s="42" t="str">
        <f>_xlfn.CONCAT(Table2[[#This Row],[Year]],"-",Table2[[#This Row],[Article No.]])</f>
        <v>2019-12</v>
      </c>
      <c r="D558" s="42" t="s">
        <v>2111</v>
      </c>
      <c r="E558" s="42" t="s">
        <v>2112</v>
      </c>
      <c r="F558" s="42" t="s">
        <v>2090</v>
      </c>
    </row>
    <row r="559" spans="1:6" hidden="1">
      <c r="A559" s="42">
        <f t="shared" si="13"/>
        <v>13</v>
      </c>
      <c r="B559" s="42">
        <v>2019</v>
      </c>
      <c r="C559" s="42" t="str">
        <f>_xlfn.CONCAT(Table2[[#This Row],[Year]],"-",Table2[[#This Row],[Article No.]])</f>
        <v>2019-13</v>
      </c>
      <c r="D559" s="42" t="s">
        <v>2113</v>
      </c>
      <c r="E559" s="42" t="s">
        <v>2114</v>
      </c>
      <c r="F559" s="42" t="s">
        <v>2090</v>
      </c>
    </row>
    <row r="560" spans="1:6" hidden="1">
      <c r="A560" s="42">
        <f t="shared" si="13"/>
        <v>14</v>
      </c>
      <c r="B560" s="42">
        <v>2019</v>
      </c>
      <c r="C560" s="42" t="str">
        <f>_xlfn.CONCAT(Table2[[#This Row],[Year]],"-",Table2[[#This Row],[Article No.]])</f>
        <v>2019-14</v>
      </c>
      <c r="D560" s="42" t="s">
        <v>2115</v>
      </c>
      <c r="E560" s="42" t="s">
        <v>2116</v>
      </c>
      <c r="F560" s="42" t="s">
        <v>2090</v>
      </c>
    </row>
    <row r="561" spans="1:6" hidden="1">
      <c r="A561" s="42">
        <f t="shared" si="13"/>
        <v>15</v>
      </c>
      <c r="B561" s="42">
        <v>2019</v>
      </c>
      <c r="C561" s="42" t="str">
        <f>_xlfn.CONCAT(Table2[[#This Row],[Year]],"-",Table2[[#This Row],[Article No.]])</f>
        <v>2019-15</v>
      </c>
      <c r="D561" s="42" t="s">
        <v>2117</v>
      </c>
      <c r="E561" s="42" t="s">
        <v>2118</v>
      </c>
      <c r="F561" s="42" t="s">
        <v>2090</v>
      </c>
    </row>
    <row r="562" spans="1:6" hidden="1">
      <c r="A562" s="42">
        <f t="shared" si="13"/>
        <v>16</v>
      </c>
      <c r="B562" s="42">
        <v>2019</v>
      </c>
      <c r="C562" s="42" t="str">
        <f>_xlfn.CONCAT(Table2[[#This Row],[Year]],"-",Table2[[#This Row],[Article No.]])</f>
        <v>2019-16</v>
      </c>
      <c r="D562" s="42" t="s">
        <v>2119</v>
      </c>
      <c r="E562" s="42" t="s">
        <v>2120</v>
      </c>
      <c r="F562" s="42" t="s">
        <v>2090</v>
      </c>
    </row>
    <row r="563" spans="1:6" hidden="1">
      <c r="A563" s="42">
        <f t="shared" si="13"/>
        <v>17</v>
      </c>
      <c r="B563" s="42">
        <v>2019</v>
      </c>
      <c r="C563" s="42" t="str">
        <f>_xlfn.CONCAT(Table2[[#This Row],[Year]],"-",Table2[[#This Row],[Article No.]])</f>
        <v>2019-17</v>
      </c>
      <c r="D563" s="42" t="s">
        <v>2121</v>
      </c>
      <c r="E563" s="42" t="s">
        <v>2122</v>
      </c>
      <c r="F563" s="42" t="s">
        <v>2090</v>
      </c>
    </row>
    <row r="564" spans="1:6" hidden="1">
      <c r="A564" s="42">
        <f t="shared" si="13"/>
        <v>18</v>
      </c>
      <c r="B564" s="42">
        <v>2019</v>
      </c>
      <c r="C564" s="42" t="str">
        <f>_xlfn.CONCAT(Table2[[#This Row],[Year]],"-",Table2[[#This Row],[Article No.]])</f>
        <v>2019-18</v>
      </c>
      <c r="D564" s="42" t="s">
        <v>2123</v>
      </c>
      <c r="E564" s="42" t="s">
        <v>2124</v>
      </c>
      <c r="F564" s="42" t="s">
        <v>2090</v>
      </c>
    </row>
    <row r="565" spans="1:6" hidden="1">
      <c r="A565" s="42">
        <f t="shared" si="13"/>
        <v>19</v>
      </c>
      <c r="B565" s="42">
        <v>2019</v>
      </c>
      <c r="C565" s="42" t="str">
        <f>_xlfn.CONCAT(Table2[[#This Row],[Year]],"-",Table2[[#This Row],[Article No.]])</f>
        <v>2019-19</v>
      </c>
      <c r="D565" s="42" t="s">
        <v>2125</v>
      </c>
      <c r="E565" s="42" t="s">
        <v>2126</v>
      </c>
      <c r="F565" s="42" t="s">
        <v>2090</v>
      </c>
    </row>
    <row r="566" spans="1:6" hidden="1">
      <c r="A566" s="42">
        <f t="shared" si="13"/>
        <v>20</v>
      </c>
      <c r="B566" s="42">
        <v>2019</v>
      </c>
      <c r="C566" s="42" t="str">
        <f>_xlfn.CONCAT(Table2[[#This Row],[Year]],"-",Table2[[#This Row],[Article No.]])</f>
        <v>2019-20</v>
      </c>
      <c r="D566" s="42" t="s">
        <v>2127</v>
      </c>
      <c r="E566" s="42" t="s">
        <v>2128</v>
      </c>
      <c r="F566" s="42" t="s">
        <v>2090</v>
      </c>
    </row>
    <row r="567" spans="1:6" hidden="1">
      <c r="A567" s="42">
        <f t="shared" si="13"/>
        <v>21</v>
      </c>
      <c r="B567" s="42">
        <v>2019</v>
      </c>
      <c r="C567" s="42" t="str">
        <f>_xlfn.CONCAT(Table2[[#This Row],[Year]],"-",Table2[[#This Row],[Article No.]])</f>
        <v>2019-21</v>
      </c>
      <c r="D567" s="42" t="s">
        <v>2129</v>
      </c>
      <c r="E567" s="42" t="s">
        <v>2130</v>
      </c>
      <c r="F567" s="42" t="s">
        <v>2090</v>
      </c>
    </row>
    <row r="568" spans="1:6" hidden="1">
      <c r="A568" s="42">
        <f t="shared" si="13"/>
        <v>22</v>
      </c>
      <c r="B568" s="42">
        <v>2019</v>
      </c>
      <c r="C568" s="42" t="str">
        <f>_xlfn.CONCAT(Table2[[#This Row],[Year]],"-",Table2[[#This Row],[Article No.]])</f>
        <v>2019-22</v>
      </c>
      <c r="D568" s="42" t="s">
        <v>2131</v>
      </c>
      <c r="E568" s="42" t="s">
        <v>2132</v>
      </c>
      <c r="F568" s="42" t="s">
        <v>2090</v>
      </c>
    </row>
    <row r="569" spans="1:6" hidden="1">
      <c r="A569" s="42">
        <f t="shared" si="13"/>
        <v>23</v>
      </c>
      <c r="B569" s="42">
        <v>2019</v>
      </c>
      <c r="C569" s="42" t="str">
        <f>_xlfn.CONCAT(Table2[[#This Row],[Year]],"-",Table2[[#This Row],[Article No.]])</f>
        <v>2019-23</v>
      </c>
      <c r="D569" s="42" t="s">
        <v>2133</v>
      </c>
      <c r="E569" s="42" t="s">
        <v>2134</v>
      </c>
      <c r="F569" s="42" t="s">
        <v>2090</v>
      </c>
    </row>
    <row r="570" spans="1:6" hidden="1">
      <c r="A570" s="42">
        <f t="shared" si="13"/>
        <v>24</v>
      </c>
      <c r="B570" s="42">
        <v>2019</v>
      </c>
      <c r="C570" s="42" t="str">
        <f>_xlfn.CONCAT(Table2[[#This Row],[Year]],"-",Table2[[#This Row],[Article No.]])</f>
        <v>2019-24</v>
      </c>
      <c r="D570" s="42" t="s">
        <v>2135</v>
      </c>
      <c r="E570" s="42" t="s">
        <v>2136</v>
      </c>
      <c r="F570" s="42" t="s">
        <v>2090</v>
      </c>
    </row>
    <row r="571" spans="1:6" hidden="1">
      <c r="A571" s="42">
        <f t="shared" si="13"/>
        <v>25</v>
      </c>
      <c r="B571" s="42">
        <v>2019</v>
      </c>
      <c r="C571" s="42" t="str">
        <f>_xlfn.CONCAT(Table2[[#This Row],[Year]],"-",Table2[[#This Row],[Article No.]])</f>
        <v>2019-25</v>
      </c>
      <c r="D571" s="42" t="s">
        <v>2137</v>
      </c>
      <c r="E571" s="42" t="s">
        <v>2138</v>
      </c>
      <c r="F571" s="42" t="s">
        <v>2090</v>
      </c>
    </row>
    <row r="572" spans="1:6" hidden="1">
      <c r="A572" s="42">
        <f t="shared" si="13"/>
        <v>26</v>
      </c>
      <c r="B572" s="42">
        <v>2019</v>
      </c>
      <c r="C572" s="42" t="str">
        <f>_xlfn.CONCAT(Table2[[#This Row],[Year]],"-",Table2[[#This Row],[Article No.]])</f>
        <v>2019-26</v>
      </c>
      <c r="D572" s="42" t="s">
        <v>2139</v>
      </c>
      <c r="E572" s="42" t="s">
        <v>2140</v>
      </c>
      <c r="F572" s="42" t="s">
        <v>2090</v>
      </c>
    </row>
    <row r="573" spans="1:6" hidden="1">
      <c r="A573" s="42">
        <f t="shared" si="13"/>
        <v>27</v>
      </c>
      <c r="B573" s="42">
        <v>2019</v>
      </c>
      <c r="C573" s="42" t="str">
        <f>_xlfn.CONCAT(Table2[[#This Row],[Year]],"-",Table2[[#This Row],[Article No.]])</f>
        <v>2019-27</v>
      </c>
      <c r="D573" s="42" t="s">
        <v>2141</v>
      </c>
      <c r="E573" s="42" t="s">
        <v>2142</v>
      </c>
      <c r="F573" s="42" t="s">
        <v>2090</v>
      </c>
    </row>
    <row r="574" spans="1:6" hidden="1">
      <c r="A574" s="42">
        <f t="shared" si="13"/>
        <v>28</v>
      </c>
      <c r="B574" s="42">
        <v>2019</v>
      </c>
      <c r="C574" s="42" t="str">
        <f>_xlfn.CONCAT(Table2[[#This Row],[Year]],"-",Table2[[#This Row],[Article No.]])</f>
        <v>2019-28</v>
      </c>
      <c r="D574" s="42" t="s">
        <v>2143</v>
      </c>
      <c r="E574" s="42" t="s">
        <v>2144</v>
      </c>
      <c r="F574" s="42" t="s">
        <v>2090</v>
      </c>
    </row>
    <row r="575" spans="1:6" hidden="1">
      <c r="A575" s="42">
        <f t="shared" si="13"/>
        <v>29</v>
      </c>
      <c r="B575" s="42">
        <v>2019</v>
      </c>
      <c r="C575" s="42" t="str">
        <f>_xlfn.CONCAT(Table2[[#This Row],[Year]],"-",Table2[[#This Row],[Article No.]])</f>
        <v>2019-29</v>
      </c>
      <c r="D575" s="42" t="s">
        <v>2145</v>
      </c>
      <c r="E575" s="42" t="s">
        <v>2146</v>
      </c>
      <c r="F575" s="42" t="s">
        <v>2090</v>
      </c>
    </row>
    <row r="576" spans="1:6" hidden="1">
      <c r="A576" s="42">
        <f t="shared" si="13"/>
        <v>30</v>
      </c>
      <c r="B576" s="42">
        <v>2019</v>
      </c>
      <c r="C576" s="42" t="str">
        <f>_xlfn.CONCAT(Table2[[#This Row],[Year]],"-",Table2[[#This Row],[Article No.]])</f>
        <v>2019-30</v>
      </c>
      <c r="D576" s="42" t="s">
        <v>2147</v>
      </c>
      <c r="E576" s="42" t="s">
        <v>2148</v>
      </c>
      <c r="F576" s="42" t="s">
        <v>2090</v>
      </c>
    </row>
    <row r="577" spans="1:6" hidden="1">
      <c r="A577" s="42">
        <f t="shared" si="13"/>
        <v>31</v>
      </c>
      <c r="B577" s="42">
        <v>2019</v>
      </c>
      <c r="C577" s="42" t="str">
        <f>_xlfn.CONCAT(Table2[[#This Row],[Year]],"-",Table2[[#This Row],[Article No.]])</f>
        <v>2019-31</v>
      </c>
      <c r="D577" s="42" t="s">
        <v>2149</v>
      </c>
      <c r="E577" s="42" t="s">
        <v>2150</v>
      </c>
      <c r="F577" s="42" t="s">
        <v>2090</v>
      </c>
    </row>
    <row r="578" spans="1:6" hidden="1">
      <c r="A578" s="42">
        <f t="shared" si="13"/>
        <v>32</v>
      </c>
      <c r="B578" s="42">
        <v>2019</v>
      </c>
      <c r="C578" s="42" t="str">
        <f>_xlfn.CONCAT(Table2[[#This Row],[Year]],"-",Table2[[#This Row],[Article No.]])</f>
        <v>2019-32</v>
      </c>
      <c r="D578" s="42" t="s">
        <v>2151</v>
      </c>
      <c r="E578" s="42" t="s">
        <v>2152</v>
      </c>
      <c r="F578" s="42" t="s">
        <v>2090</v>
      </c>
    </row>
    <row r="579" spans="1:6" hidden="1">
      <c r="A579" s="42">
        <f t="shared" si="13"/>
        <v>33</v>
      </c>
      <c r="B579" s="42">
        <v>2019</v>
      </c>
      <c r="C579" s="42" t="str">
        <f>_xlfn.CONCAT(Table2[[#This Row],[Year]],"-",Table2[[#This Row],[Article No.]])</f>
        <v>2019-33</v>
      </c>
      <c r="D579" s="42" t="s">
        <v>2153</v>
      </c>
      <c r="E579" s="42" t="s">
        <v>2154</v>
      </c>
      <c r="F579" s="42" t="s">
        <v>2090</v>
      </c>
    </row>
    <row r="580" spans="1:6" hidden="1">
      <c r="A580" s="42">
        <f t="shared" si="13"/>
        <v>34</v>
      </c>
      <c r="B580" s="42">
        <v>2019</v>
      </c>
      <c r="C580" s="42" t="str">
        <f>_xlfn.CONCAT(Table2[[#This Row],[Year]],"-",Table2[[#This Row],[Article No.]])</f>
        <v>2019-34</v>
      </c>
      <c r="D580" s="42" t="s">
        <v>2155</v>
      </c>
      <c r="E580" s="42" t="s">
        <v>2156</v>
      </c>
      <c r="F580" s="42" t="s">
        <v>2090</v>
      </c>
    </row>
    <row r="581" spans="1:6" hidden="1">
      <c r="A581" s="42">
        <f t="shared" si="13"/>
        <v>35</v>
      </c>
      <c r="B581" s="42">
        <v>2019</v>
      </c>
      <c r="C581" s="42" t="str">
        <f>_xlfn.CONCAT(Table2[[#This Row],[Year]],"-",Table2[[#This Row],[Article No.]])</f>
        <v>2019-35</v>
      </c>
      <c r="D581" s="42" t="s">
        <v>2157</v>
      </c>
      <c r="E581" s="42" t="s">
        <v>2158</v>
      </c>
      <c r="F581" s="42" t="s">
        <v>2090</v>
      </c>
    </row>
    <row r="582" spans="1:6" hidden="1">
      <c r="A582" s="42">
        <f t="shared" si="13"/>
        <v>36</v>
      </c>
      <c r="B582" s="42">
        <v>2019</v>
      </c>
      <c r="C582" s="42" t="str">
        <f>_xlfn.CONCAT(Table2[[#This Row],[Year]],"-",Table2[[#This Row],[Article No.]])</f>
        <v>2019-36</v>
      </c>
      <c r="D582" s="42" t="s">
        <v>2159</v>
      </c>
      <c r="E582" s="42" t="s">
        <v>2160</v>
      </c>
      <c r="F582" s="42" t="s">
        <v>2090</v>
      </c>
    </row>
    <row r="583" spans="1:6" hidden="1">
      <c r="A583" s="42">
        <f t="shared" si="13"/>
        <v>37</v>
      </c>
      <c r="B583" s="42">
        <v>2019</v>
      </c>
      <c r="C583" s="42" t="str">
        <f>_xlfn.CONCAT(Table2[[#This Row],[Year]],"-",Table2[[#This Row],[Article No.]])</f>
        <v>2019-37</v>
      </c>
      <c r="D583" s="42" t="s">
        <v>2161</v>
      </c>
      <c r="E583" s="42" t="s">
        <v>2162</v>
      </c>
      <c r="F583" s="42" t="s">
        <v>2090</v>
      </c>
    </row>
    <row r="584" spans="1:6" hidden="1">
      <c r="A584" s="42">
        <f t="shared" ref="A584:A615" si="14">A583+1</f>
        <v>38</v>
      </c>
      <c r="B584" s="42">
        <v>2019</v>
      </c>
      <c r="C584" s="42" t="str">
        <f>_xlfn.CONCAT(Table2[[#This Row],[Year]],"-",Table2[[#This Row],[Article No.]])</f>
        <v>2019-38</v>
      </c>
      <c r="D584" s="42" t="s">
        <v>2163</v>
      </c>
      <c r="E584" s="42" t="s">
        <v>2164</v>
      </c>
      <c r="F584" s="42" t="s">
        <v>2090</v>
      </c>
    </row>
    <row r="585" spans="1:6" hidden="1">
      <c r="A585" s="42">
        <f t="shared" si="14"/>
        <v>39</v>
      </c>
      <c r="B585" s="42">
        <v>2019</v>
      </c>
      <c r="C585" s="42" t="str">
        <f>_xlfn.CONCAT(Table2[[#This Row],[Year]],"-",Table2[[#This Row],[Article No.]])</f>
        <v>2019-39</v>
      </c>
      <c r="D585" s="42" t="s">
        <v>2165</v>
      </c>
      <c r="E585" s="42" t="s">
        <v>2166</v>
      </c>
      <c r="F585" s="42" t="s">
        <v>2090</v>
      </c>
    </row>
    <row r="586" spans="1:6" hidden="1">
      <c r="A586" s="42">
        <f t="shared" si="14"/>
        <v>40</v>
      </c>
      <c r="B586" s="42">
        <v>2019</v>
      </c>
      <c r="C586" s="42" t="str">
        <f>_xlfn.CONCAT(Table2[[#This Row],[Year]],"-",Table2[[#This Row],[Article No.]])</f>
        <v>2019-40</v>
      </c>
      <c r="D586" s="42" t="s">
        <v>2167</v>
      </c>
      <c r="E586" s="42" t="s">
        <v>2168</v>
      </c>
      <c r="F586" s="42" t="s">
        <v>2090</v>
      </c>
    </row>
    <row r="587" spans="1:6" hidden="1">
      <c r="A587" s="42">
        <f t="shared" si="14"/>
        <v>41</v>
      </c>
      <c r="B587" s="42">
        <v>2019</v>
      </c>
      <c r="C587" s="42" t="str">
        <f>_xlfn.CONCAT(Table2[[#This Row],[Year]],"-",Table2[[#This Row],[Article No.]])</f>
        <v>2019-41</v>
      </c>
      <c r="D587" s="42" t="s">
        <v>2169</v>
      </c>
      <c r="E587" s="42" t="s">
        <v>2170</v>
      </c>
      <c r="F587" s="42" t="s">
        <v>2090</v>
      </c>
    </row>
    <row r="588" spans="1:6" hidden="1">
      <c r="A588" s="42">
        <f t="shared" si="14"/>
        <v>42</v>
      </c>
      <c r="B588" s="42">
        <v>2019</v>
      </c>
      <c r="C588" s="42" t="str">
        <f>_xlfn.CONCAT(Table2[[#This Row],[Year]],"-",Table2[[#This Row],[Article No.]])</f>
        <v>2019-42</v>
      </c>
      <c r="D588" s="42" t="s">
        <v>2171</v>
      </c>
      <c r="E588" s="42" t="s">
        <v>2172</v>
      </c>
      <c r="F588" s="42" t="s">
        <v>2090</v>
      </c>
    </row>
    <row r="589" spans="1:6" hidden="1">
      <c r="A589" s="42">
        <f t="shared" si="14"/>
        <v>43</v>
      </c>
      <c r="B589" s="42">
        <v>2019</v>
      </c>
      <c r="C589" s="42" t="str">
        <f>_xlfn.CONCAT(Table2[[#This Row],[Year]],"-",Table2[[#This Row],[Article No.]])</f>
        <v>2019-43</v>
      </c>
      <c r="D589" s="42" t="s">
        <v>2173</v>
      </c>
      <c r="E589" s="42" t="s">
        <v>2174</v>
      </c>
      <c r="F589" s="42" t="s">
        <v>2090</v>
      </c>
    </row>
    <row r="590" spans="1:6" hidden="1">
      <c r="A590" s="42">
        <f t="shared" si="14"/>
        <v>44</v>
      </c>
      <c r="B590" s="42">
        <v>2019</v>
      </c>
      <c r="C590" s="42" t="str">
        <f>_xlfn.CONCAT(Table2[[#This Row],[Year]],"-",Table2[[#This Row],[Article No.]])</f>
        <v>2019-44</v>
      </c>
      <c r="D590" s="42" t="s">
        <v>2175</v>
      </c>
      <c r="E590" s="42" t="s">
        <v>2176</v>
      </c>
      <c r="F590" s="42" t="s">
        <v>2090</v>
      </c>
    </row>
    <row r="591" spans="1:6" hidden="1">
      <c r="A591" s="42">
        <f t="shared" si="14"/>
        <v>45</v>
      </c>
      <c r="B591" s="42">
        <v>2019</v>
      </c>
      <c r="C591" s="42" t="str">
        <f>_xlfn.CONCAT(Table2[[#This Row],[Year]],"-",Table2[[#This Row],[Article No.]])</f>
        <v>2019-45</v>
      </c>
      <c r="D591" s="42" t="s">
        <v>2177</v>
      </c>
      <c r="E591" s="42" t="s">
        <v>2178</v>
      </c>
      <c r="F591" s="42" t="s">
        <v>2090</v>
      </c>
    </row>
    <row r="592" spans="1:6" hidden="1">
      <c r="A592" s="42">
        <f t="shared" si="14"/>
        <v>46</v>
      </c>
      <c r="B592" s="42">
        <v>2019</v>
      </c>
      <c r="C592" s="42" t="str">
        <f>_xlfn.CONCAT(Table2[[#This Row],[Year]],"-",Table2[[#This Row],[Article No.]])</f>
        <v>2019-46</v>
      </c>
      <c r="D592" s="42" t="s">
        <v>2179</v>
      </c>
      <c r="E592" s="42" t="s">
        <v>2180</v>
      </c>
      <c r="F592" s="42" t="s">
        <v>2090</v>
      </c>
    </row>
    <row r="593" spans="1:6" hidden="1">
      <c r="A593" s="42">
        <f t="shared" si="14"/>
        <v>47</v>
      </c>
      <c r="B593" s="42">
        <v>2019</v>
      </c>
      <c r="C593" s="42" t="str">
        <f>_xlfn.CONCAT(Table2[[#This Row],[Year]],"-",Table2[[#This Row],[Article No.]])</f>
        <v>2019-47</v>
      </c>
      <c r="D593" s="42" t="s">
        <v>2181</v>
      </c>
      <c r="E593" s="42" t="s">
        <v>2182</v>
      </c>
      <c r="F593" s="42" t="s">
        <v>2090</v>
      </c>
    </row>
    <row r="594" spans="1:6" hidden="1">
      <c r="A594" s="42">
        <f t="shared" si="14"/>
        <v>48</v>
      </c>
      <c r="B594" s="42">
        <v>2019</v>
      </c>
      <c r="C594" s="42" t="str">
        <f>_xlfn.CONCAT(Table2[[#This Row],[Year]],"-",Table2[[#This Row],[Article No.]])</f>
        <v>2019-48</v>
      </c>
      <c r="D594" s="42" t="s">
        <v>2183</v>
      </c>
      <c r="E594" s="42" t="s">
        <v>2184</v>
      </c>
      <c r="F594" s="42" t="s">
        <v>2090</v>
      </c>
    </row>
    <row r="595" spans="1:6" hidden="1">
      <c r="A595" s="42">
        <f t="shared" si="14"/>
        <v>49</v>
      </c>
      <c r="B595" s="42">
        <v>2019</v>
      </c>
      <c r="C595" s="42" t="str">
        <f>_xlfn.CONCAT(Table2[[#This Row],[Year]],"-",Table2[[#This Row],[Article No.]])</f>
        <v>2019-49</v>
      </c>
      <c r="D595" s="42" t="s">
        <v>2185</v>
      </c>
      <c r="E595" s="42" t="s">
        <v>2186</v>
      </c>
      <c r="F595" s="42" t="s">
        <v>2090</v>
      </c>
    </row>
    <row r="596" spans="1:6" hidden="1">
      <c r="A596" s="42">
        <f t="shared" si="14"/>
        <v>50</v>
      </c>
      <c r="B596" s="42">
        <v>2019</v>
      </c>
      <c r="C596" s="42" t="str">
        <f>_xlfn.CONCAT(Table2[[#This Row],[Year]],"-",Table2[[#This Row],[Article No.]])</f>
        <v>2019-50</v>
      </c>
      <c r="D596" s="42" t="s">
        <v>2187</v>
      </c>
      <c r="E596" s="42" t="s">
        <v>2188</v>
      </c>
      <c r="F596" s="42" t="s">
        <v>2090</v>
      </c>
    </row>
    <row r="597" spans="1:6" hidden="1">
      <c r="A597" s="42">
        <f t="shared" si="14"/>
        <v>51</v>
      </c>
      <c r="B597" s="42">
        <v>2019</v>
      </c>
      <c r="C597" s="42" t="str">
        <f>_xlfn.CONCAT(Table2[[#This Row],[Year]],"-",Table2[[#This Row],[Article No.]])</f>
        <v>2019-51</v>
      </c>
      <c r="D597" s="42" t="s">
        <v>2189</v>
      </c>
      <c r="E597" s="42" t="s">
        <v>2190</v>
      </c>
      <c r="F597" s="42" t="s">
        <v>2090</v>
      </c>
    </row>
    <row r="598" spans="1:6" hidden="1">
      <c r="A598" s="42">
        <f t="shared" si="14"/>
        <v>52</v>
      </c>
      <c r="B598" s="42">
        <v>2019</v>
      </c>
      <c r="C598" s="42" t="str">
        <f>_xlfn.CONCAT(Table2[[#This Row],[Year]],"-",Table2[[#This Row],[Article No.]])</f>
        <v>2019-52</v>
      </c>
      <c r="D598" s="42" t="s">
        <v>2191</v>
      </c>
      <c r="E598" s="42" t="s">
        <v>2192</v>
      </c>
      <c r="F598" s="42" t="s">
        <v>2090</v>
      </c>
    </row>
    <row r="599" spans="1:6" hidden="1">
      <c r="A599" s="42">
        <f t="shared" si="14"/>
        <v>53</v>
      </c>
      <c r="B599" s="42">
        <v>2019</v>
      </c>
      <c r="C599" s="42" t="str">
        <f>_xlfn.CONCAT(Table2[[#This Row],[Year]],"-",Table2[[#This Row],[Article No.]])</f>
        <v>2019-53</v>
      </c>
      <c r="D599" s="42" t="s">
        <v>2193</v>
      </c>
      <c r="E599" s="42" t="s">
        <v>2194</v>
      </c>
      <c r="F599" s="42" t="s">
        <v>2090</v>
      </c>
    </row>
    <row r="600" spans="1:6" hidden="1">
      <c r="A600" s="42">
        <f t="shared" si="14"/>
        <v>54</v>
      </c>
      <c r="B600" s="42">
        <v>2019</v>
      </c>
      <c r="C600" s="42" t="str">
        <f>_xlfn.CONCAT(Table2[[#This Row],[Year]],"-",Table2[[#This Row],[Article No.]])</f>
        <v>2019-54</v>
      </c>
      <c r="D600" s="42" t="s">
        <v>2195</v>
      </c>
      <c r="E600" s="42" t="s">
        <v>2196</v>
      </c>
      <c r="F600" s="42" t="s">
        <v>2090</v>
      </c>
    </row>
    <row r="601" spans="1:6" hidden="1">
      <c r="A601" s="42">
        <f t="shared" si="14"/>
        <v>55</v>
      </c>
      <c r="B601" s="42">
        <v>2019</v>
      </c>
      <c r="C601" s="42" t="str">
        <f>_xlfn.CONCAT(Table2[[#This Row],[Year]],"-",Table2[[#This Row],[Article No.]])</f>
        <v>2019-55</v>
      </c>
      <c r="D601" s="42" t="s">
        <v>2197</v>
      </c>
      <c r="E601" s="42" t="s">
        <v>2198</v>
      </c>
      <c r="F601" s="42" t="s">
        <v>2090</v>
      </c>
    </row>
    <row r="602" spans="1:6" hidden="1">
      <c r="A602" s="42">
        <f t="shared" si="14"/>
        <v>56</v>
      </c>
      <c r="B602" s="42">
        <v>2019</v>
      </c>
      <c r="C602" s="42" t="str">
        <f>_xlfn.CONCAT(Table2[[#This Row],[Year]],"-",Table2[[#This Row],[Article No.]])</f>
        <v>2019-56</v>
      </c>
      <c r="D602" s="42" t="s">
        <v>2199</v>
      </c>
      <c r="E602" s="42" t="s">
        <v>2200</v>
      </c>
      <c r="F602" s="42" t="s">
        <v>2090</v>
      </c>
    </row>
    <row r="603" spans="1:6" hidden="1">
      <c r="A603" s="42">
        <f t="shared" si="14"/>
        <v>57</v>
      </c>
      <c r="B603" s="42">
        <v>2019</v>
      </c>
      <c r="C603" s="42" t="str">
        <f>_xlfn.CONCAT(Table2[[#This Row],[Year]],"-",Table2[[#This Row],[Article No.]])</f>
        <v>2019-57</v>
      </c>
      <c r="D603" s="42" t="s">
        <v>2201</v>
      </c>
      <c r="E603" s="42" t="s">
        <v>2202</v>
      </c>
      <c r="F603" s="42" t="s">
        <v>2090</v>
      </c>
    </row>
    <row r="604" spans="1:6" hidden="1">
      <c r="A604" s="42">
        <f t="shared" si="14"/>
        <v>58</v>
      </c>
      <c r="B604" s="42">
        <v>2019</v>
      </c>
      <c r="C604" s="42" t="str">
        <f>_xlfn.CONCAT(Table2[[#This Row],[Year]],"-",Table2[[#This Row],[Article No.]])</f>
        <v>2019-58</v>
      </c>
      <c r="D604" s="42" t="s">
        <v>2203</v>
      </c>
      <c r="E604" s="42" t="s">
        <v>2204</v>
      </c>
      <c r="F604" s="42" t="s">
        <v>2090</v>
      </c>
    </row>
    <row r="605" spans="1:6" hidden="1">
      <c r="A605" s="42">
        <f t="shared" si="14"/>
        <v>59</v>
      </c>
      <c r="B605" s="42">
        <v>2019</v>
      </c>
      <c r="C605" s="42" t="str">
        <f>_xlfn.CONCAT(Table2[[#This Row],[Year]],"-",Table2[[#This Row],[Article No.]])</f>
        <v>2019-59</v>
      </c>
      <c r="D605" s="42" t="s">
        <v>2205</v>
      </c>
      <c r="E605" s="42" t="s">
        <v>2206</v>
      </c>
      <c r="F605" s="42" t="s">
        <v>2090</v>
      </c>
    </row>
    <row r="606" spans="1:6" hidden="1">
      <c r="A606" s="42">
        <f t="shared" si="14"/>
        <v>60</v>
      </c>
      <c r="B606" s="42">
        <v>2019</v>
      </c>
      <c r="C606" s="42" t="str">
        <f>_xlfn.CONCAT(Table2[[#This Row],[Year]],"-",Table2[[#This Row],[Article No.]])</f>
        <v>2019-60</v>
      </c>
      <c r="D606" s="42" t="s">
        <v>2207</v>
      </c>
      <c r="E606" s="42" t="s">
        <v>2208</v>
      </c>
      <c r="F606" s="42" t="s">
        <v>2090</v>
      </c>
    </row>
    <row r="607" spans="1:6" hidden="1">
      <c r="A607" s="42">
        <f t="shared" si="14"/>
        <v>61</v>
      </c>
      <c r="B607" s="42">
        <v>2019</v>
      </c>
      <c r="C607" s="42" t="str">
        <f>_xlfn.CONCAT(Table2[[#This Row],[Year]],"-",Table2[[#This Row],[Article No.]])</f>
        <v>2019-61</v>
      </c>
      <c r="D607" s="42" t="s">
        <v>2209</v>
      </c>
      <c r="E607" s="42" t="s">
        <v>2210</v>
      </c>
      <c r="F607" s="42" t="s">
        <v>2090</v>
      </c>
    </row>
    <row r="608" spans="1:6" hidden="1">
      <c r="A608" s="42">
        <f t="shared" si="14"/>
        <v>62</v>
      </c>
      <c r="B608" s="42">
        <v>2019</v>
      </c>
      <c r="C608" s="42" t="str">
        <f>_xlfn.CONCAT(Table2[[#This Row],[Year]],"-",Table2[[#This Row],[Article No.]])</f>
        <v>2019-62</v>
      </c>
      <c r="D608" s="42" t="s">
        <v>2211</v>
      </c>
      <c r="E608" s="42" t="s">
        <v>2212</v>
      </c>
      <c r="F608" s="42" t="s">
        <v>2090</v>
      </c>
    </row>
    <row r="609" spans="1:6" hidden="1">
      <c r="A609" s="42">
        <f t="shared" si="14"/>
        <v>63</v>
      </c>
      <c r="B609" s="42">
        <v>2019</v>
      </c>
      <c r="C609" s="42" t="str">
        <f>_xlfn.CONCAT(Table2[[#This Row],[Year]],"-",Table2[[#This Row],[Article No.]])</f>
        <v>2019-63</v>
      </c>
      <c r="D609" s="42" t="s">
        <v>2213</v>
      </c>
      <c r="E609" s="42" t="s">
        <v>2214</v>
      </c>
      <c r="F609" s="42" t="s">
        <v>2090</v>
      </c>
    </row>
    <row r="610" spans="1:6" hidden="1">
      <c r="A610" s="42">
        <f t="shared" si="14"/>
        <v>64</v>
      </c>
      <c r="B610" s="42">
        <v>2019</v>
      </c>
      <c r="C610" s="42" t="str">
        <f>_xlfn.CONCAT(Table2[[#This Row],[Year]],"-",Table2[[#This Row],[Article No.]])</f>
        <v>2019-64</v>
      </c>
      <c r="D610" s="42" t="s">
        <v>2215</v>
      </c>
      <c r="E610" s="42" t="s">
        <v>2216</v>
      </c>
      <c r="F610" s="42" t="s">
        <v>2090</v>
      </c>
    </row>
    <row r="611" spans="1:6" hidden="1">
      <c r="A611" s="42">
        <f t="shared" si="14"/>
        <v>65</v>
      </c>
      <c r="B611" s="42">
        <v>2019</v>
      </c>
      <c r="C611" s="42" t="str">
        <f>_xlfn.CONCAT(Table2[[#This Row],[Year]],"-",Table2[[#This Row],[Article No.]])</f>
        <v>2019-65</v>
      </c>
      <c r="D611" s="42" t="s">
        <v>2217</v>
      </c>
      <c r="E611" s="42" t="s">
        <v>2218</v>
      </c>
      <c r="F611" s="42" t="s">
        <v>2090</v>
      </c>
    </row>
    <row r="612" spans="1:6" hidden="1">
      <c r="A612" s="42">
        <f t="shared" si="14"/>
        <v>66</v>
      </c>
      <c r="B612" s="42">
        <v>2019</v>
      </c>
      <c r="C612" s="42" t="str">
        <f>_xlfn.CONCAT(Table2[[#This Row],[Year]],"-",Table2[[#This Row],[Article No.]])</f>
        <v>2019-66</v>
      </c>
      <c r="D612" s="42" t="s">
        <v>2219</v>
      </c>
      <c r="E612" s="42" t="s">
        <v>2220</v>
      </c>
      <c r="F612" s="42" t="s">
        <v>2090</v>
      </c>
    </row>
    <row r="613" spans="1:6" hidden="1">
      <c r="A613" s="42">
        <f t="shared" si="14"/>
        <v>67</v>
      </c>
      <c r="B613" s="42">
        <v>2019</v>
      </c>
      <c r="C613" s="42" t="str">
        <f>_xlfn.CONCAT(Table2[[#This Row],[Year]],"-",Table2[[#This Row],[Article No.]])</f>
        <v>2019-67</v>
      </c>
      <c r="D613" s="42" t="s">
        <v>2221</v>
      </c>
      <c r="E613" s="42" t="s">
        <v>2222</v>
      </c>
      <c r="F613" s="42" t="s">
        <v>2090</v>
      </c>
    </row>
    <row r="614" spans="1:6" hidden="1">
      <c r="A614" s="42">
        <f t="shared" si="14"/>
        <v>68</v>
      </c>
      <c r="B614" s="42">
        <v>2019</v>
      </c>
      <c r="C614" s="42" t="str">
        <f>_xlfn.CONCAT(Table2[[#This Row],[Year]],"-",Table2[[#This Row],[Article No.]])</f>
        <v>2019-68</v>
      </c>
      <c r="D614" s="42" t="s">
        <v>2223</v>
      </c>
      <c r="E614" s="42" t="s">
        <v>2224</v>
      </c>
      <c r="F614" s="42" t="s">
        <v>2090</v>
      </c>
    </row>
    <row r="615" spans="1:6" hidden="1">
      <c r="A615" s="42">
        <f t="shared" si="14"/>
        <v>69</v>
      </c>
      <c r="B615" s="42">
        <v>2019</v>
      </c>
      <c r="C615" s="42" t="str">
        <f>_xlfn.CONCAT(Table2[[#This Row],[Year]],"-",Table2[[#This Row],[Article No.]])</f>
        <v>2019-69</v>
      </c>
      <c r="D615" s="42" t="s">
        <v>2225</v>
      </c>
      <c r="E615" s="42" t="s">
        <v>2226</v>
      </c>
      <c r="F615" s="42" t="s">
        <v>2090</v>
      </c>
    </row>
    <row r="616" spans="1:6" hidden="1">
      <c r="A616" s="42">
        <f t="shared" ref="A616:A645" si="15">A615+1</f>
        <v>70</v>
      </c>
      <c r="B616" s="42">
        <v>2019</v>
      </c>
      <c r="C616" s="42" t="str">
        <f>_xlfn.CONCAT(Table2[[#This Row],[Year]],"-",Table2[[#This Row],[Article No.]])</f>
        <v>2019-70</v>
      </c>
      <c r="D616" s="42" t="s">
        <v>2227</v>
      </c>
      <c r="E616" s="42" t="s">
        <v>2228</v>
      </c>
      <c r="F616" s="42" t="s">
        <v>2090</v>
      </c>
    </row>
    <row r="617" spans="1:6" hidden="1">
      <c r="A617" s="42">
        <f t="shared" si="15"/>
        <v>71</v>
      </c>
      <c r="B617" s="42">
        <v>2019</v>
      </c>
      <c r="C617" s="42" t="str">
        <f>_xlfn.CONCAT(Table2[[#This Row],[Year]],"-",Table2[[#This Row],[Article No.]])</f>
        <v>2019-71</v>
      </c>
      <c r="D617" s="42" t="s">
        <v>2229</v>
      </c>
      <c r="E617" s="42" t="s">
        <v>2230</v>
      </c>
      <c r="F617" s="42" t="s">
        <v>2090</v>
      </c>
    </row>
    <row r="618" spans="1:6" hidden="1">
      <c r="A618" s="42">
        <f t="shared" si="15"/>
        <v>72</v>
      </c>
      <c r="B618" s="42">
        <v>2019</v>
      </c>
      <c r="C618" s="42" t="str">
        <f>_xlfn.CONCAT(Table2[[#This Row],[Year]],"-",Table2[[#This Row],[Article No.]])</f>
        <v>2019-72</v>
      </c>
      <c r="D618" s="42" t="s">
        <v>2231</v>
      </c>
      <c r="E618" s="42" t="s">
        <v>2232</v>
      </c>
      <c r="F618" s="42" t="s">
        <v>2090</v>
      </c>
    </row>
    <row r="619" spans="1:6" hidden="1">
      <c r="A619" s="42">
        <f t="shared" si="15"/>
        <v>73</v>
      </c>
      <c r="B619" s="42">
        <v>2019</v>
      </c>
      <c r="C619" s="42" t="str">
        <f>_xlfn.CONCAT(Table2[[#This Row],[Year]],"-",Table2[[#This Row],[Article No.]])</f>
        <v>2019-73</v>
      </c>
      <c r="D619" s="42" t="s">
        <v>2233</v>
      </c>
      <c r="E619" s="42" t="s">
        <v>2234</v>
      </c>
      <c r="F619" s="42" t="s">
        <v>2090</v>
      </c>
    </row>
    <row r="620" spans="1:6" hidden="1">
      <c r="A620" s="42">
        <f t="shared" si="15"/>
        <v>74</v>
      </c>
      <c r="B620" s="42">
        <v>2019</v>
      </c>
      <c r="C620" s="42" t="str">
        <f>_xlfn.CONCAT(Table2[[#This Row],[Year]],"-",Table2[[#This Row],[Article No.]])</f>
        <v>2019-74</v>
      </c>
      <c r="D620" s="42" t="s">
        <v>2235</v>
      </c>
      <c r="E620" s="42" t="s">
        <v>2236</v>
      </c>
      <c r="F620" s="42" t="s">
        <v>2090</v>
      </c>
    </row>
    <row r="621" spans="1:6" hidden="1">
      <c r="A621" s="42">
        <f t="shared" si="15"/>
        <v>75</v>
      </c>
      <c r="B621" s="42">
        <v>2019</v>
      </c>
      <c r="C621" s="42" t="str">
        <f>_xlfn.CONCAT(Table2[[#This Row],[Year]],"-",Table2[[#This Row],[Article No.]])</f>
        <v>2019-75</v>
      </c>
      <c r="D621" s="42" t="s">
        <v>2237</v>
      </c>
      <c r="E621" s="42" t="s">
        <v>2238</v>
      </c>
      <c r="F621" s="42" t="s">
        <v>2090</v>
      </c>
    </row>
    <row r="622" spans="1:6" hidden="1">
      <c r="A622" s="42">
        <f t="shared" si="15"/>
        <v>76</v>
      </c>
      <c r="B622" s="42">
        <v>2019</v>
      </c>
      <c r="C622" s="42" t="str">
        <f>_xlfn.CONCAT(Table2[[#This Row],[Year]],"-",Table2[[#This Row],[Article No.]])</f>
        <v>2019-76</v>
      </c>
      <c r="D622" s="42" t="s">
        <v>2239</v>
      </c>
      <c r="E622" s="42" t="s">
        <v>2240</v>
      </c>
      <c r="F622" s="42" t="s">
        <v>2090</v>
      </c>
    </row>
    <row r="623" spans="1:6" hidden="1">
      <c r="A623" s="42">
        <f t="shared" si="15"/>
        <v>77</v>
      </c>
      <c r="B623" s="42">
        <v>2019</v>
      </c>
      <c r="C623" s="42" t="str">
        <f>_xlfn.CONCAT(Table2[[#This Row],[Year]],"-",Table2[[#This Row],[Article No.]])</f>
        <v>2019-77</v>
      </c>
      <c r="D623" s="42" t="s">
        <v>2241</v>
      </c>
      <c r="E623" s="42" t="s">
        <v>2242</v>
      </c>
      <c r="F623" s="42" t="s">
        <v>2090</v>
      </c>
    </row>
    <row r="624" spans="1:6" hidden="1">
      <c r="A624" s="42">
        <f t="shared" si="15"/>
        <v>78</v>
      </c>
      <c r="B624" s="42">
        <v>2019</v>
      </c>
      <c r="C624" s="42" t="str">
        <f>_xlfn.CONCAT(Table2[[#This Row],[Year]],"-",Table2[[#This Row],[Article No.]])</f>
        <v>2019-78</v>
      </c>
      <c r="D624" s="42" t="s">
        <v>2243</v>
      </c>
      <c r="E624" s="42" t="s">
        <v>2244</v>
      </c>
      <c r="F624" s="42" t="s">
        <v>2090</v>
      </c>
    </row>
    <row r="625" spans="1:6" hidden="1">
      <c r="A625" s="42">
        <f t="shared" si="15"/>
        <v>79</v>
      </c>
      <c r="B625" s="42">
        <v>2019</v>
      </c>
      <c r="C625" s="42" t="str">
        <f>_xlfn.CONCAT(Table2[[#This Row],[Year]],"-",Table2[[#This Row],[Article No.]])</f>
        <v>2019-79</v>
      </c>
      <c r="D625" s="42" t="s">
        <v>2245</v>
      </c>
      <c r="E625" s="42" t="s">
        <v>2246</v>
      </c>
      <c r="F625" s="42" t="s">
        <v>2090</v>
      </c>
    </row>
    <row r="626" spans="1:6" hidden="1">
      <c r="A626" s="42">
        <f t="shared" si="15"/>
        <v>80</v>
      </c>
      <c r="B626" s="42">
        <v>2019</v>
      </c>
      <c r="C626" s="42" t="str">
        <f>_xlfn.CONCAT(Table2[[#This Row],[Year]],"-",Table2[[#This Row],[Article No.]])</f>
        <v>2019-80</v>
      </c>
      <c r="D626" s="42" t="s">
        <v>2247</v>
      </c>
      <c r="E626" s="42" t="s">
        <v>2248</v>
      </c>
      <c r="F626" s="42" t="s">
        <v>2090</v>
      </c>
    </row>
    <row r="627" spans="1:6" hidden="1">
      <c r="A627" s="42">
        <f t="shared" si="15"/>
        <v>81</v>
      </c>
      <c r="B627" s="42">
        <v>2019</v>
      </c>
      <c r="C627" s="42" t="str">
        <f>_xlfn.CONCAT(Table2[[#This Row],[Year]],"-",Table2[[#This Row],[Article No.]])</f>
        <v>2019-81</v>
      </c>
      <c r="D627" s="42" t="s">
        <v>2249</v>
      </c>
      <c r="E627" s="42" t="s">
        <v>2250</v>
      </c>
      <c r="F627" s="42" t="s">
        <v>2090</v>
      </c>
    </row>
    <row r="628" spans="1:6" hidden="1">
      <c r="A628" s="42">
        <f t="shared" si="15"/>
        <v>82</v>
      </c>
      <c r="B628" s="42">
        <v>2019</v>
      </c>
      <c r="C628" s="42" t="str">
        <f>_xlfn.CONCAT(Table2[[#This Row],[Year]],"-",Table2[[#This Row],[Article No.]])</f>
        <v>2019-82</v>
      </c>
      <c r="D628" s="42" t="s">
        <v>2251</v>
      </c>
      <c r="E628" s="42" t="s">
        <v>2252</v>
      </c>
      <c r="F628" s="42" t="s">
        <v>2090</v>
      </c>
    </row>
    <row r="629" spans="1:6" hidden="1">
      <c r="A629" s="42">
        <f t="shared" si="15"/>
        <v>83</v>
      </c>
      <c r="B629" s="42">
        <v>2019</v>
      </c>
      <c r="C629" s="42" t="str">
        <f>_xlfn.CONCAT(Table2[[#This Row],[Year]],"-",Table2[[#This Row],[Article No.]])</f>
        <v>2019-83</v>
      </c>
      <c r="D629" s="42" t="s">
        <v>2253</v>
      </c>
      <c r="E629" s="42" t="s">
        <v>2254</v>
      </c>
      <c r="F629" s="42" t="s">
        <v>2090</v>
      </c>
    </row>
    <row r="630" spans="1:6" hidden="1">
      <c r="A630" s="42">
        <f t="shared" si="15"/>
        <v>84</v>
      </c>
      <c r="B630" s="42">
        <v>2019</v>
      </c>
      <c r="C630" s="42" t="str">
        <f>_xlfn.CONCAT(Table2[[#This Row],[Year]],"-",Table2[[#This Row],[Article No.]])</f>
        <v>2019-84</v>
      </c>
      <c r="D630" s="42" t="s">
        <v>2255</v>
      </c>
      <c r="E630" s="42" t="s">
        <v>2256</v>
      </c>
      <c r="F630" s="42" t="s">
        <v>2090</v>
      </c>
    </row>
    <row r="631" spans="1:6" hidden="1">
      <c r="A631" s="42">
        <f t="shared" si="15"/>
        <v>85</v>
      </c>
      <c r="B631" s="42">
        <v>2019</v>
      </c>
      <c r="C631" s="42" t="str">
        <f>_xlfn.CONCAT(Table2[[#This Row],[Year]],"-",Table2[[#This Row],[Article No.]])</f>
        <v>2019-85</v>
      </c>
      <c r="D631" s="42" t="s">
        <v>2257</v>
      </c>
      <c r="E631" s="42" t="s">
        <v>2258</v>
      </c>
      <c r="F631" s="42" t="s">
        <v>2090</v>
      </c>
    </row>
    <row r="632" spans="1:6" hidden="1">
      <c r="A632" s="42">
        <f t="shared" si="15"/>
        <v>86</v>
      </c>
      <c r="B632" s="42">
        <v>2019</v>
      </c>
      <c r="C632" s="42" t="str">
        <f>_xlfn.CONCAT(Table2[[#This Row],[Year]],"-",Table2[[#This Row],[Article No.]])</f>
        <v>2019-86</v>
      </c>
      <c r="D632" s="42" t="s">
        <v>2259</v>
      </c>
      <c r="E632" s="42" t="s">
        <v>2260</v>
      </c>
      <c r="F632" s="42" t="s">
        <v>2090</v>
      </c>
    </row>
    <row r="633" spans="1:6" hidden="1">
      <c r="A633" s="42">
        <f t="shared" si="15"/>
        <v>87</v>
      </c>
      <c r="B633" s="42">
        <v>2019</v>
      </c>
      <c r="C633" s="42" t="str">
        <f>_xlfn.CONCAT(Table2[[#This Row],[Year]],"-",Table2[[#This Row],[Article No.]])</f>
        <v>2019-87</v>
      </c>
      <c r="D633" s="42" t="s">
        <v>2261</v>
      </c>
      <c r="E633" s="42" t="s">
        <v>2262</v>
      </c>
      <c r="F633" s="42" t="s">
        <v>2090</v>
      </c>
    </row>
    <row r="634" spans="1:6" hidden="1">
      <c r="A634" s="42">
        <f t="shared" si="15"/>
        <v>88</v>
      </c>
      <c r="B634" s="42">
        <v>2019</v>
      </c>
      <c r="C634" s="42" t="str">
        <f>_xlfn.CONCAT(Table2[[#This Row],[Year]],"-",Table2[[#This Row],[Article No.]])</f>
        <v>2019-88</v>
      </c>
      <c r="D634" s="42" t="s">
        <v>2263</v>
      </c>
      <c r="E634" s="42" t="s">
        <v>2264</v>
      </c>
      <c r="F634" s="42" t="s">
        <v>2090</v>
      </c>
    </row>
    <row r="635" spans="1:6" hidden="1">
      <c r="A635" s="42">
        <f t="shared" si="15"/>
        <v>89</v>
      </c>
      <c r="B635" s="42">
        <v>2019</v>
      </c>
      <c r="C635" s="42" t="str">
        <f>_xlfn.CONCAT(Table2[[#This Row],[Year]],"-",Table2[[#This Row],[Article No.]])</f>
        <v>2019-89</v>
      </c>
      <c r="D635" s="42" t="s">
        <v>2265</v>
      </c>
      <c r="E635" s="42" t="s">
        <v>2266</v>
      </c>
      <c r="F635" s="42" t="s">
        <v>2090</v>
      </c>
    </row>
    <row r="636" spans="1:6" hidden="1">
      <c r="A636" s="42">
        <f t="shared" si="15"/>
        <v>90</v>
      </c>
      <c r="B636" s="42">
        <v>2019</v>
      </c>
      <c r="C636" s="42" t="str">
        <f>_xlfn.CONCAT(Table2[[#This Row],[Year]],"-",Table2[[#This Row],[Article No.]])</f>
        <v>2019-90</v>
      </c>
      <c r="D636" s="42" t="s">
        <v>2267</v>
      </c>
      <c r="E636" s="42" t="s">
        <v>2268</v>
      </c>
      <c r="F636" s="42" t="s">
        <v>2090</v>
      </c>
    </row>
    <row r="637" spans="1:6" hidden="1">
      <c r="A637" s="42">
        <f t="shared" si="15"/>
        <v>91</v>
      </c>
      <c r="B637" s="42">
        <v>2019</v>
      </c>
      <c r="C637" s="42" t="str">
        <f>_xlfn.CONCAT(Table2[[#This Row],[Year]],"-",Table2[[#This Row],[Article No.]])</f>
        <v>2019-91</v>
      </c>
      <c r="D637" s="42" t="s">
        <v>2269</v>
      </c>
      <c r="E637" s="42" t="s">
        <v>2270</v>
      </c>
      <c r="F637" s="42" t="s">
        <v>2090</v>
      </c>
    </row>
    <row r="638" spans="1:6" hidden="1">
      <c r="A638" s="42">
        <f t="shared" si="15"/>
        <v>92</v>
      </c>
      <c r="B638" s="42">
        <v>2019</v>
      </c>
      <c r="C638" s="42" t="str">
        <f>_xlfn.CONCAT(Table2[[#This Row],[Year]],"-",Table2[[#This Row],[Article No.]])</f>
        <v>2019-92</v>
      </c>
      <c r="D638" s="42" t="s">
        <v>2271</v>
      </c>
      <c r="E638" s="42" t="s">
        <v>2272</v>
      </c>
      <c r="F638" s="42" t="s">
        <v>2090</v>
      </c>
    </row>
    <row r="639" spans="1:6" hidden="1">
      <c r="A639" s="42">
        <f t="shared" si="15"/>
        <v>93</v>
      </c>
      <c r="B639" s="42">
        <v>2019</v>
      </c>
      <c r="C639" s="42" t="str">
        <f>_xlfn.CONCAT(Table2[[#This Row],[Year]],"-",Table2[[#This Row],[Article No.]])</f>
        <v>2019-93</v>
      </c>
      <c r="D639" s="42" t="s">
        <v>2273</v>
      </c>
      <c r="E639" s="42" t="s">
        <v>2274</v>
      </c>
      <c r="F639" s="42" t="s">
        <v>2090</v>
      </c>
    </row>
    <row r="640" spans="1:6" hidden="1">
      <c r="A640" s="42">
        <f t="shared" si="15"/>
        <v>94</v>
      </c>
      <c r="B640" s="42">
        <v>2019</v>
      </c>
      <c r="C640" s="42" t="str">
        <f>_xlfn.CONCAT(Table2[[#This Row],[Year]],"-",Table2[[#This Row],[Article No.]])</f>
        <v>2019-94</v>
      </c>
      <c r="D640" s="42" t="s">
        <v>2275</v>
      </c>
      <c r="E640" s="42" t="s">
        <v>2276</v>
      </c>
      <c r="F640" s="42" t="s">
        <v>2090</v>
      </c>
    </row>
    <row r="641" spans="1:6" hidden="1">
      <c r="A641" s="42">
        <f t="shared" si="15"/>
        <v>95</v>
      </c>
      <c r="B641" s="42">
        <v>2019</v>
      </c>
      <c r="C641" s="42" t="str">
        <f>_xlfn.CONCAT(Table2[[#This Row],[Year]],"-",Table2[[#This Row],[Article No.]])</f>
        <v>2019-95</v>
      </c>
      <c r="D641" s="42" t="s">
        <v>2277</v>
      </c>
      <c r="E641" s="42" t="s">
        <v>2278</v>
      </c>
      <c r="F641" s="42" t="s">
        <v>2090</v>
      </c>
    </row>
    <row r="642" spans="1:6" hidden="1">
      <c r="A642" s="42">
        <f t="shared" si="15"/>
        <v>96</v>
      </c>
      <c r="B642" s="42">
        <v>2019</v>
      </c>
      <c r="C642" s="42" t="str">
        <f>_xlfn.CONCAT(Table2[[#This Row],[Year]],"-",Table2[[#This Row],[Article No.]])</f>
        <v>2019-96</v>
      </c>
      <c r="D642" s="42" t="s">
        <v>2279</v>
      </c>
      <c r="E642" s="42" t="s">
        <v>2280</v>
      </c>
      <c r="F642" s="42" t="s">
        <v>2090</v>
      </c>
    </row>
    <row r="643" spans="1:6" hidden="1">
      <c r="A643" s="42">
        <f t="shared" si="15"/>
        <v>97</v>
      </c>
      <c r="B643" s="42">
        <v>2019</v>
      </c>
      <c r="C643" s="42" t="str">
        <f>_xlfn.CONCAT(Table2[[#This Row],[Year]],"-",Table2[[#This Row],[Article No.]])</f>
        <v>2019-97</v>
      </c>
      <c r="D643" s="42" t="s">
        <v>2281</v>
      </c>
      <c r="E643" s="42" t="s">
        <v>2282</v>
      </c>
      <c r="F643" s="42" t="s">
        <v>2090</v>
      </c>
    </row>
    <row r="644" spans="1:6" hidden="1">
      <c r="A644" s="42">
        <f t="shared" si="15"/>
        <v>98</v>
      </c>
      <c r="B644" s="42">
        <v>2019</v>
      </c>
      <c r="C644" s="42" t="str">
        <f>_xlfn.CONCAT(Table2[[#This Row],[Year]],"-",Table2[[#This Row],[Article No.]])</f>
        <v>2019-98</v>
      </c>
      <c r="D644" s="42" t="s">
        <v>2283</v>
      </c>
      <c r="E644" s="42" t="s">
        <v>2284</v>
      </c>
      <c r="F644" s="42" t="s">
        <v>2090</v>
      </c>
    </row>
    <row r="645" spans="1:6" hidden="1">
      <c r="A645" s="42">
        <f t="shared" si="15"/>
        <v>99</v>
      </c>
      <c r="B645" s="42">
        <v>2019</v>
      </c>
      <c r="C645" s="42" t="str">
        <f>_xlfn.CONCAT(Table2[[#This Row],[Year]],"-",Table2[[#This Row],[Article No.]])</f>
        <v>2019-99</v>
      </c>
      <c r="D645" s="42" t="s">
        <v>2285</v>
      </c>
      <c r="E645" s="42" t="s">
        <v>2286</v>
      </c>
      <c r="F645" s="42" t="s">
        <v>2090</v>
      </c>
    </row>
    <row r="646" spans="1:6" hidden="1">
      <c r="A646" s="42">
        <f t="shared" ref="A646:A677" si="16">A645+1</f>
        <v>100</v>
      </c>
      <c r="B646" s="42">
        <v>2019</v>
      </c>
      <c r="C646" s="42" t="str">
        <f>_xlfn.CONCAT(Table2[[#This Row],[Year]],"-",Table2[[#This Row],[Article No.]])</f>
        <v>2019-100</v>
      </c>
      <c r="D646" s="42" t="s">
        <v>2287</v>
      </c>
      <c r="E646" s="42" t="s">
        <v>2288</v>
      </c>
      <c r="F646" s="42" t="s">
        <v>2090</v>
      </c>
    </row>
    <row r="647" spans="1:6" hidden="1">
      <c r="A647" s="42">
        <f t="shared" si="16"/>
        <v>101</v>
      </c>
      <c r="B647" s="42">
        <v>2019</v>
      </c>
      <c r="C647" s="42" t="str">
        <f>_xlfn.CONCAT(Table2[[#This Row],[Year]],"-",Table2[[#This Row],[Article No.]])</f>
        <v>2019-101</v>
      </c>
      <c r="D647" s="42" t="s">
        <v>2289</v>
      </c>
      <c r="E647" s="42" t="s">
        <v>2290</v>
      </c>
      <c r="F647" s="42" t="s">
        <v>2090</v>
      </c>
    </row>
    <row r="648" spans="1:6" hidden="1">
      <c r="A648" s="42">
        <f t="shared" si="16"/>
        <v>102</v>
      </c>
      <c r="B648" s="42">
        <v>2019</v>
      </c>
      <c r="C648" s="42" t="str">
        <f>_xlfn.CONCAT(Table2[[#This Row],[Year]],"-",Table2[[#This Row],[Article No.]])</f>
        <v>2019-102</v>
      </c>
      <c r="D648" s="42" t="s">
        <v>2291</v>
      </c>
      <c r="E648" s="42" t="s">
        <v>2292</v>
      </c>
      <c r="F648" s="42" t="s">
        <v>2090</v>
      </c>
    </row>
    <row r="649" spans="1:6" hidden="1">
      <c r="A649" s="42">
        <f t="shared" si="16"/>
        <v>103</v>
      </c>
      <c r="B649" s="42">
        <v>2019</v>
      </c>
      <c r="C649" s="42" t="str">
        <f>_xlfn.CONCAT(Table2[[#This Row],[Year]],"-",Table2[[#This Row],[Article No.]])</f>
        <v>2019-103</v>
      </c>
      <c r="D649" s="42" t="s">
        <v>2293</v>
      </c>
      <c r="E649" s="42" t="s">
        <v>2294</v>
      </c>
      <c r="F649" s="42" t="s">
        <v>2090</v>
      </c>
    </row>
    <row r="650" spans="1:6" hidden="1">
      <c r="A650" s="42">
        <f t="shared" si="16"/>
        <v>104</v>
      </c>
      <c r="B650" s="42">
        <v>2019</v>
      </c>
      <c r="C650" s="42" t="str">
        <f>_xlfn.CONCAT(Table2[[#This Row],[Year]],"-",Table2[[#This Row],[Article No.]])</f>
        <v>2019-104</v>
      </c>
      <c r="D650" s="42" t="s">
        <v>2295</v>
      </c>
      <c r="E650" s="42" t="s">
        <v>2296</v>
      </c>
      <c r="F650" s="42" t="s">
        <v>2090</v>
      </c>
    </row>
    <row r="651" spans="1:6" hidden="1">
      <c r="A651" s="42">
        <f t="shared" si="16"/>
        <v>105</v>
      </c>
      <c r="B651" s="42">
        <v>2019</v>
      </c>
      <c r="C651" s="42" t="str">
        <f>_xlfn.CONCAT(Table2[[#This Row],[Year]],"-",Table2[[#This Row],[Article No.]])</f>
        <v>2019-105</v>
      </c>
      <c r="D651" s="42" t="s">
        <v>2297</v>
      </c>
      <c r="E651" s="42" t="s">
        <v>2298</v>
      </c>
      <c r="F651" s="42" t="s">
        <v>2090</v>
      </c>
    </row>
    <row r="652" spans="1:6" hidden="1">
      <c r="A652" s="42">
        <f t="shared" si="16"/>
        <v>106</v>
      </c>
      <c r="B652" s="42">
        <v>2019</v>
      </c>
      <c r="C652" s="42" t="str">
        <f>_xlfn.CONCAT(Table2[[#This Row],[Year]],"-",Table2[[#This Row],[Article No.]])</f>
        <v>2019-106</v>
      </c>
      <c r="D652" s="42" t="s">
        <v>2299</v>
      </c>
      <c r="E652" s="42" t="s">
        <v>2300</v>
      </c>
      <c r="F652" s="42" t="s">
        <v>2090</v>
      </c>
    </row>
    <row r="653" spans="1:6" hidden="1">
      <c r="A653" s="42">
        <f t="shared" si="16"/>
        <v>107</v>
      </c>
      <c r="B653" s="42">
        <v>2019</v>
      </c>
      <c r="C653" s="42" t="str">
        <f>_xlfn.CONCAT(Table2[[#This Row],[Year]],"-",Table2[[#This Row],[Article No.]])</f>
        <v>2019-107</v>
      </c>
      <c r="D653" s="42" t="s">
        <v>2299</v>
      </c>
      <c r="E653" s="42" t="s">
        <v>2300</v>
      </c>
      <c r="F653" s="42" t="s">
        <v>2090</v>
      </c>
    </row>
    <row r="654" spans="1:6" hidden="1">
      <c r="A654" s="42">
        <f t="shared" si="16"/>
        <v>108</v>
      </c>
      <c r="B654" s="42">
        <v>2019</v>
      </c>
      <c r="C654" s="42" t="str">
        <f>_xlfn.CONCAT(Table2[[#This Row],[Year]],"-",Table2[[#This Row],[Article No.]])</f>
        <v>2019-108</v>
      </c>
      <c r="D654" s="42" t="s">
        <v>2301</v>
      </c>
      <c r="E654" s="42" t="s">
        <v>2302</v>
      </c>
      <c r="F654" s="42" t="s">
        <v>2090</v>
      </c>
    </row>
    <row r="655" spans="1:6" hidden="1">
      <c r="A655" s="42">
        <f t="shared" si="16"/>
        <v>109</v>
      </c>
      <c r="B655" s="42">
        <v>2019</v>
      </c>
      <c r="C655" s="42" t="str">
        <f>_xlfn.CONCAT(Table2[[#This Row],[Year]],"-",Table2[[#This Row],[Article No.]])</f>
        <v>2019-109</v>
      </c>
      <c r="D655" s="42" t="s">
        <v>2303</v>
      </c>
      <c r="E655" s="42" t="s">
        <v>2304</v>
      </c>
      <c r="F655" s="42" t="s">
        <v>2090</v>
      </c>
    </row>
    <row r="656" spans="1:6" hidden="1">
      <c r="A656" s="42">
        <f t="shared" si="16"/>
        <v>110</v>
      </c>
      <c r="B656" s="42">
        <v>2019</v>
      </c>
      <c r="C656" s="42" t="str">
        <f>_xlfn.CONCAT(Table2[[#This Row],[Year]],"-",Table2[[#This Row],[Article No.]])</f>
        <v>2019-110</v>
      </c>
      <c r="D656" s="42" t="s">
        <v>2305</v>
      </c>
      <c r="E656" s="42" t="s">
        <v>2306</v>
      </c>
      <c r="F656" s="42" t="s">
        <v>2090</v>
      </c>
    </row>
    <row r="657" spans="1:6" hidden="1">
      <c r="A657" s="42">
        <f t="shared" si="16"/>
        <v>111</v>
      </c>
      <c r="B657" s="42">
        <v>2019</v>
      </c>
      <c r="C657" s="42" t="str">
        <f>_xlfn.CONCAT(Table2[[#This Row],[Year]],"-",Table2[[#This Row],[Article No.]])</f>
        <v>2019-111</v>
      </c>
      <c r="D657" s="42" t="s">
        <v>2307</v>
      </c>
      <c r="E657" s="42" t="s">
        <v>2308</v>
      </c>
      <c r="F657" s="42" t="s">
        <v>2090</v>
      </c>
    </row>
    <row r="658" spans="1:6" hidden="1">
      <c r="A658" s="42">
        <f t="shared" si="16"/>
        <v>112</v>
      </c>
      <c r="B658" s="42">
        <v>2019</v>
      </c>
      <c r="C658" s="42" t="str">
        <f>_xlfn.CONCAT(Table2[[#This Row],[Year]],"-",Table2[[#This Row],[Article No.]])</f>
        <v>2019-112</v>
      </c>
      <c r="D658" s="42" t="s">
        <v>2309</v>
      </c>
      <c r="E658" s="42" t="s">
        <v>2310</v>
      </c>
      <c r="F658" s="42" t="s">
        <v>2090</v>
      </c>
    </row>
    <row r="659" spans="1:6" hidden="1">
      <c r="A659" s="42">
        <f t="shared" si="16"/>
        <v>113</v>
      </c>
      <c r="B659" s="42">
        <v>2019</v>
      </c>
      <c r="C659" s="42" t="str">
        <f>_xlfn.CONCAT(Table2[[#This Row],[Year]],"-",Table2[[#This Row],[Article No.]])</f>
        <v>2019-113</v>
      </c>
      <c r="D659" s="42" t="s">
        <v>2311</v>
      </c>
      <c r="E659" s="42" t="s">
        <v>2312</v>
      </c>
      <c r="F659" s="42" t="s">
        <v>2090</v>
      </c>
    </row>
    <row r="660" spans="1:6" hidden="1">
      <c r="A660" s="42">
        <f t="shared" si="16"/>
        <v>114</v>
      </c>
      <c r="B660" s="42">
        <v>2019</v>
      </c>
      <c r="C660" s="42" t="str">
        <f>_xlfn.CONCAT(Table2[[#This Row],[Year]],"-",Table2[[#This Row],[Article No.]])</f>
        <v>2019-114</v>
      </c>
      <c r="D660" s="42" t="s">
        <v>2313</v>
      </c>
      <c r="E660" s="42" t="s">
        <v>2314</v>
      </c>
      <c r="F660" s="42" t="s">
        <v>2090</v>
      </c>
    </row>
    <row r="661" spans="1:6" hidden="1">
      <c r="A661" s="42">
        <f t="shared" si="16"/>
        <v>115</v>
      </c>
      <c r="B661" s="42">
        <v>2019</v>
      </c>
      <c r="C661" s="42" t="str">
        <f>_xlfn.CONCAT(Table2[[#This Row],[Year]],"-",Table2[[#This Row],[Article No.]])</f>
        <v>2019-115</v>
      </c>
      <c r="D661" s="42" t="s">
        <v>2315</v>
      </c>
      <c r="E661" s="42" t="s">
        <v>2316</v>
      </c>
      <c r="F661" s="42" t="s">
        <v>2090</v>
      </c>
    </row>
    <row r="662" spans="1:6" hidden="1">
      <c r="A662" s="42">
        <f t="shared" si="16"/>
        <v>116</v>
      </c>
      <c r="B662" s="42">
        <v>2019</v>
      </c>
      <c r="C662" s="42" t="str">
        <f>_xlfn.CONCAT(Table2[[#This Row],[Year]],"-",Table2[[#This Row],[Article No.]])</f>
        <v>2019-116</v>
      </c>
      <c r="D662" s="42" t="s">
        <v>2317</v>
      </c>
      <c r="E662" s="42" t="s">
        <v>2318</v>
      </c>
      <c r="F662" s="42" t="s">
        <v>2090</v>
      </c>
    </row>
    <row r="663" spans="1:6" hidden="1">
      <c r="A663" s="42">
        <f t="shared" si="16"/>
        <v>117</v>
      </c>
      <c r="B663" s="42">
        <v>2019</v>
      </c>
      <c r="C663" s="42" t="str">
        <f>_xlfn.CONCAT(Table2[[#This Row],[Year]],"-",Table2[[#This Row],[Article No.]])</f>
        <v>2019-117</v>
      </c>
      <c r="D663" s="42" t="s">
        <v>2319</v>
      </c>
      <c r="E663" s="42" t="s">
        <v>2320</v>
      </c>
      <c r="F663" s="42" t="s">
        <v>2090</v>
      </c>
    </row>
    <row r="664" spans="1:6" hidden="1">
      <c r="A664" s="42">
        <f t="shared" si="16"/>
        <v>118</v>
      </c>
      <c r="B664" s="42">
        <v>2019</v>
      </c>
      <c r="C664" s="42" t="str">
        <f>_xlfn.CONCAT(Table2[[#This Row],[Year]],"-",Table2[[#This Row],[Article No.]])</f>
        <v>2019-118</v>
      </c>
      <c r="D664" s="42" t="s">
        <v>2321</v>
      </c>
      <c r="E664" s="42" t="s">
        <v>2322</v>
      </c>
      <c r="F664" s="42" t="s">
        <v>2090</v>
      </c>
    </row>
    <row r="665" spans="1:6" hidden="1">
      <c r="A665" s="42">
        <f t="shared" si="16"/>
        <v>119</v>
      </c>
      <c r="B665" s="42">
        <v>2019</v>
      </c>
      <c r="C665" s="42" t="str">
        <f>_xlfn.CONCAT(Table2[[#This Row],[Year]],"-",Table2[[#This Row],[Article No.]])</f>
        <v>2019-119</v>
      </c>
      <c r="D665" s="42" t="s">
        <v>2323</v>
      </c>
      <c r="E665" s="42" t="s">
        <v>2324</v>
      </c>
      <c r="F665" s="42" t="s">
        <v>2090</v>
      </c>
    </row>
    <row r="666" spans="1:6" hidden="1">
      <c r="A666" s="42">
        <f t="shared" si="16"/>
        <v>120</v>
      </c>
      <c r="B666" s="42">
        <v>2019</v>
      </c>
      <c r="C666" s="42" t="str">
        <f>_xlfn.CONCAT(Table2[[#This Row],[Year]],"-",Table2[[#This Row],[Article No.]])</f>
        <v>2019-120</v>
      </c>
      <c r="D666" s="42" t="s">
        <v>2325</v>
      </c>
      <c r="E666" s="42" t="s">
        <v>2326</v>
      </c>
      <c r="F666" s="42" t="s">
        <v>2090</v>
      </c>
    </row>
    <row r="667" spans="1:6" hidden="1">
      <c r="A667" s="42">
        <f t="shared" si="16"/>
        <v>121</v>
      </c>
      <c r="B667" s="42">
        <v>2019</v>
      </c>
      <c r="C667" s="42" t="str">
        <f>_xlfn.CONCAT(Table2[[#This Row],[Year]],"-",Table2[[#This Row],[Article No.]])</f>
        <v>2019-121</v>
      </c>
      <c r="D667" s="42" t="s">
        <v>2327</v>
      </c>
      <c r="E667" s="42" t="s">
        <v>2328</v>
      </c>
      <c r="F667" s="42" t="s">
        <v>2090</v>
      </c>
    </row>
    <row r="668" spans="1:6" hidden="1">
      <c r="A668" s="42">
        <f t="shared" si="16"/>
        <v>122</v>
      </c>
      <c r="B668" s="42">
        <v>2019</v>
      </c>
      <c r="C668" s="42" t="str">
        <f>_xlfn.CONCAT(Table2[[#This Row],[Year]],"-",Table2[[#This Row],[Article No.]])</f>
        <v>2019-122</v>
      </c>
      <c r="D668" s="42" t="s">
        <v>2329</v>
      </c>
      <c r="E668" s="42" t="s">
        <v>2330</v>
      </c>
      <c r="F668" s="42" t="s">
        <v>2090</v>
      </c>
    </row>
    <row r="669" spans="1:6" hidden="1">
      <c r="A669" s="42">
        <f t="shared" si="16"/>
        <v>123</v>
      </c>
      <c r="B669" s="42">
        <v>2019</v>
      </c>
      <c r="C669" s="42" t="str">
        <f>_xlfn.CONCAT(Table2[[#This Row],[Year]],"-",Table2[[#This Row],[Article No.]])</f>
        <v>2019-123</v>
      </c>
      <c r="D669" s="42" t="s">
        <v>2331</v>
      </c>
      <c r="E669" s="42" t="s">
        <v>2332</v>
      </c>
      <c r="F669" s="42" t="s">
        <v>2090</v>
      </c>
    </row>
    <row r="670" spans="1:6" hidden="1">
      <c r="A670" s="42">
        <f t="shared" si="16"/>
        <v>124</v>
      </c>
      <c r="B670" s="42">
        <v>2019</v>
      </c>
      <c r="C670" s="42" t="str">
        <f>_xlfn.CONCAT(Table2[[#This Row],[Year]],"-",Table2[[#This Row],[Article No.]])</f>
        <v>2019-124</v>
      </c>
      <c r="D670" s="42" t="s">
        <v>2333</v>
      </c>
      <c r="E670" s="42" t="s">
        <v>2334</v>
      </c>
      <c r="F670" s="42" t="s">
        <v>2090</v>
      </c>
    </row>
    <row r="671" spans="1:6" hidden="1">
      <c r="A671" s="42">
        <f t="shared" si="16"/>
        <v>125</v>
      </c>
      <c r="B671" s="42">
        <v>2019</v>
      </c>
      <c r="C671" s="42" t="str">
        <f>_xlfn.CONCAT(Table2[[#This Row],[Year]],"-",Table2[[#This Row],[Article No.]])</f>
        <v>2019-125</v>
      </c>
      <c r="D671" s="42" t="s">
        <v>2335</v>
      </c>
      <c r="E671" s="42" t="s">
        <v>2336</v>
      </c>
      <c r="F671" s="42" t="s">
        <v>2090</v>
      </c>
    </row>
    <row r="672" spans="1:6" hidden="1">
      <c r="A672" s="42">
        <f t="shared" si="16"/>
        <v>126</v>
      </c>
      <c r="B672" s="42">
        <v>2019</v>
      </c>
      <c r="C672" s="42" t="str">
        <f>_xlfn.CONCAT(Table2[[#This Row],[Year]],"-",Table2[[#This Row],[Article No.]])</f>
        <v>2019-126</v>
      </c>
      <c r="D672" s="42" t="s">
        <v>2337</v>
      </c>
      <c r="E672" s="42" t="s">
        <v>2338</v>
      </c>
      <c r="F672" s="42" t="s">
        <v>2090</v>
      </c>
    </row>
    <row r="673" spans="1:6" hidden="1">
      <c r="A673" s="42">
        <f t="shared" si="16"/>
        <v>127</v>
      </c>
      <c r="B673" s="42">
        <v>2019</v>
      </c>
      <c r="C673" s="42" t="str">
        <f>_xlfn.CONCAT(Table2[[#This Row],[Year]],"-",Table2[[#This Row],[Article No.]])</f>
        <v>2019-127</v>
      </c>
      <c r="D673" s="42" t="s">
        <v>2339</v>
      </c>
      <c r="E673" s="42" t="s">
        <v>2340</v>
      </c>
      <c r="F673" s="42" t="s">
        <v>2090</v>
      </c>
    </row>
    <row r="674" spans="1:6" hidden="1">
      <c r="A674" s="42">
        <f t="shared" si="16"/>
        <v>128</v>
      </c>
      <c r="B674" s="42">
        <v>2019</v>
      </c>
      <c r="C674" s="42" t="str">
        <f>_xlfn.CONCAT(Table2[[#This Row],[Year]],"-",Table2[[#This Row],[Article No.]])</f>
        <v>2019-128</v>
      </c>
      <c r="D674" s="42" t="s">
        <v>2341</v>
      </c>
      <c r="E674" s="42" t="s">
        <v>2342</v>
      </c>
      <c r="F674" s="42" t="s">
        <v>2090</v>
      </c>
    </row>
    <row r="675" spans="1:6" hidden="1">
      <c r="A675" s="42">
        <f t="shared" si="16"/>
        <v>129</v>
      </c>
      <c r="B675" s="42">
        <v>2019</v>
      </c>
      <c r="C675" s="42" t="str">
        <f>_xlfn.CONCAT(Table2[[#This Row],[Year]],"-",Table2[[#This Row],[Article No.]])</f>
        <v>2019-129</v>
      </c>
      <c r="D675" s="42" t="s">
        <v>2343</v>
      </c>
      <c r="E675" s="42" t="s">
        <v>2344</v>
      </c>
      <c r="F675" s="42" t="s">
        <v>2090</v>
      </c>
    </row>
    <row r="676" spans="1:6" hidden="1">
      <c r="A676" s="42">
        <f t="shared" si="16"/>
        <v>130</v>
      </c>
      <c r="B676" s="42">
        <v>2019</v>
      </c>
      <c r="C676" s="42" t="str">
        <f>_xlfn.CONCAT(Table2[[#This Row],[Year]],"-",Table2[[#This Row],[Article No.]])</f>
        <v>2019-130</v>
      </c>
      <c r="D676" s="42" t="s">
        <v>2345</v>
      </c>
      <c r="E676" s="42" t="s">
        <v>2346</v>
      </c>
      <c r="F676" s="42" t="s">
        <v>2090</v>
      </c>
    </row>
    <row r="677" spans="1:6" hidden="1">
      <c r="A677" s="42">
        <f t="shared" si="16"/>
        <v>131</v>
      </c>
      <c r="B677" s="42">
        <v>2019</v>
      </c>
      <c r="C677" s="42" t="str">
        <f>_xlfn.CONCAT(Table2[[#This Row],[Year]],"-",Table2[[#This Row],[Article No.]])</f>
        <v>2019-131</v>
      </c>
      <c r="D677" s="42" t="s">
        <v>2347</v>
      </c>
      <c r="E677" s="42" t="s">
        <v>2348</v>
      </c>
      <c r="F677" s="42" t="s">
        <v>2090</v>
      </c>
    </row>
    <row r="678" spans="1:6" hidden="1">
      <c r="A678" s="42">
        <f t="shared" ref="A678:A696" si="17">A677+1</f>
        <v>132</v>
      </c>
      <c r="B678" s="42">
        <v>2019</v>
      </c>
      <c r="C678" s="42" t="str">
        <f>_xlfn.CONCAT(Table2[[#This Row],[Year]],"-",Table2[[#This Row],[Article No.]])</f>
        <v>2019-132</v>
      </c>
      <c r="D678" s="42" t="s">
        <v>2349</v>
      </c>
      <c r="E678" s="42" t="s">
        <v>2350</v>
      </c>
      <c r="F678" s="42" t="s">
        <v>2090</v>
      </c>
    </row>
    <row r="679" spans="1:6" hidden="1">
      <c r="A679" s="42">
        <f t="shared" si="17"/>
        <v>133</v>
      </c>
      <c r="B679" s="42">
        <v>2019</v>
      </c>
      <c r="C679" s="42" t="str">
        <f>_xlfn.CONCAT(Table2[[#This Row],[Year]],"-",Table2[[#This Row],[Article No.]])</f>
        <v>2019-133</v>
      </c>
      <c r="D679" s="42" t="s">
        <v>2351</v>
      </c>
      <c r="E679" s="42" t="s">
        <v>2352</v>
      </c>
      <c r="F679" s="42" t="s">
        <v>2090</v>
      </c>
    </row>
    <row r="680" spans="1:6" hidden="1">
      <c r="A680" s="42">
        <f t="shared" si="17"/>
        <v>134</v>
      </c>
      <c r="B680" s="42">
        <v>2019</v>
      </c>
      <c r="C680" s="42" t="str">
        <f>_xlfn.CONCAT(Table2[[#This Row],[Year]],"-",Table2[[#This Row],[Article No.]])</f>
        <v>2019-134</v>
      </c>
      <c r="D680" s="42" t="s">
        <v>2353</v>
      </c>
      <c r="E680" s="42" t="s">
        <v>2354</v>
      </c>
      <c r="F680" s="42" t="s">
        <v>2090</v>
      </c>
    </row>
    <row r="681" spans="1:6" hidden="1">
      <c r="A681" s="42">
        <f t="shared" si="17"/>
        <v>135</v>
      </c>
      <c r="B681" s="42">
        <v>2019</v>
      </c>
      <c r="C681" s="42" t="str">
        <f>_xlfn.CONCAT(Table2[[#This Row],[Year]],"-",Table2[[#This Row],[Article No.]])</f>
        <v>2019-135</v>
      </c>
      <c r="D681" s="42" t="s">
        <v>2355</v>
      </c>
      <c r="E681" s="42" t="s">
        <v>2356</v>
      </c>
      <c r="F681" s="42" t="s">
        <v>2090</v>
      </c>
    </row>
    <row r="682" spans="1:6" hidden="1">
      <c r="A682" s="42">
        <f t="shared" si="17"/>
        <v>136</v>
      </c>
      <c r="B682" s="42">
        <v>2019</v>
      </c>
      <c r="C682" s="42" t="str">
        <f>_xlfn.CONCAT(Table2[[#This Row],[Year]],"-",Table2[[#This Row],[Article No.]])</f>
        <v>2019-136</v>
      </c>
      <c r="D682" s="42" t="s">
        <v>2357</v>
      </c>
      <c r="E682" s="42" t="s">
        <v>2358</v>
      </c>
      <c r="F682" s="42" t="s">
        <v>2090</v>
      </c>
    </row>
    <row r="683" spans="1:6" hidden="1">
      <c r="A683" s="42">
        <f t="shared" si="17"/>
        <v>137</v>
      </c>
      <c r="B683" s="42">
        <v>2019</v>
      </c>
      <c r="C683" s="42" t="str">
        <f>_xlfn.CONCAT(Table2[[#This Row],[Year]],"-",Table2[[#This Row],[Article No.]])</f>
        <v>2019-137</v>
      </c>
      <c r="D683" s="42" t="s">
        <v>2359</v>
      </c>
      <c r="E683" s="42" t="s">
        <v>2360</v>
      </c>
      <c r="F683" s="42" t="s">
        <v>2090</v>
      </c>
    </row>
    <row r="684" spans="1:6" hidden="1">
      <c r="A684" s="42">
        <f t="shared" si="17"/>
        <v>138</v>
      </c>
      <c r="B684" s="42">
        <v>2019</v>
      </c>
      <c r="C684" s="42" t="str">
        <f>_xlfn.CONCAT(Table2[[#This Row],[Year]],"-",Table2[[#This Row],[Article No.]])</f>
        <v>2019-138</v>
      </c>
      <c r="D684" s="42" t="s">
        <v>2361</v>
      </c>
      <c r="E684" s="42" t="s">
        <v>2362</v>
      </c>
      <c r="F684" s="42" t="s">
        <v>2090</v>
      </c>
    </row>
    <row r="685" spans="1:6" hidden="1">
      <c r="A685" s="42">
        <f t="shared" si="17"/>
        <v>139</v>
      </c>
      <c r="B685" s="42">
        <v>2019</v>
      </c>
      <c r="C685" s="42" t="str">
        <f>_xlfn.CONCAT(Table2[[#This Row],[Year]],"-",Table2[[#This Row],[Article No.]])</f>
        <v>2019-139</v>
      </c>
      <c r="D685" s="42" t="s">
        <v>2363</v>
      </c>
      <c r="E685" s="42" t="s">
        <v>2364</v>
      </c>
      <c r="F685" s="42" t="s">
        <v>2090</v>
      </c>
    </row>
    <row r="686" spans="1:6" hidden="1">
      <c r="A686" s="42">
        <f t="shared" si="17"/>
        <v>140</v>
      </c>
      <c r="B686" s="42">
        <v>2019</v>
      </c>
      <c r="C686" s="42" t="str">
        <f>_xlfn.CONCAT(Table2[[#This Row],[Year]],"-",Table2[[#This Row],[Article No.]])</f>
        <v>2019-140</v>
      </c>
      <c r="D686" s="42" t="s">
        <v>2365</v>
      </c>
      <c r="E686" s="42" t="s">
        <v>2366</v>
      </c>
      <c r="F686" s="42" t="s">
        <v>2090</v>
      </c>
    </row>
    <row r="687" spans="1:6" hidden="1">
      <c r="A687" s="42">
        <f t="shared" si="17"/>
        <v>141</v>
      </c>
      <c r="B687" s="42">
        <v>2019</v>
      </c>
      <c r="C687" s="42" t="str">
        <f>_xlfn.CONCAT(Table2[[#This Row],[Year]],"-",Table2[[#This Row],[Article No.]])</f>
        <v>2019-141</v>
      </c>
      <c r="D687" s="42" t="s">
        <v>2367</v>
      </c>
      <c r="E687" s="42" t="s">
        <v>2368</v>
      </c>
      <c r="F687" s="42" t="s">
        <v>2090</v>
      </c>
    </row>
    <row r="688" spans="1:6" hidden="1">
      <c r="A688" s="42">
        <f t="shared" si="17"/>
        <v>142</v>
      </c>
      <c r="B688" s="42">
        <v>2019</v>
      </c>
      <c r="C688" s="42" t="str">
        <f>_xlfn.CONCAT(Table2[[#This Row],[Year]],"-",Table2[[#This Row],[Article No.]])</f>
        <v>2019-142</v>
      </c>
      <c r="D688" s="42" t="s">
        <v>2369</v>
      </c>
      <c r="E688" s="42" t="s">
        <v>2370</v>
      </c>
      <c r="F688" s="42" t="s">
        <v>2090</v>
      </c>
    </row>
    <row r="689" spans="1:6" hidden="1">
      <c r="A689" s="42">
        <f t="shared" si="17"/>
        <v>143</v>
      </c>
      <c r="B689" s="42">
        <v>2019</v>
      </c>
      <c r="C689" s="42" t="str">
        <f>_xlfn.CONCAT(Table2[[#This Row],[Year]],"-",Table2[[#This Row],[Article No.]])</f>
        <v>2019-143</v>
      </c>
      <c r="D689" s="42" t="s">
        <v>2371</v>
      </c>
      <c r="E689" s="42" t="s">
        <v>2372</v>
      </c>
      <c r="F689" s="42" t="s">
        <v>2090</v>
      </c>
    </row>
    <row r="690" spans="1:6" hidden="1">
      <c r="A690" s="42">
        <f t="shared" si="17"/>
        <v>144</v>
      </c>
      <c r="B690" s="42">
        <v>2019</v>
      </c>
      <c r="C690" s="42" t="str">
        <f>_xlfn.CONCAT(Table2[[#This Row],[Year]],"-",Table2[[#This Row],[Article No.]])</f>
        <v>2019-144</v>
      </c>
      <c r="D690" s="42" t="s">
        <v>2373</v>
      </c>
      <c r="E690" s="42" t="s">
        <v>2374</v>
      </c>
      <c r="F690" s="42" t="s">
        <v>2090</v>
      </c>
    </row>
    <row r="691" spans="1:6" hidden="1">
      <c r="A691" s="42">
        <f t="shared" si="17"/>
        <v>145</v>
      </c>
      <c r="B691" s="42">
        <v>2019</v>
      </c>
      <c r="C691" s="42" t="str">
        <f>_xlfn.CONCAT(Table2[[#This Row],[Year]],"-",Table2[[#This Row],[Article No.]])</f>
        <v>2019-145</v>
      </c>
      <c r="D691" s="42" t="s">
        <v>2375</v>
      </c>
      <c r="E691" s="42" t="s">
        <v>2376</v>
      </c>
      <c r="F691" s="42" t="s">
        <v>2090</v>
      </c>
    </row>
    <row r="692" spans="1:6" hidden="1">
      <c r="A692" s="42">
        <f t="shared" si="17"/>
        <v>146</v>
      </c>
      <c r="B692" s="42">
        <v>2019</v>
      </c>
      <c r="C692" s="42" t="str">
        <f>_xlfn.CONCAT(Table2[[#This Row],[Year]],"-",Table2[[#This Row],[Article No.]])</f>
        <v>2019-146</v>
      </c>
      <c r="D692" s="42" t="s">
        <v>2377</v>
      </c>
      <c r="E692" s="42" t="s">
        <v>2378</v>
      </c>
      <c r="F692" s="42" t="s">
        <v>2090</v>
      </c>
    </row>
    <row r="693" spans="1:6" hidden="1">
      <c r="A693" s="42">
        <f t="shared" si="17"/>
        <v>147</v>
      </c>
      <c r="B693" s="42">
        <v>2019</v>
      </c>
      <c r="C693" s="42" t="str">
        <f>_xlfn.CONCAT(Table2[[#This Row],[Year]],"-",Table2[[#This Row],[Article No.]])</f>
        <v>2019-147</v>
      </c>
      <c r="D693" s="42" t="s">
        <v>2379</v>
      </c>
      <c r="E693" s="42" t="s">
        <v>2380</v>
      </c>
      <c r="F693" s="42" t="s">
        <v>2090</v>
      </c>
    </row>
    <row r="694" spans="1:6" hidden="1">
      <c r="A694" s="42">
        <f t="shared" si="17"/>
        <v>148</v>
      </c>
      <c r="B694" s="42">
        <v>2019</v>
      </c>
      <c r="C694" s="42" t="str">
        <f>_xlfn.CONCAT(Table2[[#This Row],[Year]],"-",Table2[[#This Row],[Article No.]])</f>
        <v>2019-148</v>
      </c>
      <c r="D694" s="42" t="s">
        <v>2381</v>
      </c>
      <c r="E694" s="42" t="s">
        <v>2382</v>
      </c>
      <c r="F694" s="42" t="s">
        <v>2090</v>
      </c>
    </row>
    <row r="695" spans="1:6" hidden="1">
      <c r="A695" s="42">
        <f t="shared" si="17"/>
        <v>149</v>
      </c>
      <c r="B695" s="42">
        <v>2019</v>
      </c>
      <c r="C695" s="42" t="str">
        <f>_xlfn.CONCAT(Table2[[#This Row],[Year]],"-",Table2[[#This Row],[Article No.]])</f>
        <v>2019-149</v>
      </c>
      <c r="D695" s="42" t="s">
        <v>2383</v>
      </c>
      <c r="E695" s="42" t="s">
        <v>2384</v>
      </c>
      <c r="F695" s="42" t="s">
        <v>2090</v>
      </c>
    </row>
    <row r="696" spans="1:6" hidden="1">
      <c r="A696" s="42">
        <f t="shared" si="17"/>
        <v>150</v>
      </c>
      <c r="B696" s="42">
        <v>2019</v>
      </c>
      <c r="C696" s="42" t="str">
        <f>_xlfn.CONCAT(Table2[[#This Row],[Year]],"-",Table2[[#This Row],[Article No.]])</f>
        <v>2019-150</v>
      </c>
      <c r="D696" s="42" t="s">
        <v>2385</v>
      </c>
      <c r="E696" s="42" t="s">
        <v>2386</v>
      </c>
      <c r="F696" s="42" t="s">
        <v>2090</v>
      </c>
    </row>
    <row r="697" spans="1:6">
      <c r="A697" s="42">
        <v>1</v>
      </c>
      <c r="B697" s="42">
        <v>2018</v>
      </c>
      <c r="C697" s="42" t="str">
        <f>_xlfn.CONCAT(Table2[[#This Row],[Year]],"-",Table2[[#This Row],[Article No.]])</f>
        <v>2018-1</v>
      </c>
      <c r="D697" s="42" t="s">
        <v>2387</v>
      </c>
      <c r="E697" s="42" t="s">
        <v>2388</v>
      </c>
      <c r="F697" s="42" t="s">
        <v>2389</v>
      </c>
    </row>
    <row r="698" spans="1:6">
      <c r="A698" s="42">
        <f t="shared" ref="A698:A729" si="18">A697+1</f>
        <v>2</v>
      </c>
      <c r="B698" s="42">
        <v>2018</v>
      </c>
      <c r="C698" s="42" t="str">
        <f>_xlfn.CONCAT(Table2[[#This Row],[Year]],"-",Table2[[#This Row],[Article No.]])</f>
        <v>2018-2</v>
      </c>
      <c r="D698" s="42" t="s">
        <v>2390</v>
      </c>
      <c r="E698" s="42" t="s">
        <v>2391</v>
      </c>
      <c r="F698" s="42" t="s">
        <v>2389</v>
      </c>
    </row>
    <row r="699" spans="1:6">
      <c r="A699" s="42">
        <f t="shared" si="18"/>
        <v>3</v>
      </c>
      <c r="B699" s="42">
        <v>2018</v>
      </c>
      <c r="C699" s="42" t="str">
        <f>_xlfn.CONCAT(Table2[[#This Row],[Year]],"-",Table2[[#This Row],[Article No.]])</f>
        <v>2018-3</v>
      </c>
      <c r="D699" s="42" t="s">
        <v>2392</v>
      </c>
      <c r="E699" s="42" t="s">
        <v>2393</v>
      </c>
      <c r="F699" s="42" t="s">
        <v>2389</v>
      </c>
    </row>
    <row r="700" spans="1:6">
      <c r="A700" s="42">
        <f t="shared" si="18"/>
        <v>4</v>
      </c>
      <c r="B700" s="42">
        <v>2018</v>
      </c>
      <c r="C700" s="42" t="str">
        <f>_xlfn.CONCAT(Table2[[#This Row],[Year]],"-",Table2[[#This Row],[Article No.]])</f>
        <v>2018-4</v>
      </c>
      <c r="D700" s="42" t="s">
        <v>2394</v>
      </c>
      <c r="E700" s="42" t="s">
        <v>2395</v>
      </c>
      <c r="F700" s="42" t="s">
        <v>2389</v>
      </c>
    </row>
    <row r="701" spans="1:6">
      <c r="A701" s="42">
        <f t="shared" si="18"/>
        <v>5</v>
      </c>
      <c r="B701" s="42">
        <v>2018</v>
      </c>
      <c r="C701" s="42" t="str">
        <f>_xlfn.CONCAT(Table2[[#This Row],[Year]],"-",Table2[[#This Row],[Article No.]])</f>
        <v>2018-5</v>
      </c>
      <c r="D701" s="42" t="s">
        <v>2396</v>
      </c>
      <c r="E701" s="42" t="s">
        <v>2397</v>
      </c>
      <c r="F701" s="42" t="s">
        <v>2389</v>
      </c>
    </row>
    <row r="702" spans="1:6">
      <c r="A702" s="42">
        <f t="shared" si="18"/>
        <v>6</v>
      </c>
      <c r="B702" s="42">
        <v>2018</v>
      </c>
      <c r="C702" s="42" t="str">
        <f>_xlfn.CONCAT(Table2[[#This Row],[Year]],"-",Table2[[#This Row],[Article No.]])</f>
        <v>2018-6</v>
      </c>
      <c r="D702" s="42" t="s">
        <v>2398</v>
      </c>
      <c r="E702" s="42" t="s">
        <v>2399</v>
      </c>
      <c r="F702" s="42" t="s">
        <v>2389</v>
      </c>
    </row>
    <row r="703" spans="1:6">
      <c r="A703" s="42">
        <f t="shared" si="18"/>
        <v>7</v>
      </c>
      <c r="B703" s="42">
        <v>2018</v>
      </c>
      <c r="C703" s="42" t="str">
        <f>_xlfn.CONCAT(Table2[[#This Row],[Year]],"-",Table2[[#This Row],[Article No.]])</f>
        <v>2018-7</v>
      </c>
      <c r="D703" s="42" t="s">
        <v>2400</v>
      </c>
      <c r="E703" s="42" t="s">
        <v>2401</v>
      </c>
      <c r="F703" s="42" t="s">
        <v>2389</v>
      </c>
    </row>
    <row r="704" spans="1:6">
      <c r="A704" s="42">
        <f t="shared" si="18"/>
        <v>8</v>
      </c>
      <c r="B704" s="42">
        <v>2018</v>
      </c>
      <c r="C704" s="42" t="str">
        <f>_xlfn.CONCAT(Table2[[#This Row],[Year]],"-",Table2[[#This Row],[Article No.]])</f>
        <v>2018-8</v>
      </c>
      <c r="D704" s="42" t="s">
        <v>2402</v>
      </c>
      <c r="E704" s="42" t="s">
        <v>2403</v>
      </c>
      <c r="F704" s="42" t="s">
        <v>2389</v>
      </c>
    </row>
    <row r="705" spans="1:6">
      <c r="A705" s="42">
        <f t="shared" si="18"/>
        <v>9</v>
      </c>
      <c r="B705" s="42">
        <v>2018</v>
      </c>
      <c r="C705" s="42" t="str">
        <f>_xlfn.CONCAT(Table2[[#This Row],[Year]],"-",Table2[[#This Row],[Article No.]])</f>
        <v>2018-9</v>
      </c>
      <c r="D705" s="42" t="s">
        <v>2404</v>
      </c>
      <c r="E705" s="42" t="s">
        <v>2405</v>
      </c>
      <c r="F705" s="42" t="s">
        <v>2389</v>
      </c>
    </row>
    <row r="706" spans="1:6">
      <c r="A706" s="42">
        <f t="shared" si="18"/>
        <v>10</v>
      </c>
      <c r="B706" s="42">
        <v>2018</v>
      </c>
      <c r="C706" s="42" t="str">
        <f>_xlfn.CONCAT(Table2[[#This Row],[Year]],"-",Table2[[#This Row],[Article No.]])</f>
        <v>2018-10</v>
      </c>
      <c r="D706" s="42" t="s">
        <v>2406</v>
      </c>
      <c r="E706" s="42" t="s">
        <v>2407</v>
      </c>
      <c r="F706" s="42" t="s">
        <v>2389</v>
      </c>
    </row>
    <row r="707" spans="1:6">
      <c r="A707" s="42">
        <f t="shared" si="18"/>
        <v>11</v>
      </c>
      <c r="B707" s="42">
        <v>2018</v>
      </c>
      <c r="C707" s="42" t="str">
        <f>_xlfn.CONCAT(Table2[[#This Row],[Year]],"-",Table2[[#This Row],[Article No.]])</f>
        <v>2018-11</v>
      </c>
      <c r="D707" s="42" t="s">
        <v>2408</v>
      </c>
      <c r="E707" s="42" t="s">
        <v>2409</v>
      </c>
      <c r="F707" s="42" t="s">
        <v>2389</v>
      </c>
    </row>
    <row r="708" spans="1:6">
      <c r="A708" s="42">
        <f t="shared" si="18"/>
        <v>12</v>
      </c>
      <c r="B708" s="42">
        <v>2018</v>
      </c>
      <c r="C708" s="42" t="str">
        <f>_xlfn.CONCAT(Table2[[#This Row],[Year]],"-",Table2[[#This Row],[Article No.]])</f>
        <v>2018-12</v>
      </c>
      <c r="D708" s="42" t="s">
        <v>2410</v>
      </c>
      <c r="E708" s="42" t="s">
        <v>2411</v>
      </c>
      <c r="F708" s="42" t="s">
        <v>2389</v>
      </c>
    </row>
    <row r="709" spans="1:6">
      <c r="A709" s="42">
        <f t="shared" si="18"/>
        <v>13</v>
      </c>
      <c r="B709" s="42">
        <v>2018</v>
      </c>
      <c r="C709" s="42" t="str">
        <f>_xlfn.CONCAT(Table2[[#This Row],[Year]],"-",Table2[[#This Row],[Article No.]])</f>
        <v>2018-13</v>
      </c>
      <c r="D709" s="42" t="s">
        <v>2412</v>
      </c>
      <c r="E709" s="42" t="s">
        <v>2386</v>
      </c>
      <c r="F709" s="42" t="s">
        <v>2389</v>
      </c>
    </row>
    <row r="710" spans="1:6">
      <c r="A710" s="42">
        <f t="shared" si="18"/>
        <v>14</v>
      </c>
      <c r="B710" s="42">
        <v>2018</v>
      </c>
      <c r="C710" s="42" t="str">
        <f>_xlfn.CONCAT(Table2[[#This Row],[Year]],"-",Table2[[#This Row],[Article No.]])</f>
        <v>2018-14</v>
      </c>
      <c r="D710" s="42" t="s">
        <v>2413</v>
      </c>
      <c r="E710" s="42" t="s">
        <v>2414</v>
      </c>
      <c r="F710" s="42" t="s">
        <v>2389</v>
      </c>
    </row>
    <row r="711" spans="1:6">
      <c r="A711" s="42">
        <f t="shared" si="18"/>
        <v>15</v>
      </c>
      <c r="B711" s="42">
        <v>2018</v>
      </c>
      <c r="C711" s="42" t="str">
        <f>_xlfn.CONCAT(Table2[[#This Row],[Year]],"-",Table2[[#This Row],[Article No.]])</f>
        <v>2018-15</v>
      </c>
      <c r="D711" s="42" t="s">
        <v>2415</v>
      </c>
      <c r="E711" s="42" t="s">
        <v>2416</v>
      </c>
      <c r="F711" s="42" t="s">
        <v>2389</v>
      </c>
    </row>
    <row r="712" spans="1:6">
      <c r="A712" s="42">
        <f t="shared" si="18"/>
        <v>16</v>
      </c>
      <c r="B712" s="42">
        <v>2018</v>
      </c>
      <c r="C712" s="42" t="str">
        <f>_xlfn.CONCAT(Table2[[#This Row],[Year]],"-",Table2[[#This Row],[Article No.]])</f>
        <v>2018-16</v>
      </c>
      <c r="D712" s="42" t="s">
        <v>2417</v>
      </c>
      <c r="E712" s="42" t="s">
        <v>2418</v>
      </c>
      <c r="F712" s="42" t="s">
        <v>2389</v>
      </c>
    </row>
    <row r="713" spans="1:6">
      <c r="A713" s="42">
        <f t="shared" si="18"/>
        <v>17</v>
      </c>
      <c r="B713" s="42">
        <v>2018</v>
      </c>
      <c r="C713" s="42" t="str">
        <f>_xlfn.CONCAT(Table2[[#This Row],[Year]],"-",Table2[[#This Row],[Article No.]])</f>
        <v>2018-17</v>
      </c>
      <c r="D713" s="42" t="s">
        <v>2419</v>
      </c>
      <c r="E713" s="42" t="s">
        <v>2420</v>
      </c>
      <c r="F713" s="42" t="s">
        <v>2389</v>
      </c>
    </row>
    <row r="714" spans="1:6">
      <c r="A714" s="42">
        <f t="shared" si="18"/>
        <v>18</v>
      </c>
      <c r="B714" s="42">
        <v>2018</v>
      </c>
      <c r="C714" s="42" t="str">
        <f>_xlfn.CONCAT(Table2[[#This Row],[Year]],"-",Table2[[#This Row],[Article No.]])</f>
        <v>2018-18</v>
      </c>
      <c r="D714" s="42" t="s">
        <v>2421</v>
      </c>
      <c r="E714" s="42" t="s">
        <v>2422</v>
      </c>
      <c r="F714" s="42" t="s">
        <v>2389</v>
      </c>
    </row>
    <row r="715" spans="1:6">
      <c r="A715" s="42">
        <f t="shared" si="18"/>
        <v>19</v>
      </c>
      <c r="B715" s="42">
        <v>2018</v>
      </c>
      <c r="C715" s="42" t="str">
        <f>_xlfn.CONCAT(Table2[[#This Row],[Year]],"-",Table2[[#This Row],[Article No.]])</f>
        <v>2018-19</v>
      </c>
      <c r="D715" s="42" t="s">
        <v>2423</v>
      </c>
      <c r="E715" s="42" t="s">
        <v>2424</v>
      </c>
      <c r="F715" s="42" t="s">
        <v>2389</v>
      </c>
    </row>
    <row r="716" spans="1:6">
      <c r="A716" s="42">
        <f t="shared" si="18"/>
        <v>20</v>
      </c>
      <c r="B716" s="42">
        <v>2018</v>
      </c>
      <c r="C716" s="42" t="str">
        <f>_xlfn.CONCAT(Table2[[#This Row],[Year]],"-",Table2[[#This Row],[Article No.]])</f>
        <v>2018-20</v>
      </c>
      <c r="D716" s="42" t="s">
        <v>2425</v>
      </c>
      <c r="E716" s="42" t="s">
        <v>2426</v>
      </c>
      <c r="F716" s="42" t="s">
        <v>2389</v>
      </c>
    </row>
    <row r="717" spans="1:6">
      <c r="A717" s="42">
        <f t="shared" si="18"/>
        <v>21</v>
      </c>
      <c r="B717" s="42">
        <v>2018</v>
      </c>
      <c r="C717" s="42" t="str">
        <f>_xlfn.CONCAT(Table2[[#This Row],[Year]],"-",Table2[[#This Row],[Article No.]])</f>
        <v>2018-21</v>
      </c>
      <c r="D717" s="42" t="s">
        <v>2427</v>
      </c>
      <c r="E717" s="42" t="s">
        <v>2428</v>
      </c>
      <c r="F717" s="42" t="s">
        <v>2389</v>
      </c>
    </row>
    <row r="718" spans="1:6">
      <c r="A718" s="42">
        <f t="shared" si="18"/>
        <v>22</v>
      </c>
      <c r="B718" s="42">
        <v>2018</v>
      </c>
      <c r="C718" s="42" t="str">
        <f>_xlfn.CONCAT(Table2[[#This Row],[Year]],"-",Table2[[#This Row],[Article No.]])</f>
        <v>2018-22</v>
      </c>
      <c r="D718" s="42" t="s">
        <v>2429</v>
      </c>
      <c r="E718" s="42" t="s">
        <v>2430</v>
      </c>
      <c r="F718" s="42" t="s">
        <v>2389</v>
      </c>
    </row>
    <row r="719" spans="1:6">
      <c r="A719" s="42">
        <f t="shared" si="18"/>
        <v>23</v>
      </c>
      <c r="B719" s="42">
        <v>2018</v>
      </c>
      <c r="C719" s="42" t="str">
        <f>_xlfn.CONCAT(Table2[[#This Row],[Year]],"-",Table2[[#This Row],[Article No.]])</f>
        <v>2018-23</v>
      </c>
      <c r="D719" s="42" t="s">
        <v>2431</v>
      </c>
      <c r="E719" s="42" t="s">
        <v>2432</v>
      </c>
      <c r="F719" s="42" t="s">
        <v>2389</v>
      </c>
    </row>
    <row r="720" spans="1:6">
      <c r="A720" s="42">
        <f t="shared" si="18"/>
        <v>24</v>
      </c>
      <c r="B720" s="42">
        <v>2018</v>
      </c>
      <c r="C720" s="42" t="str">
        <f>_xlfn.CONCAT(Table2[[#This Row],[Year]],"-",Table2[[#This Row],[Article No.]])</f>
        <v>2018-24</v>
      </c>
      <c r="D720" s="42" t="s">
        <v>2433</v>
      </c>
      <c r="E720" s="42" t="s">
        <v>2434</v>
      </c>
      <c r="F720" s="42" t="s">
        <v>2389</v>
      </c>
    </row>
    <row r="721" spans="1:6">
      <c r="A721" s="42">
        <f t="shared" si="18"/>
        <v>25</v>
      </c>
      <c r="B721" s="42">
        <v>2018</v>
      </c>
      <c r="C721" s="42" t="str">
        <f>_xlfn.CONCAT(Table2[[#This Row],[Year]],"-",Table2[[#This Row],[Article No.]])</f>
        <v>2018-25</v>
      </c>
      <c r="D721" s="42" t="s">
        <v>2435</v>
      </c>
      <c r="E721" s="42" t="s">
        <v>2436</v>
      </c>
      <c r="F721" s="42" t="s">
        <v>2389</v>
      </c>
    </row>
    <row r="722" spans="1:6">
      <c r="A722" s="42">
        <f t="shared" si="18"/>
        <v>26</v>
      </c>
      <c r="B722" s="42">
        <v>2018</v>
      </c>
      <c r="C722" s="42" t="str">
        <f>_xlfn.CONCAT(Table2[[#This Row],[Year]],"-",Table2[[#This Row],[Article No.]])</f>
        <v>2018-26</v>
      </c>
      <c r="D722" s="42" t="s">
        <v>2437</v>
      </c>
      <c r="E722" s="42" t="s">
        <v>2438</v>
      </c>
      <c r="F722" s="42" t="s">
        <v>2389</v>
      </c>
    </row>
    <row r="723" spans="1:6">
      <c r="A723" s="42">
        <f t="shared" si="18"/>
        <v>27</v>
      </c>
      <c r="B723" s="42">
        <v>2018</v>
      </c>
      <c r="C723" s="42" t="str">
        <f>_xlfn.CONCAT(Table2[[#This Row],[Year]],"-",Table2[[#This Row],[Article No.]])</f>
        <v>2018-27</v>
      </c>
      <c r="D723" s="42" t="s">
        <v>2439</v>
      </c>
      <c r="E723" s="42" t="s">
        <v>2440</v>
      </c>
      <c r="F723" s="42" t="s">
        <v>2389</v>
      </c>
    </row>
    <row r="724" spans="1:6">
      <c r="A724" s="42">
        <f t="shared" si="18"/>
        <v>28</v>
      </c>
      <c r="B724" s="42">
        <v>2018</v>
      </c>
      <c r="C724" s="42" t="str">
        <f>_xlfn.CONCAT(Table2[[#This Row],[Year]],"-",Table2[[#This Row],[Article No.]])</f>
        <v>2018-28</v>
      </c>
      <c r="D724" s="42" t="s">
        <v>2441</v>
      </c>
      <c r="E724" s="42" t="s">
        <v>2442</v>
      </c>
      <c r="F724" s="42" t="s">
        <v>2389</v>
      </c>
    </row>
    <row r="725" spans="1:6">
      <c r="A725" s="42">
        <f t="shared" si="18"/>
        <v>29</v>
      </c>
      <c r="B725" s="42">
        <v>2018</v>
      </c>
      <c r="C725" s="42" t="str">
        <f>_xlfn.CONCAT(Table2[[#This Row],[Year]],"-",Table2[[#This Row],[Article No.]])</f>
        <v>2018-29</v>
      </c>
      <c r="D725" s="42" t="s">
        <v>2443</v>
      </c>
      <c r="E725" s="42" t="s">
        <v>2444</v>
      </c>
      <c r="F725" s="42" t="s">
        <v>2389</v>
      </c>
    </row>
    <row r="726" spans="1:6">
      <c r="A726" s="42">
        <f t="shared" si="18"/>
        <v>30</v>
      </c>
      <c r="B726" s="42">
        <v>2018</v>
      </c>
      <c r="C726" s="42" t="str">
        <f>_xlfn.CONCAT(Table2[[#This Row],[Year]],"-",Table2[[#This Row],[Article No.]])</f>
        <v>2018-30</v>
      </c>
      <c r="D726" s="42" t="s">
        <v>2445</v>
      </c>
      <c r="E726" s="42" t="s">
        <v>2446</v>
      </c>
      <c r="F726" s="42" t="s">
        <v>2389</v>
      </c>
    </row>
    <row r="727" spans="1:6">
      <c r="A727" s="42">
        <f t="shared" si="18"/>
        <v>31</v>
      </c>
      <c r="B727" s="42">
        <v>2018</v>
      </c>
      <c r="C727" s="42" t="str">
        <f>_xlfn.CONCAT(Table2[[#This Row],[Year]],"-",Table2[[#This Row],[Article No.]])</f>
        <v>2018-31</v>
      </c>
      <c r="D727" s="42" t="s">
        <v>2447</v>
      </c>
      <c r="E727" s="42" t="s">
        <v>2448</v>
      </c>
      <c r="F727" s="42" t="s">
        <v>2389</v>
      </c>
    </row>
    <row r="728" spans="1:6">
      <c r="A728" s="42">
        <f t="shared" si="18"/>
        <v>32</v>
      </c>
      <c r="B728" s="42">
        <v>2018</v>
      </c>
      <c r="C728" s="42" t="str">
        <f>_xlfn.CONCAT(Table2[[#This Row],[Year]],"-",Table2[[#This Row],[Article No.]])</f>
        <v>2018-32</v>
      </c>
      <c r="D728" s="42" t="s">
        <v>2449</v>
      </c>
      <c r="E728" s="42" t="s">
        <v>2450</v>
      </c>
      <c r="F728" s="42" t="s">
        <v>2389</v>
      </c>
    </row>
    <row r="729" spans="1:6">
      <c r="A729" s="42">
        <f t="shared" si="18"/>
        <v>33</v>
      </c>
      <c r="B729" s="42">
        <v>2018</v>
      </c>
      <c r="C729" s="42" t="str">
        <f>_xlfn.CONCAT(Table2[[#This Row],[Year]],"-",Table2[[#This Row],[Article No.]])</f>
        <v>2018-33</v>
      </c>
      <c r="D729" s="42" t="s">
        <v>2451</v>
      </c>
      <c r="E729" s="42" t="s">
        <v>2452</v>
      </c>
      <c r="F729" s="42" t="s">
        <v>2389</v>
      </c>
    </row>
    <row r="730" spans="1:6">
      <c r="A730" s="42">
        <f t="shared" ref="A730:A761" si="19">A729+1</f>
        <v>34</v>
      </c>
      <c r="B730" s="42">
        <v>2018</v>
      </c>
      <c r="C730" s="42" t="str">
        <f>_xlfn.CONCAT(Table2[[#This Row],[Year]],"-",Table2[[#This Row],[Article No.]])</f>
        <v>2018-34</v>
      </c>
      <c r="D730" s="42" t="s">
        <v>2453</v>
      </c>
      <c r="E730" s="42" t="s">
        <v>2454</v>
      </c>
      <c r="F730" s="42" t="s">
        <v>2389</v>
      </c>
    </row>
    <row r="731" spans="1:6">
      <c r="A731" s="42">
        <f t="shared" si="19"/>
        <v>35</v>
      </c>
      <c r="B731" s="42">
        <v>2018</v>
      </c>
      <c r="C731" s="42" t="str">
        <f>_xlfn.CONCAT(Table2[[#This Row],[Year]],"-",Table2[[#This Row],[Article No.]])</f>
        <v>2018-35</v>
      </c>
      <c r="D731" s="42" t="s">
        <v>2455</v>
      </c>
      <c r="E731" s="42" t="s">
        <v>2456</v>
      </c>
      <c r="F731" s="42" t="s">
        <v>2389</v>
      </c>
    </row>
    <row r="732" spans="1:6">
      <c r="A732" s="42">
        <f t="shared" si="19"/>
        <v>36</v>
      </c>
      <c r="B732" s="42">
        <v>2018</v>
      </c>
      <c r="C732" s="42" t="str">
        <f>_xlfn.CONCAT(Table2[[#This Row],[Year]],"-",Table2[[#This Row],[Article No.]])</f>
        <v>2018-36</v>
      </c>
      <c r="D732" s="42" t="s">
        <v>2457</v>
      </c>
      <c r="E732" s="42" t="s">
        <v>2458</v>
      </c>
      <c r="F732" s="42" t="s">
        <v>2389</v>
      </c>
    </row>
    <row r="733" spans="1:6">
      <c r="A733" s="42">
        <f t="shared" si="19"/>
        <v>37</v>
      </c>
      <c r="B733" s="42">
        <v>2018</v>
      </c>
      <c r="C733" s="42" t="str">
        <f>_xlfn.CONCAT(Table2[[#This Row],[Year]],"-",Table2[[#This Row],[Article No.]])</f>
        <v>2018-37</v>
      </c>
      <c r="D733" s="42" t="s">
        <v>2459</v>
      </c>
      <c r="E733" s="42" t="s">
        <v>2460</v>
      </c>
      <c r="F733" s="42" t="s">
        <v>2389</v>
      </c>
    </row>
    <row r="734" spans="1:6">
      <c r="A734" s="42">
        <f t="shared" si="19"/>
        <v>38</v>
      </c>
      <c r="B734" s="42">
        <v>2018</v>
      </c>
      <c r="C734" s="42" t="str">
        <f>_xlfn.CONCAT(Table2[[#This Row],[Year]],"-",Table2[[#This Row],[Article No.]])</f>
        <v>2018-38</v>
      </c>
      <c r="D734" s="42" t="s">
        <v>2461</v>
      </c>
      <c r="E734" s="42" t="s">
        <v>2462</v>
      </c>
      <c r="F734" s="42" t="s">
        <v>2389</v>
      </c>
    </row>
    <row r="735" spans="1:6">
      <c r="A735" s="42">
        <f t="shared" si="19"/>
        <v>39</v>
      </c>
      <c r="B735" s="42">
        <v>2018</v>
      </c>
      <c r="C735" s="42" t="str">
        <f>_xlfn.CONCAT(Table2[[#This Row],[Year]],"-",Table2[[#This Row],[Article No.]])</f>
        <v>2018-39</v>
      </c>
      <c r="D735" s="42" t="s">
        <v>2463</v>
      </c>
      <c r="E735" s="42" t="s">
        <v>2386</v>
      </c>
      <c r="F735" s="42" t="s">
        <v>2389</v>
      </c>
    </row>
    <row r="736" spans="1:6">
      <c r="A736" s="42">
        <f t="shared" si="19"/>
        <v>40</v>
      </c>
      <c r="B736" s="42">
        <v>2018</v>
      </c>
      <c r="C736" s="42" t="str">
        <f>_xlfn.CONCAT(Table2[[#This Row],[Year]],"-",Table2[[#This Row],[Article No.]])</f>
        <v>2018-40</v>
      </c>
      <c r="D736" s="42" t="s">
        <v>2464</v>
      </c>
      <c r="E736" s="42" t="s">
        <v>2465</v>
      </c>
      <c r="F736" s="42" t="s">
        <v>2389</v>
      </c>
    </row>
    <row r="737" spans="1:6">
      <c r="A737" s="42">
        <f t="shared" si="19"/>
        <v>41</v>
      </c>
      <c r="B737" s="42">
        <v>2018</v>
      </c>
      <c r="C737" s="42" t="str">
        <f>_xlfn.CONCAT(Table2[[#This Row],[Year]],"-",Table2[[#This Row],[Article No.]])</f>
        <v>2018-41</v>
      </c>
      <c r="D737" s="42" t="s">
        <v>2466</v>
      </c>
      <c r="E737" s="42" t="s">
        <v>2467</v>
      </c>
      <c r="F737" s="42" t="s">
        <v>2389</v>
      </c>
    </row>
    <row r="738" spans="1:6">
      <c r="A738" s="42">
        <f t="shared" si="19"/>
        <v>42</v>
      </c>
      <c r="B738" s="42">
        <v>2018</v>
      </c>
      <c r="C738" s="42" t="str">
        <f>_xlfn.CONCAT(Table2[[#This Row],[Year]],"-",Table2[[#This Row],[Article No.]])</f>
        <v>2018-42</v>
      </c>
      <c r="D738" s="42" t="s">
        <v>2468</v>
      </c>
      <c r="E738" s="42" t="s">
        <v>2469</v>
      </c>
      <c r="F738" s="42" t="s">
        <v>2389</v>
      </c>
    </row>
    <row r="739" spans="1:6">
      <c r="A739" s="42">
        <f t="shared" si="19"/>
        <v>43</v>
      </c>
      <c r="B739" s="42">
        <v>2018</v>
      </c>
      <c r="C739" s="42" t="str">
        <f>_xlfn.CONCAT(Table2[[#This Row],[Year]],"-",Table2[[#This Row],[Article No.]])</f>
        <v>2018-43</v>
      </c>
      <c r="D739" s="42" t="s">
        <v>2470</v>
      </c>
      <c r="E739" s="42" t="s">
        <v>2471</v>
      </c>
      <c r="F739" s="42" t="s">
        <v>2389</v>
      </c>
    </row>
    <row r="740" spans="1:6">
      <c r="A740" s="42">
        <f t="shared" si="19"/>
        <v>44</v>
      </c>
      <c r="B740" s="42">
        <v>2018</v>
      </c>
      <c r="C740" s="42" t="str">
        <f>_xlfn.CONCAT(Table2[[#This Row],[Year]],"-",Table2[[#This Row],[Article No.]])</f>
        <v>2018-44</v>
      </c>
      <c r="D740" s="42" t="s">
        <v>2472</v>
      </c>
      <c r="E740" s="42" t="s">
        <v>2473</v>
      </c>
      <c r="F740" s="42" t="s">
        <v>2389</v>
      </c>
    </row>
    <row r="741" spans="1:6">
      <c r="A741" s="42">
        <f t="shared" si="19"/>
        <v>45</v>
      </c>
      <c r="B741" s="42">
        <v>2018</v>
      </c>
      <c r="C741" s="42" t="str">
        <f>_xlfn.CONCAT(Table2[[#This Row],[Year]],"-",Table2[[#This Row],[Article No.]])</f>
        <v>2018-45</v>
      </c>
      <c r="D741" s="42" t="s">
        <v>2474</v>
      </c>
      <c r="E741" s="42" t="s">
        <v>2475</v>
      </c>
      <c r="F741" s="42" t="s">
        <v>2389</v>
      </c>
    </row>
    <row r="742" spans="1:6">
      <c r="A742" s="42">
        <f t="shared" si="19"/>
        <v>46</v>
      </c>
      <c r="B742" s="42">
        <v>2018</v>
      </c>
      <c r="C742" s="42" t="str">
        <f>_xlfn.CONCAT(Table2[[#This Row],[Year]],"-",Table2[[#This Row],[Article No.]])</f>
        <v>2018-46</v>
      </c>
      <c r="D742" s="42" t="s">
        <v>2476</v>
      </c>
      <c r="E742" s="42" t="s">
        <v>2477</v>
      </c>
      <c r="F742" s="42" t="s">
        <v>2389</v>
      </c>
    </row>
    <row r="743" spans="1:6">
      <c r="A743" s="42">
        <f t="shared" si="19"/>
        <v>47</v>
      </c>
      <c r="B743" s="42">
        <v>2018</v>
      </c>
      <c r="C743" s="42" t="str">
        <f>_xlfn.CONCAT(Table2[[#This Row],[Year]],"-",Table2[[#This Row],[Article No.]])</f>
        <v>2018-47</v>
      </c>
      <c r="D743" s="42" t="s">
        <v>2478</v>
      </c>
      <c r="E743" s="42" t="s">
        <v>2479</v>
      </c>
      <c r="F743" s="42" t="s">
        <v>2389</v>
      </c>
    </row>
    <row r="744" spans="1:6">
      <c r="A744" s="42">
        <f t="shared" si="19"/>
        <v>48</v>
      </c>
      <c r="B744" s="42">
        <v>2018</v>
      </c>
      <c r="C744" s="42" t="str">
        <f>_xlfn.CONCAT(Table2[[#This Row],[Year]],"-",Table2[[#This Row],[Article No.]])</f>
        <v>2018-48</v>
      </c>
      <c r="D744" s="42" t="s">
        <v>2480</v>
      </c>
      <c r="E744" s="42" t="s">
        <v>2481</v>
      </c>
      <c r="F744" s="42" t="s">
        <v>2389</v>
      </c>
    </row>
    <row r="745" spans="1:6">
      <c r="A745" s="42">
        <f t="shared" si="19"/>
        <v>49</v>
      </c>
      <c r="B745" s="42">
        <v>2018</v>
      </c>
      <c r="C745" s="42" t="str">
        <f>_xlfn.CONCAT(Table2[[#This Row],[Year]],"-",Table2[[#This Row],[Article No.]])</f>
        <v>2018-49</v>
      </c>
      <c r="D745" s="42" t="s">
        <v>2482</v>
      </c>
      <c r="E745" s="42" t="s">
        <v>2483</v>
      </c>
      <c r="F745" s="42" t="s">
        <v>2389</v>
      </c>
    </row>
    <row r="746" spans="1:6">
      <c r="A746" s="42">
        <f t="shared" si="19"/>
        <v>50</v>
      </c>
      <c r="B746" s="42">
        <v>2018</v>
      </c>
      <c r="C746" s="42" t="str">
        <f>_xlfn.CONCAT(Table2[[#This Row],[Year]],"-",Table2[[#This Row],[Article No.]])</f>
        <v>2018-50</v>
      </c>
      <c r="D746" s="42" t="s">
        <v>2484</v>
      </c>
      <c r="E746" s="42" t="s">
        <v>2485</v>
      </c>
      <c r="F746" s="42" t="s">
        <v>2389</v>
      </c>
    </row>
    <row r="747" spans="1:6">
      <c r="A747" s="42">
        <f t="shared" si="19"/>
        <v>51</v>
      </c>
      <c r="B747" s="42">
        <v>2018</v>
      </c>
      <c r="C747" s="42" t="str">
        <f>_xlfn.CONCAT(Table2[[#This Row],[Year]],"-",Table2[[#This Row],[Article No.]])</f>
        <v>2018-51</v>
      </c>
      <c r="D747" s="42" t="s">
        <v>2486</v>
      </c>
      <c r="E747" s="42" t="s">
        <v>2487</v>
      </c>
      <c r="F747" s="42" t="s">
        <v>2389</v>
      </c>
    </row>
    <row r="748" spans="1:6">
      <c r="A748" s="42">
        <f t="shared" si="19"/>
        <v>52</v>
      </c>
      <c r="B748" s="42">
        <v>2018</v>
      </c>
      <c r="C748" s="42" t="str">
        <f>_xlfn.CONCAT(Table2[[#This Row],[Year]],"-",Table2[[#This Row],[Article No.]])</f>
        <v>2018-52</v>
      </c>
      <c r="D748" s="42" t="s">
        <v>2488</v>
      </c>
      <c r="E748" s="42" t="s">
        <v>2489</v>
      </c>
      <c r="F748" s="42" t="s">
        <v>2389</v>
      </c>
    </row>
    <row r="749" spans="1:6">
      <c r="A749" s="42">
        <f t="shared" si="19"/>
        <v>53</v>
      </c>
      <c r="B749" s="42">
        <v>2018</v>
      </c>
      <c r="C749" s="42" t="str">
        <f>_xlfn.CONCAT(Table2[[#This Row],[Year]],"-",Table2[[#This Row],[Article No.]])</f>
        <v>2018-53</v>
      </c>
      <c r="D749" s="42" t="s">
        <v>2490</v>
      </c>
      <c r="E749" s="42" t="s">
        <v>2491</v>
      </c>
      <c r="F749" s="42" t="s">
        <v>2389</v>
      </c>
    </row>
    <row r="750" spans="1:6">
      <c r="A750" s="42">
        <f t="shared" si="19"/>
        <v>54</v>
      </c>
      <c r="B750" s="42">
        <v>2018</v>
      </c>
      <c r="C750" s="42" t="str">
        <f>_xlfn.CONCAT(Table2[[#This Row],[Year]],"-",Table2[[#This Row],[Article No.]])</f>
        <v>2018-54</v>
      </c>
      <c r="D750" s="42" t="s">
        <v>2492</v>
      </c>
      <c r="E750" s="42" t="s">
        <v>2493</v>
      </c>
      <c r="F750" s="42" t="s">
        <v>2389</v>
      </c>
    </row>
    <row r="751" spans="1:6">
      <c r="A751" s="42">
        <f t="shared" si="19"/>
        <v>55</v>
      </c>
      <c r="B751" s="42">
        <v>2018</v>
      </c>
      <c r="C751" s="42" t="str">
        <f>_xlfn.CONCAT(Table2[[#This Row],[Year]],"-",Table2[[#This Row],[Article No.]])</f>
        <v>2018-55</v>
      </c>
      <c r="D751" s="42" t="s">
        <v>2494</v>
      </c>
      <c r="E751" s="42" t="s">
        <v>2495</v>
      </c>
      <c r="F751" s="42" t="s">
        <v>2389</v>
      </c>
    </row>
    <row r="752" spans="1:6">
      <c r="A752" s="42">
        <f t="shared" si="19"/>
        <v>56</v>
      </c>
      <c r="B752" s="42">
        <v>2018</v>
      </c>
      <c r="C752" s="42" t="str">
        <f>_xlfn.CONCAT(Table2[[#This Row],[Year]],"-",Table2[[#This Row],[Article No.]])</f>
        <v>2018-56</v>
      </c>
      <c r="D752" s="42" t="s">
        <v>2496</v>
      </c>
      <c r="E752" s="42" t="s">
        <v>2497</v>
      </c>
      <c r="F752" s="42" t="s">
        <v>2389</v>
      </c>
    </row>
    <row r="753" spans="1:6">
      <c r="A753" s="42">
        <f t="shared" si="19"/>
        <v>57</v>
      </c>
      <c r="B753" s="42">
        <v>2018</v>
      </c>
      <c r="C753" s="42" t="str">
        <f>_xlfn.CONCAT(Table2[[#This Row],[Year]],"-",Table2[[#This Row],[Article No.]])</f>
        <v>2018-57</v>
      </c>
      <c r="D753" s="42" t="s">
        <v>2498</v>
      </c>
      <c r="E753" s="42" t="s">
        <v>2499</v>
      </c>
      <c r="F753" s="42" t="s">
        <v>2389</v>
      </c>
    </row>
    <row r="754" spans="1:6">
      <c r="A754" s="42">
        <f t="shared" si="19"/>
        <v>58</v>
      </c>
      <c r="B754" s="42">
        <v>2018</v>
      </c>
      <c r="C754" s="42" t="str">
        <f>_xlfn.CONCAT(Table2[[#This Row],[Year]],"-",Table2[[#This Row],[Article No.]])</f>
        <v>2018-58</v>
      </c>
      <c r="D754" s="42" t="s">
        <v>2500</v>
      </c>
      <c r="E754" s="42" t="s">
        <v>2501</v>
      </c>
      <c r="F754" s="42" t="s">
        <v>2389</v>
      </c>
    </row>
    <row r="755" spans="1:6">
      <c r="A755" s="42">
        <f t="shared" si="19"/>
        <v>59</v>
      </c>
      <c r="B755" s="42">
        <v>2018</v>
      </c>
      <c r="C755" s="42" t="str">
        <f>_xlfn.CONCAT(Table2[[#This Row],[Year]],"-",Table2[[#This Row],[Article No.]])</f>
        <v>2018-59</v>
      </c>
      <c r="D755" s="42" t="s">
        <v>2502</v>
      </c>
      <c r="E755" s="42" t="s">
        <v>2503</v>
      </c>
      <c r="F755" s="42" t="s">
        <v>2389</v>
      </c>
    </row>
    <row r="756" spans="1:6">
      <c r="A756" s="42">
        <f t="shared" si="19"/>
        <v>60</v>
      </c>
      <c r="B756" s="42">
        <v>2018</v>
      </c>
      <c r="C756" s="42" t="str">
        <f>_xlfn.CONCAT(Table2[[#This Row],[Year]],"-",Table2[[#This Row],[Article No.]])</f>
        <v>2018-60</v>
      </c>
      <c r="D756" s="42" t="s">
        <v>2504</v>
      </c>
      <c r="E756" s="42" t="s">
        <v>2505</v>
      </c>
      <c r="F756" s="42" t="s">
        <v>2389</v>
      </c>
    </row>
    <row r="757" spans="1:6">
      <c r="A757" s="42">
        <f t="shared" si="19"/>
        <v>61</v>
      </c>
      <c r="B757" s="42">
        <v>2018</v>
      </c>
      <c r="C757" s="42" t="str">
        <f>_xlfn.CONCAT(Table2[[#This Row],[Year]],"-",Table2[[#This Row],[Article No.]])</f>
        <v>2018-61</v>
      </c>
      <c r="D757" s="42" t="s">
        <v>2506</v>
      </c>
      <c r="E757" s="42" t="s">
        <v>2507</v>
      </c>
      <c r="F757" s="42" t="s">
        <v>2389</v>
      </c>
    </row>
    <row r="758" spans="1:6">
      <c r="A758" s="42">
        <f t="shared" si="19"/>
        <v>62</v>
      </c>
      <c r="B758" s="42">
        <v>2018</v>
      </c>
      <c r="C758" s="42" t="str">
        <f>_xlfn.CONCAT(Table2[[#This Row],[Year]],"-",Table2[[#This Row],[Article No.]])</f>
        <v>2018-62</v>
      </c>
      <c r="D758" s="42" t="s">
        <v>2508</v>
      </c>
      <c r="E758" s="42" t="s">
        <v>2509</v>
      </c>
      <c r="F758" s="42" t="s">
        <v>2389</v>
      </c>
    </row>
    <row r="759" spans="1:6">
      <c r="A759" s="42">
        <f t="shared" si="19"/>
        <v>63</v>
      </c>
      <c r="B759" s="42">
        <v>2018</v>
      </c>
      <c r="C759" s="42" t="str">
        <f>_xlfn.CONCAT(Table2[[#This Row],[Year]],"-",Table2[[#This Row],[Article No.]])</f>
        <v>2018-63</v>
      </c>
      <c r="D759" s="42" t="s">
        <v>2510</v>
      </c>
      <c r="E759" s="42" t="s">
        <v>2511</v>
      </c>
      <c r="F759" s="42" t="s">
        <v>2389</v>
      </c>
    </row>
    <row r="760" spans="1:6">
      <c r="A760" s="42">
        <f t="shared" si="19"/>
        <v>64</v>
      </c>
      <c r="B760" s="42">
        <v>2018</v>
      </c>
      <c r="C760" s="42" t="str">
        <f>_xlfn.CONCAT(Table2[[#This Row],[Year]],"-",Table2[[#This Row],[Article No.]])</f>
        <v>2018-64</v>
      </c>
      <c r="D760" s="42" t="s">
        <v>2512</v>
      </c>
      <c r="E760" s="42" t="s">
        <v>2513</v>
      </c>
      <c r="F760" s="42" t="s">
        <v>2389</v>
      </c>
    </row>
    <row r="761" spans="1:6">
      <c r="A761" s="42">
        <f t="shared" si="19"/>
        <v>65</v>
      </c>
      <c r="B761" s="42">
        <v>2018</v>
      </c>
      <c r="C761" s="42" t="str">
        <f>_xlfn.CONCAT(Table2[[#This Row],[Year]],"-",Table2[[#This Row],[Article No.]])</f>
        <v>2018-65</v>
      </c>
      <c r="D761" s="42" t="s">
        <v>2514</v>
      </c>
      <c r="E761" s="42" t="s">
        <v>2515</v>
      </c>
      <c r="F761" s="42" t="s">
        <v>2389</v>
      </c>
    </row>
    <row r="762" spans="1:6">
      <c r="A762" s="42">
        <f t="shared" ref="A762:A795" si="20">A761+1</f>
        <v>66</v>
      </c>
      <c r="B762" s="42">
        <v>2018</v>
      </c>
      <c r="C762" s="42" t="str">
        <f>_xlfn.CONCAT(Table2[[#This Row],[Year]],"-",Table2[[#This Row],[Article No.]])</f>
        <v>2018-66</v>
      </c>
      <c r="D762" s="42" t="s">
        <v>2516</v>
      </c>
      <c r="E762" s="42" t="s">
        <v>2517</v>
      </c>
      <c r="F762" s="42" t="s">
        <v>2389</v>
      </c>
    </row>
    <row r="763" spans="1:6">
      <c r="A763" s="42">
        <f t="shared" si="20"/>
        <v>67</v>
      </c>
      <c r="B763" s="42">
        <v>2018</v>
      </c>
      <c r="C763" s="42" t="str">
        <f>_xlfn.CONCAT(Table2[[#This Row],[Year]],"-",Table2[[#This Row],[Article No.]])</f>
        <v>2018-67</v>
      </c>
      <c r="D763" s="42" t="s">
        <v>2518</v>
      </c>
      <c r="E763" s="42" t="s">
        <v>2519</v>
      </c>
      <c r="F763" s="42" t="s">
        <v>2389</v>
      </c>
    </row>
    <row r="764" spans="1:6">
      <c r="A764" s="42">
        <f t="shared" si="20"/>
        <v>68</v>
      </c>
      <c r="B764" s="42">
        <v>2018</v>
      </c>
      <c r="C764" s="42" t="str">
        <f>_xlfn.CONCAT(Table2[[#This Row],[Year]],"-",Table2[[#This Row],[Article No.]])</f>
        <v>2018-68</v>
      </c>
      <c r="D764" s="42" t="s">
        <v>2520</v>
      </c>
      <c r="E764" s="42" t="s">
        <v>2521</v>
      </c>
      <c r="F764" s="42" t="s">
        <v>2389</v>
      </c>
    </row>
    <row r="765" spans="1:6">
      <c r="A765" s="42">
        <f t="shared" si="20"/>
        <v>69</v>
      </c>
      <c r="B765" s="42">
        <v>2018</v>
      </c>
      <c r="C765" s="42" t="str">
        <f>_xlfn.CONCAT(Table2[[#This Row],[Year]],"-",Table2[[#This Row],[Article No.]])</f>
        <v>2018-69</v>
      </c>
      <c r="D765" s="42" t="s">
        <v>2522</v>
      </c>
      <c r="E765" s="42" t="s">
        <v>2523</v>
      </c>
      <c r="F765" s="42" t="s">
        <v>2389</v>
      </c>
    </row>
    <row r="766" spans="1:6">
      <c r="A766" s="42">
        <f t="shared" si="20"/>
        <v>70</v>
      </c>
      <c r="B766" s="42">
        <v>2018</v>
      </c>
      <c r="C766" s="42" t="str">
        <f>_xlfn.CONCAT(Table2[[#This Row],[Year]],"-",Table2[[#This Row],[Article No.]])</f>
        <v>2018-70</v>
      </c>
      <c r="D766" s="42" t="s">
        <v>2524</v>
      </c>
      <c r="E766" s="42" t="s">
        <v>2525</v>
      </c>
      <c r="F766" s="42" t="s">
        <v>2389</v>
      </c>
    </row>
    <row r="767" spans="1:6">
      <c r="A767" s="42">
        <f t="shared" si="20"/>
        <v>71</v>
      </c>
      <c r="B767" s="42">
        <v>2018</v>
      </c>
      <c r="C767" s="42" t="str">
        <f>_xlfn.CONCAT(Table2[[#This Row],[Year]],"-",Table2[[#This Row],[Article No.]])</f>
        <v>2018-71</v>
      </c>
      <c r="D767" s="42" t="s">
        <v>2526</v>
      </c>
      <c r="E767" s="42" t="s">
        <v>2527</v>
      </c>
      <c r="F767" s="42" t="s">
        <v>2389</v>
      </c>
    </row>
    <row r="768" spans="1:6">
      <c r="A768" s="42">
        <f t="shared" si="20"/>
        <v>72</v>
      </c>
      <c r="B768" s="42">
        <v>2018</v>
      </c>
      <c r="C768" s="42" t="str">
        <f>_xlfn.CONCAT(Table2[[#This Row],[Year]],"-",Table2[[#This Row],[Article No.]])</f>
        <v>2018-72</v>
      </c>
      <c r="D768" s="42" t="s">
        <v>2528</v>
      </c>
      <c r="E768" s="42" t="s">
        <v>2529</v>
      </c>
      <c r="F768" s="42" t="s">
        <v>2389</v>
      </c>
    </row>
    <row r="769" spans="1:6">
      <c r="A769" s="42">
        <f t="shared" si="20"/>
        <v>73</v>
      </c>
      <c r="B769" s="42">
        <v>2018</v>
      </c>
      <c r="C769" s="42" t="str">
        <f>_xlfn.CONCAT(Table2[[#This Row],[Year]],"-",Table2[[#This Row],[Article No.]])</f>
        <v>2018-73</v>
      </c>
      <c r="D769" s="42" t="s">
        <v>2530</v>
      </c>
      <c r="E769" s="42" t="s">
        <v>2531</v>
      </c>
      <c r="F769" s="42" t="s">
        <v>2389</v>
      </c>
    </row>
    <row r="770" spans="1:6">
      <c r="A770" s="42">
        <f t="shared" si="20"/>
        <v>74</v>
      </c>
      <c r="B770" s="42">
        <v>2018</v>
      </c>
      <c r="C770" s="42" t="str">
        <f>_xlfn.CONCAT(Table2[[#This Row],[Year]],"-",Table2[[#This Row],[Article No.]])</f>
        <v>2018-74</v>
      </c>
      <c r="D770" s="42" t="s">
        <v>2532</v>
      </c>
      <c r="E770" s="42" t="s">
        <v>2533</v>
      </c>
      <c r="F770" s="42" t="s">
        <v>2389</v>
      </c>
    </row>
    <row r="771" spans="1:6">
      <c r="A771" s="42">
        <f t="shared" si="20"/>
        <v>75</v>
      </c>
      <c r="B771" s="42">
        <v>2018</v>
      </c>
      <c r="C771" s="42" t="str">
        <f>_xlfn.CONCAT(Table2[[#This Row],[Year]],"-",Table2[[#This Row],[Article No.]])</f>
        <v>2018-75</v>
      </c>
      <c r="D771" s="42" t="s">
        <v>2534</v>
      </c>
      <c r="E771" s="42" t="s">
        <v>2535</v>
      </c>
      <c r="F771" s="42" t="s">
        <v>2389</v>
      </c>
    </row>
    <row r="772" spans="1:6">
      <c r="A772" s="42">
        <f t="shared" si="20"/>
        <v>76</v>
      </c>
      <c r="B772" s="42">
        <v>2018</v>
      </c>
      <c r="C772" s="42" t="str">
        <f>_xlfn.CONCAT(Table2[[#This Row],[Year]],"-",Table2[[#This Row],[Article No.]])</f>
        <v>2018-76</v>
      </c>
      <c r="D772" s="42" t="s">
        <v>2536</v>
      </c>
      <c r="E772" s="42" t="s">
        <v>2537</v>
      </c>
      <c r="F772" s="42" t="s">
        <v>2389</v>
      </c>
    </row>
    <row r="773" spans="1:6">
      <c r="A773" s="42">
        <f t="shared" si="20"/>
        <v>77</v>
      </c>
      <c r="B773" s="42">
        <v>2018</v>
      </c>
      <c r="C773" s="42" t="str">
        <f>_xlfn.CONCAT(Table2[[#This Row],[Year]],"-",Table2[[#This Row],[Article No.]])</f>
        <v>2018-77</v>
      </c>
      <c r="D773" s="42" t="s">
        <v>2538</v>
      </c>
      <c r="E773" s="42" t="s">
        <v>2539</v>
      </c>
      <c r="F773" s="42" t="s">
        <v>2389</v>
      </c>
    </row>
    <row r="774" spans="1:6">
      <c r="A774" s="42">
        <f t="shared" si="20"/>
        <v>78</v>
      </c>
      <c r="B774" s="42">
        <v>2018</v>
      </c>
      <c r="C774" s="42" t="str">
        <f>_xlfn.CONCAT(Table2[[#This Row],[Year]],"-",Table2[[#This Row],[Article No.]])</f>
        <v>2018-78</v>
      </c>
      <c r="D774" s="42" t="s">
        <v>2540</v>
      </c>
      <c r="E774" s="42" t="s">
        <v>2541</v>
      </c>
      <c r="F774" s="42" t="s">
        <v>2389</v>
      </c>
    </row>
    <row r="775" spans="1:6">
      <c r="A775" s="42">
        <f t="shared" si="20"/>
        <v>79</v>
      </c>
      <c r="B775" s="42">
        <v>2018</v>
      </c>
      <c r="C775" s="42" t="str">
        <f>_xlfn.CONCAT(Table2[[#This Row],[Year]],"-",Table2[[#This Row],[Article No.]])</f>
        <v>2018-79</v>
      </c>
      <c r="D775" s="42" t="s">
        <v>2542</v>
      </c>
      <c r="E775" s="42" t="s">
        <v>2543</v>
      </c>
      <c r="F775" s="42" t="s">
        <v>2389</v>
      </c>
    </row>
    <row r="776" spans="1:6">
      <c r="A776" s="42">
        <f t="shared" si="20"/>
        <v>80</v>
      </c>
      <c r="B776" s="42">
        <v>2018</v>
      </c>
      <c r="C776" s="42" t="str">
        <f>_xlfn.CONCAT(Table2[[#This Row],[Year]],"-",Table2[[#This Row],[Article No.]])</f>
        <v>2018-80</v>
      </c>
      <c r="D776" s="42" t="s">
        <v>2544</v>
      </c>
      <c r="E776" s="42" t="s">
        <v>2545</v>
      </c>
      <c r="F776" s="42" t="s">
        <v>2389</v>
      </c>
    </row>
    <row r="777" spans="1:6">
      <c r="A777" s="42">
        <f t="shared" si="20"/>
        <v>81</v>
      </c>
      <c r="B777" s="42">
        <v>2018</v>
      </c>
      <c r="C777" s="42" t="str">
        <f>_xlfn.CONCAT(Table2[[#This Row],[Year]],"-",Table2[[#This Row],[Article No.]])</f>
        <v>2018-81</v>
      </c>
      <c r="D777" s="42" t="s">
        <v>2546</v>
      </c>
      <c r="E777" s="42" t="s">
        <v>2547</v>
      </c>
      <c r="F777" s="42" t="s">
        <v>2389</v>
      </c>
    </row>
    <row r="778" spans="1:6">
      <c r="A778" s="42">
        <f t="shared" si="20"/>
        <v>82</v>
      </c>
      <c r="B778" s="42">
        <v>2018</v>
      </c>
      <c r="C778" s="42" t="str">
        <f>_xlfn.CONCAT(Table2[[#This Row],[Year]],"-",Table2[[#This Row],[Article No.]])</f>
        <v>2018-82</v>
      </c>
      <c r="D778" s="42" t="s">
        <v>2548</v>
      </c>
      <c r="E778" s="42" t="s">
        <v>2549</v>
      </c>
      <c r="F778" s="42" t="s">
        <v>2389</v>
      </c>
    </row>
    <row r="779" spans="1:6">
      <c r="A779" s="42">
        <f t="shared" si="20"/>
        <v>83</v>
      </c>
      <c r="B779" s="42">
        <v>2018</v>
      </c>
      <c r="C779" s="42" t="str">
        <f>_xlfn.CONCAT(Table2[[#This Row],[Year]],"-",Table2[[#This Row],[Article No.]])</f>
        <v>2018-83</v>
      </c>
      <c r="D779" s="42" t="s">
        <v>2550</v>
      </c>
      <c r="E779" s="42" t="s">
        <v>2551</v>
      </c>
      <c r="F779" s="42" t="s">
        <v>2389</v>
      </c>
    </row>
    <row r="780" spans="1:6">
      <c r="A780" s="42">
        <f t="shared" si="20"/>
        <v>84</v>
      </c>
      <c r="B780" s="42">
        <v>2018</v>
      </c>
      <c r="C780" s="42" t="str">
        <f>_xlfn.CONCAT(Table2[[#This Row],[Year]],"-",Table2[[#This Row],[Article No.]])</f>
        <v>2018-84</v>
      </c>
      <c r="D780" s="42" t="s">
        <v>2552</v>
      </c>
      <c r="E780" s="42" t="s">
        <v>2553</v>
      </c>
      <c r="F780" s="42" t="s">
        <v>2389</v>
      </c>
    </row>
    <row r="781" spans="1:6">
      <c r="A781" s="42">
        <f t="shared" si="20"/>
        <v>85</v>
      </c>
      <c r="B781" s="42">
        <v>2018</v>
      </c>
      <c r="C781" s="42" t="str">
        <f>_xlfn.CONCAT(Table2[[#This Row],[Year]],"-",Table2[[#This Row],[Article No.]])</f>
        <v>2018-85</v>
      </c>
      <c r="D781" s="42" t="s">
        <v>2554</v>
      </c>
      <c r="E781" s="42" t="s">
        <v>2555</v>
      </c>
      <c r="F781" s="42" t="s">
        <v>2389</v>
      </c>
    </row>
    <row r="782" spans="1:6">
      <c r="A782" s="42">
        <f t="shared" si="20"/>
        <v>86</v>
      </c>
      <c r="B782" s="42">
        <v>2018</v>
      </c>
      <c r="C782" s="42" t="str">
        <f>_xlfn.CONCAT(Table2[[#This Row],[Year]],"-",Table2[[#This Row],[Article No.]])</f>
        <v>2018-86</v>
      </c>
      <c r="D782" s="42" t="s">
        <v>2556</v>
      </c>
      <c r="E782" s="42" t="s">
        <v>2557</v>
      </c>
      <c r="F782" s="42" t="s">
        <v>2389</v>
      </c>
    </row>
    <row r="783" spans="1:6">
      <c r="A783" s="42">
        <f t="shared" si="20"/>
        <v>87</v>
      </c>
      <c r="B783" s="42">
        <v>2018</v>
      </c>
      <c r="C783" s="42" t="str">
        <f>_xlfn.CONCAT(Table2[[#This Row],[Year]],"-",Table2[[#This Row],[Article No.]])</f>
        <v>2018-87</v>
      </c>
      <c r="D783" s="42" t="s">
        <v>2558</v>
      </c>
      <c r="E783" s="42" t="s">
        <v>2559</v>
      </c>
      <c r="F783" s="42" t="s">
        <v>2389</v>
      </c>
    </row>
    <row r="784" spans="1:6">
      <c r="A784" s="42">
        <f t="shared" si="20"/>
        <v>88</v>
      </c>
      <c r="B784" s="42">
        <v>2018</v>
      </c>
      <c r="C784" s="42" t="str">
        <f>_xlfn.CONCAT(Table2[[#This Row],[Year]],"-",Table2[[#This Row],[Article No.]])</f>
        <v>2018-88</v>
      </c>
      <c r="D784" s="42" t="s">
        <v>2560</v>
      </c>
      <c r="E784" s="42" t="s">
        <v>2561</v>
      </c>
      <c r="F784" s="42" t="s">
        <v>2389</v>
      </c>
    </row>
    <row r="785" spans="1:6">
      <c r="A785" s="42">
        <f t="shared" si="20"/>
        <v>89</v>
      </c>
      <c r="B785" s="42">
        <v>2018</v>
      </c>
      <c r="C785" s="42" t="str">
        <f>_xlfn.CONCAT(Table2[[#This Row],[Year]],"-",Table2[[#This Row],[Article No.]])</f>
        <v>2018-89</v>
      </c>
      <c r="D785" s="42" t="s">
        <v>2562</v>
      </c>
      <c r="E785" s="42" t="s">
        <v>2563</v>
      </c>
      <c r="F785" s="42" t="s">
        <v>2389</v>
      </c>
    </row>
    <row r="786" spans="1:6">
      <c r="A786" s="42">
        <f t="shared" si="20"/>
        <v>90</v>
      </c>
      <c r="B786" s="42">
        <v>2018</v>
      </c>
      <c r="C786" s="42" t="str">
        <f>_xlfn.CONCAT(Table2[[#This Row],[Year]],"-",Table2[[#This Row],[Article No.]])</f>
        <v>2018-90</v>
      </c>
      <c r="D786" s="42" t="s">
        <v>2564</v>
      </c>
      <c r="E786" s="42" t="s">
        <v>2565</v>
      </c>
      <c r="F786" s="42" t="s">
        <v>2389</v>
      </c>
    </row>
    <row r="787" spans="1:6">
      <c r="A787" s="42">
        <f t="shared" si="20"/>
        <v>91</v>
      </c>
      <c r="B787" s="42">
        <v>2018</v>
      </c>
      <c r="C787" s="42" t="str">
        <f>_xlfn.CONCAT(Table2[[#This Row],[Year]],"-",Table2[[#This Row],[Article No.]])</f>
        <v>2018-91</v>
      </c>
      <c r="D787" s="42" t="s">
        <v>2566</v>
      </c>
      <c r="E787" s="42" t="s">
        <v>2567</v>
      </c>
      <c r="F787" s="42" t="s">
        <v>2389</v>
      </c>
    </row>
    <row r="788" spans="1:6">
      <c r="A788" s="42">
        <f t="shared" si="20"/>
        <v>92</v>
      </c>
      <c r="B788" s="42">
        <v>2018</v>
      </c>
      <c r="C788" s="42" t="str">
        <f>_xlfn.CONCAT(Table2[[#This Row],[Year]],"-",Table2[[#This Row],[Article No.]])</f>
        <v>2018-92</v>
      </c>
      <c r="D788" s="42" t="s">
        <v>2568</v>
      </c>
      <c r="E788" s="42" t="s">
        <v>2569</v>
      </c>
      <c r="F788" s="42" t="s">
        <v>2389</v>
      </c>
    </row>
    <row r="789" spans="1:6">
      <c r="A789" s="42">
        <f t="shared" si="20"/>
        <v>93</v>
      </c>
      <c r="B789" s="42">
        <v>2018</v>
      </c>
      <c r="C789" s="42" t="str">
        <f>_xlfn.CONCAT(Table2[[#This Row],[Year]],"-",Table2[[#This Row],[Article No.]])</f>
        <v>2018-93</v>
      </c>
      <c r="D789" s="42" t="s">
        <v>2570</v>
      </c>
      <c r="E789" s="42" t="s">
        <v>2571</v>
      </c>
      <c r="F789" s="42" t="s">
        <v>2389</v>
      </c>
    </row>
    <row r="790" spans="1:6">
      <c r="A790" s="42">
        <f t="shared" si="20"/>
        <v>94</v>
      </c>
      <c r="B790" s="42">
        <v>2018</v>
      </c>
      <c r="C790" s="42" t="str">
        <f>_xlfn.CONCAT(Table2[[#This Row],[Year]],"-",Table2[[#This Row],[Article No.]])</f>
        <v>2018-94</v>
      </c>
      <c r="D790" s="42" t="s">
        <v>2572</v>
      </c>
      <c r="E790" s="42" t="s">
        <v>2573</v>
      </c>
      <c r="F790" s="42" t="s">
        <v>2389</v>
      </c>
    </row>
    <row r="791" spans="1:6">
      <c r="A791" s="42">
        <f t="shared" si="20"/>
        <v>95</v>
      </c>
      <c r="B791" s="42">
        <v>2018</v>
      </c>
      <c r="C791" s="42" t="str">
        <f>_xlfn.CONCAT(Table2[[#This Row],[Year]],"-",Table2[[#This Row],[Article No.]])</f>
        <v>2018-95</v>
      </c>
      <c r="D791" s="42" t="s">
        <v>2574</v>
      </c>
      <c r="E791" s="42" t="s">
        <v>2575</v>
      </c>
      <c r="F791" s="42" t="s">
        <v>2389</v>
      </c>
    </row>
    <row r="792" spans="1:6">
      <c r="A792" s="42">
        <f t="shared" si="20"/>
        <v>96</v>
      </c>
      <c r="B792" s="42">
        <v>2018</v>
      </c>
      <c r="C792" s="42" t="str">
        <f>_xlfn.CONCAT(Table2[[#This Row],[Year]],"-",Table2[[#This Row],[Article No.]])</f>
        <v>2018-96</v>
      </c>
      <c r="D792" s="42" t="s">
        <v>2576</v>
      </c>
      <c r="E792" s="42" t="s">
        <v>2577</v>
      </c>
      <c r="F792" s="42" t="s">
        <v>2389</v>
      </c>
    </row>
    <row r="793" spans="1:6">
      <c r="A793" s="42">
        <f t="shared" si="20"/>
        <v>97</v>
      </c>
      <c r="B793" s="42">
        <v>2018</v>
      </c>
      <c r="C793" s="42" t="str">
        <f>_xlfn.CONCAT(Table2[[#This Row],[Year]],"-",Table2[[#This Row],[Article No.]])</f>
        <v>2018-97</v>
      </c>
      <c r="D793" s="42" t="s">
        <v>2578</v>
      </c>
      <c r="E793" s="42" t="s">
        <v>2579</v>
      </c>
      <c r="F793" s="42" t="s">
        <v>2389</v>
      </c>
    </row>
    <row r="794" spans="1:6">
      <c r="A794" s="42">
        <f t="shared" si="20"/>
        <v>98</v>
      </c>
      <c r="B794" s="42">
        <v>2018</v>
      </c>
      <c r="C794" s="42" t="str">
        <f>_xlfn.CONCAT(Table2[[#This Row],[Year]],"-",Table2[[#This Row],[Article No.]])</f>
        <v>2018-98</v>
      </c>
      <c r="D794" s="42" t="s">
        <v>2580</v>
      </c>
      <c r="E794" s="42" t="s">
        <v>2581</v>
      </c>
      <c r="F794" s="42" t="s">
        <v>2389</v>
      </c>
    </row>
    <row r="795" spans="1:6">
      <c r="A795" s="42">
        <f t="shared" si="20"/>
        <v>99</v>
      </c>
      <c r="B795" s="42">
        <v>2018</v>
      </c>
      <c r="C795" s="42" t="str">
        <f>_xlfn.CONCAT(Table2[[#This Row],[Year]],"-",Table2[[#This Row],[Article No.]])</f>
        <v>2018-99</v>
      </c>
      <c r="D795" s="42" t="s">
        <v>2582</v>
      </c>
      <c r="E795" s="42" t="s">
        <v>2583</v>
      </c>
      <c r="F795" s="42" t="s">
        <v>2389</v>
      </c>
    </row>
    <row r="796" spans="1:6">
      <c r="A796" s="42">
        <f t="shared" ref="A796:A815" si="21">A795+1</f>
        <v>100</v>
      </c>
      <c r="B796" s="42">
        <v>2018</v>
      </c>
      <c r="C796" s="42" t="str">
        <f>_xlfn.CONCAT(Table2[[#This Row],[Year]],"-",Table2[[#This Row],[Article No.]])</f>
        <v>2018-100</v>
      </c>
      <c r="D796" s="42" t="s">
        <v>2584</v>
      </c>
      <c r="E796" s="42" t="s">
        <v>2585</v>
      </c>
      <c r="F796" s="42" t="s">
        <v>2389</v>
      </c>
    </row>
    <row r="797" spans="1:6">
      <c r="A797" s="42">
        <f t="shared" si="21"/>
        <v>101</v>
      </c>
      <c r="B797" s="42">
        <v>2018</v>
      </c>
      <c r="C797" s="42" t="str">
        <f>_xlfn.CONCAT(Table2[[#This Row],[Year]],"-",Table2[[#This Row],[Article No.]])</f>
        <v>2018-101</v>
      </c>
      <c r="D797" s="42" t="s">
        <v>2586</v>
      </c>
      <c r="E797" s="42" t="s">
        <v>2587</v>
      </c>
      <c r="F797" s="42" t="s">
        <v>2389</v>
      </c>
    </row>
    <row r="798" spans="1:6">
      <c r="A798" s="42">
        <f t="shared" si="21"/>
        <v>102</v>
      </c>
      <c r="B798" s="42">
        <v>2018</v>
      </c>
      <c r="C798" s="42" t="str">
        <f>_xlfn.CONCAT(Table2[[#This Row],[Year]],"-",Table2[[#This Row],[Article No.]])</f>
        <v>2018-102</v>
      </c>
      <c r="D798" s="42" t="s">
        <v>2588</v>
      </c>
      <c r="E798" s="42" t="s">
        <v>2589</v>
      </c>
      <c r="F798" s="42" t="s">
        <v>2389</v>
      </c>
    </row>
    <row r="799" spans="1:6">
      <c r="A799" s="42">
        <f t="shared" si="21"/>
        <v>103</v>
      </c>
      <c r="B799" s="42">
        <v>2018</v>
      </c>
      <c r="C799" s="42" t="str">
        <f>_xlfn.CONCAT(Table2[[#This Row],[Year]],"-",Table2[[#This Row],[Article No.]])</f>
        <v>2018-103</v>
      </c>
      <c r="D799" s="42" t="s">
        <v>2590</v>
      </c>
      <c r="E799" s="42" t="s">
        <v>2591</v>
      </c>
      <c r="F799" s="42" t="s">
        <v>2389</v>
      </c>
    </row>
    <row r="800" spans="1:6">
      <c r="A800" s="42">
        <f t="shared" si="21"/>
        <v>104</v>
      </c>
      <c r="B800" s="42">
        <v>2018</v>
      </c>
      <c r="C800" s="42" t="str">
        <f>_xlfn.CONCAT(Table2[[#This Row],[Year]],"-",Table2[[#This Row],[Article No.]])</f>
        <v>2018-104</v>
      </c>
      <c r="D800" s="42" t="s">
        <v>2592</v>
      </c>
      <c r="E800" s="42" t="s">
        <v>2593</v>
      </c>
      <c r="F800" s="42" t="s">
        <v>2389</v>
      </c>
    </row>
    <row r="801" spans="1:6">
      <c r="A801" s="42">
        <f t="shared" si="21"/>
        <v>105</v>
      </c>
      <c r="B801" s="42">
        <v>2018</v>
      </c>
      <c r="C801" s="42" t="str">
        <f>_xlfn.CONCAT(Table2[[#This Row],[Year]],"-",Table2[[#This Row],[Article No.]])</f>
        <v>2018-105</v>
      </c>
      <c r="D801" s="42" t="s">
        <v>2594</v>
      </c>
      <c r="E801" s="42" t="s">
        <v>2595</v>
      </c>
      <c r="F801" s="42" t="s">
        <v>2389</v>
      </c>
    </row>
    <row r="802" spans="1:6">
      <c r="A802" s="42">
        <f t="shared" si="21"/>
        <v>106</v>
      </c>
      <c r="B802" s="42">
        <v>2018</v>
      </c>
      <c r="C802" s="42" t="str">
        <f>_xlfn.CONCAT(Table2[[#This Row],[Year]],"-",Table2[[#This Row],[Article No.]])</f>
        <v>2018-106</v>
      </c>
      <c r="D802" s="42" t="s">
        <v>2596</v>
      </c>
      <c r="E802" s="42" t="s">
        <v>2597</v>
      </c>
      <c r="F802" s="42" t="s">
        <v>2389</v>
      </c>
    </row>
    <row r="803" spans="1:6">
      <c r="A803" s="42">
        <f t="shared" si="21"/>
        <v>107</v>
      </c>
      <c r="B803" s="42">
        <v>2018</v>
      </c>
      <c r="C803" s="42" t="str">
        <f>_xlfn.CONCAT(Table2[[#This Row],[Year]],"-",Table2[[#This Row],[Article No.]])</f>
        <v>2018-107</v>
      </c>
      <c r="D803" s="42" t="s">
        <v>2598</v>
      </c>
      <c r="E803" s="42" t="s">
        <v>2599</v>
      </c>
      <c r="F803" s="42" t="s">
        <v>2389</v>
      </c>
    </row>
    <row r="804" spans="1:6">
      <c r="A804" s="42">
        <f t="shared" si="21"/>
        <v>108</v>
      </c>
      <c r="B804" s="42">
        <v>2018</v>
      </c>
      <c r="C804" s="42" t="str">
        <f>_xlfn.CONCAT(Table2[[#This Row],[Year]],"-",Table2[[#This Row],[Article No.]])</f>
        <v>2018-108</v>
      </c>
      <c r="D804" s="42" t="s">
        <v>2600</v>
      </c>
      <c r="E804" s="42" t="s">
        <v>2601</v>
      </c>
      <c r="F804" s="42" t="s">
        <v>2389</v>
      </c>
    </row>
    <row r="805" spans="1:6">
      <c r="A805" s="42">
        <f t="shared" si="21"/>
        <v>109</v>
      </c>
      <c r="B805" s="42">
        <v>2018</v>
      </c>
      <c r="C805" s="42" t="str">
        <f>_xlfn.CONCAT(Table2[[#This Row],[Year]],"-",Table2[[#This Row],[Article No.]])</f>
        <v>2018-109</v>
      </c>
      <c r="D805" s="42" t="s">
        <v>2602</v>
      </c>
      <c r="E805" s="42" t="s">
        <v>2603</v>
      </c>
      <c r="F805" s="42" t="s">
        <v>2389</v>
      </c>
    </row>
    <row r="806" spans="1:6">
      <c r="A806" s="42">
        <f t="shared" si="21"/>
        <v>110</v>
      </c>
      <c r="B806" s="42">
        <v>2018</v>
      </c>
      <c r="C806" s="42" t="str">
        <f>_xlfn.CONCAT(Table2[[#This Row],[Year]],"-",Table2[[#This Row],[Article No.]])</f>
        <v>2018-110</v>
      </c>
      <c r="D806" s="42" t="s">
        <v>2604</v>
      </c>
      <c r="E806" s="42" t="s">
        <v>2605</v>
      </c>
      <c r="F806" s="42" t="s">
        <v>2389</v>
      </c>
    </row>
    <row r="807" spans="1:6">
      <c r="A807" s="42">
        <f t="shared" si="21"/>
        <v>111</v>
      </c>
      <c r="B807" s="42">
        <v>2018</v>
      </c>
      <c r="C807" s="42" t="str">
        <f>_xlfn.CONCAT(Table2[[#This Row],[Year]],"-",Table2[[#This Row],[Article No.]])</f>
        <v>2018-111</v>
      </c>
      <c r="D807" s="42" t="s">
        <v>2606</v>
      </c>
      <c r="E807" s="42" t="s">
        <v>2607</v>
      </c>
      <c r="F807" s="42" t="s">
        <v>2389</v>
      </c>
    </row>
    <row r="808" spans="1:6">
      <c r="A808" s="42">
        <f t="shared" si="21"/>
        <v>112</v>
      </c>
      <c r="B808" s="42">
        <v>2018</v>
      </c>
      <c r="C808" s="42" t="str">
        <f>_xlfn.CONCAT(Table2[[#This Row],[Year]],"-",Table2[[#This Row],[Article No.]])</f>
        <v>2018-112</v>
      </c>
      <c r="D808" s="42" t="s">
        <v>2608</v>
      </c>
      <c r="E808" s="42" t="s">
        <v>2609</v>
      </c>
      <c r="F808" s="42" t="s">
        <v>2389</v>
      </c>
    </row>
    <row r="809" spans="1:6">
      <c r="A809" s="42">
        <f t="shared" si="21"/>
        <v>113</v>
      </c>
      <c r="B809" s="42">
        <v>2018</v>
      </c>
      <c r="C809" s="42" t="str">
        <f>_xlfn.CONCAT(Table2[[#This Row],[Year]],"-",Table2[[#This Row],[Article No.]])</f>
        <v>2018-113</v>
      </c>
      <c r="D809" s="42" t="s">
        <v>2610</v>
      </c>
      <c r="E809" s="42" t="s">
        <v>2611</v>
      </c>
      <c r="F809" s="42" t="s">
        <v>2389</v>
      </c>
    </row>
    <row r="810" spans="1:6">
      <c r="A810" s="42">
        <f t="shared" si="21"/>
        <v>114</v>
      </c>
      <c r="B810" s="42">
        <v>2018</v>
      </c>
      <c r="C810" s="42" t="str">
        <f>_xlfn.CONCAT(Table2[[#This Row],[Year]],"-",Table2[[#This Row],[Article No.]])</f>
        <v>2018-114</v>
      </c>
      <c r="D810" s="42" t="s">
        <v>2612</v>
      </c>
      <c r="E810" s="42" t="s">
        <v>2613</v>
      </c>
      <c r="F810" s="42" t="s">
        <v>2389</v>
      </c>
    </row>
    <row r="811" spans="1:6">
      <c r="A811" s="42">
        <f t="shared" si="21"/>
        <v>115</v>
      </c>
      <c r="B811" s="42">
        <v>2018</v>
      </c>
      <c r="C811" s="42" t="str">
        <f>_xlfn.CONCAT(Table2[[#This Row],[Year]],"-",Table2[[#This Row],[Article No.]])</f>
        <v>2018-115</v>
      </c>
      <c r="D811" s="42" t="s">
        <v>2614</v>
      </c>
      <c r="E811" s="42" t="s">
        <v>2615</v>
      </c>
      <c r="F811" s="42" t="s">
        <v>2389</v>
      </c>
    </row>
    <row r="812" spans="1:6">
      <c r="A812" s="42">
        <f t="shared" si="21"/>
        <v>116</v>
      </c>
      <c r="B812" s="42">
        <v>2018</v>
      </c>
      <c r="C812" s="42" t="str">
        <f>_xlfn.CONCAT(Table2[[#This Row],[Year]],"-",Table2[[#This Row],[Article No.]])</f>
        <v>2018-116</v>
      </c>
      <c r="D812" s="42" t="s">
        <v>2616</v>
      </c>
      <c r="E812" s="42" t="s">
        <v>2617</v>
      </c>
      <c r="F812" s="42" t="s">
        <v>2389</v>
      </c>
    </row>
    <row r="813" spans="1:6">
      <c r="A813" s="42">
        <f t="shared" si="21"/>
        <v>117</v>
      </c>
      <c r="B813" s="42">
        <v>2018</v>
      </c>
      <c r="C813" s="42" t="str">
        <f>_xlfn.CONCAT(Table2[[#This Row],[Year]],"-",Table2[[#This Row],[Article No.]])</f>
        <v>2018-117</v>
      </c>
      <c r="D813" s="42" t="s">
        <v>2618</v>
      </c>
      <c r="E813" s="42" t="s">
        <v>2619</v>
      </c>
      <c r="F813" s="42" t="s">
        <v>2389</v>
      </c>
    </row>
    <row r="814" spans="1:6">
      <c r="A814" s="42">
        <f t="shared" si="21"/>
        <v>118</v>
      </c>
      <c r="B814" s="42">
        <v>2018</v>
      </c>
      <c r="C814" s="42" t="str">
        <f>_xlfn.CONCAT(Table2[[#This Row],[Year]],"-",Table2[[#This Row],[Article No.]])</f>
        <v>2018-118</v>
      </c>
      <c r="D814" s="42" t="s">
        <v>2620</v>
      </c>
      <c r="E814" s="42" t="s">
        <v>2621</v>
      </c>
      <c r="F814" s="42" t="s">
        <v>2389</v>
      </c>
    </row>
    <row r="815" spans="1:6">
      <c r="A815" s="42">
        <f t="shared" si="21"/>
        <v>119</v>
      </c>
      <c r="B815" s="42">
        <v>2018</v>
      </c>
      <c r="C815" s="42" t="str">
        <f>_xlfn.CONCAT(Table2[[#This Row],[Year]],"-",Table2[[#This Row],[Article No.]])</f>
        <v>2018-119</v>
      </c>
      <c r="D815" s="42" t="s">
        <v>2622</v>
      </c>
      <c r="E815" s="42" t="s">
        <v>2623</v>
      </c>
      <c r="F815" s="42" t="s">
        <v>2389</v>
      </c>
    </row>
    <row r="816" spans="1:6">
      <c r="A816" s="42">
        <f>A815+1</f>
        <v>120</v>
      </c>
      <c r="B816" s="42">
        <v>2018</v>
      </c>
      <c r="C816" s="42" t="str">
        <f>_xlfn.CONCAT(Table2[[#This Row],[Year]],"-",Table2[[#This Row],[Article No.]])</f>
        <v>2018-120</v>
      </c>
      <c r="D816" s="43" t="s">
        <v>2624</v>
      </c>
      <c r="E816" s="42" t="s">
        <v>2625</v>
      </c>
      <c r="F816" s="42" t="s">
        <v>984</v>
      </c>
    </row>
    <row r="817" spans="1:6">
      <c r="A817" s="42">
        <f t="shared" ref="A817:A848" si="22">A816+1</f>
        <v>121</v>
      </c>
      <c r="B817" s="42">
        <v>2018</v>
      </c>
      <c r="C817" s="42" t="str">
        <f>_xlfn.CONCAT(Table2[[#This Row],[Year]],"-",Table2[[#This Row],[Article No.]])</f>
        <v>2018-121</v>
      </c>
      <c r="D817" s="42" t="s">
        <v>2626</v>
      </c>
      <c r="E817" s="42" t="s">
        <v>2627</v>
      </c>
      <c r="F817" s="42" t="s">
        <v>984</v>
      </c>
    </row>
    <row r="818" spans="1:6">
      <c r="A818" s="42">
        <f t="shared" si="22"/>
        <v>122</v>
      </c>
      <c r="B818" s="42">
        <v>2018</v>
      </c>
      <c r="C818" s="42" t="str">
        <f>_xlfn.CONCAT(Table2[[#This Row],[Year]],"-",Table2[[#This Row],[Article No.]])</f>
        <v>2018-122</v>
      </c>
      <c r="D818" s="42" t="s">
        <v>2628</v>
      </c>
      <c r="E818" s="42" t="s">
        <v>2629</v>
      </c>
      <c r="F818" s="42" t="s">
        <v>984</v>
      </c>
    </row>
    <row r="819" spans="1:6">
      <c r="A819" s="42">
        <f t="shared" si="22"/>
        <v>123</v>
      </c>
      <c r="B819" s="42">
        <v>2018</v>
      </c>
      <c r="C819" s="42" t="str">
        <f>_xlfn.CONCAT(Table2[[#This Row],[Year]],"-",Table2[[#This Row],[Article No.]])</f>
        <v>2018-123</v>
      </c>
      <c r="D819" s="42" t="s">
        <v>2630</v>
      </c>
      <c r="E819" s="42" t="s">
        <v>2631</v>
      </c>
      <c r="F819" s="42" t="s">
        <v>984</v>
      </c>
    </row>
    <row r="820" spans="1:6">
      <c r="A820" s="42">
        <f t="shared" si="22"/>
        <v>124</v>
      </c>
      <c r="B820" s="42">
        <v>2018</v>
      </c>
      <c r="C820" s="42" t="str">
        <f>_xlfn.CONCAT(Table2[[#This Row],[Year]],"-",Table2[[#This Row],[Article No.]])</f>
        <v>2018-124</v>
      </c>
      <c r="D820" s="42" t="s">
        <v>2632</v>
      </c>
      <c r="E820" s="42" t="s">
        <v>2633</v>
      </c>
      <c r="F820" s="42" t="s">
        <v>984</v>
      </c>
    </row>
    <row r="821" spans="1:6">
      <c r="A821" s="42">
        <f t="shared" si="22"/>
        <v>125</v>
      </c>
      <c r="B821" s="42">
        <v>2018</v>
      </c>
      <c r="C821" s="42" t="str">
        <f>_xlfn.CONCAT(Table2[[#This Row],[Year]],"-",Table2[[#This Row],[Article No.]])</f>
        <v>2018-125</v>
      </c>
      <c r="D821" s="42" t="s">
        <v>2634</v>
      </c>
      <c r="E821" s="42" t="s">
        <v>2635</v>
      </c>
      <c r="F821" s="42" t="s">
        <v>984</v>
      </c>
    </row>
    <row r="822" spans="1:6">
      <c r="A822" s="42">
        <f t="shared" si="22"/>
        <v>126</v>
      </c>
      <c r="B822" s="42">
        <v>2018</v>
      </c>
      <c r="C822" s="42" t="str">
        <f>_xlfn.CONCAT(Table2[[#This Row],[Year]],"-",Table2[[#This Row],[Article No.]])</f>
        <v>2018-126</v>
      </c>
      <c r="D822" s="42" t="s">
        <v>2636</v>
      </c>
      <c r="E822" s="42" t="s">
        <v>2637</v>
      </c>
      <c r="F822" s="42" t="s">
        <v>984</v>
      </c>
    </row>
    <row r="823" spans="1:6">
      <c r="A823" s="42">
        <f t="shared" si="22"/>
        <v>127</v>
      </c>
      <c r="B823" s="42">
        <v>2018</v>
      </c>
      <c r="C823" s="42" t="str">
        <f>_xlfn.CONCAT(Table2[[#This Row],[Year]],"-",Table2[[#This Row],[Article No.]])</f>
        <v>2018-127</v>
      </c>
      <c r="D823" s="42" t="s">
        <v>2638</v>
      </c>
      <c r="E823" s="42" t="s">
        <v>2639</v>
      </c>
      <c r="F823" s="42" t="s">
        <v>984</v>
      </c>
    </row>
    <row r="824" spans="1:6">
      <c r="A824" s="42">
        <f t="shared" si="22"/>
        <v>128</v>
      </c>
      <c r="B824" s="42">
        <v>2018</v>
      </c>
      <c r="C824" s="42" t="str">
        <f>_xlfn.CONCAT(Table2[[#This Row],[Year]],"-",Table2[[#This Row],[Article No.]])</f>
        <v>2018-128</v>
      </c>
      <c r="D824" s="42" t="s">
        <v>2640</v>
      </c>
      <c r="E824" s="42" t="s">
        <v>2641</v>
      </c>
      <c r="F824" s="42" t="s">
        <v>984</v>
      </c>
    </row>
    <row r="825" spans="1:6">
      <c r="A825" s="42">
        <f t="shared" si="22"/>
        <v>129</v>
      </c>
      <c r="B825" s="42">
        <v>2018</v>
      </c>
      <c r="C825" s="42" t="str">
        <f>_xlfn.CONCAT(Table2[[#This Row],[Year]],"-",Table2[[#This Row],[Article No.]])</f>
        <v>2018-129</v>
      </c>
      <c r="D825" s="42" t="s">
        <v>2642</v>
      </c>
      <c r="E825" s="42" t="s">
        <v>2643</v>
      </c>
      <c r="F825" s="42" t="s">
        <v>984</v>
      </c>
    </row>
    <row r="826" spans="1:6">
      <c r="A826" s="42">
        <f t="shared" si="22"/>
        <v>130</v>
      </c>
      <c r="B826" s="42">
        <v>2018</v>
      </c>
      <c r="C826" s="42" t="str">
        <f>_xlfn.CONCAT(Table2[[#This Row],[Year]],"-",Table2[[#This Row],[Article No.]])</f>
        <v>2018-130</v>
      </c>
      <c r="D826" s="42" t="s">
        <v>2644</v>
      </c>
      <c r="E826" s="42" t="s">
        <v>2645</v>
      </c>
      <c r="F826" s="42" t="s">
        <v>984</v>
      </c>
    </row>
    <row r="827" spans="1:6">
      <c r="A827" s="42">
        <f t="shared" si="22"/>
        <v>131</v>
      </c>
      <c r="B827" s="42">
        <v>2018</v>
      </c>
      <c r="C827" s="42" t="str">
        <f>_xlfn.CONCAT(Table2[[#This Row],[Year]],"-",Table2[[#This Row],[Article No.]])</f>
        <v>2018-131</v>
      </c>
      <c r="D827" s="42" t="s">
        <v>2646</v>
      </c>
      <c r="E827" s="42" t="s">
        <v>2647</v>
      </c>
      <c r="F827" s="42" t="s">
        <v>984</v>
      </c>
    </row>
    <row r="828" spans="1:6">
      <c r="A828" s="42">
        <f t="shared" si="22"/>
        <v>132</v>
      </c>
      <c r="B828" s="42">
        <v>2018</v>
      </c>
      <c r="C828" s="42" t="str">
        <f>_xlfn.CONCAT(Table2[[#This Row],[Year]],"-",Table2[[#This Row],[Article No.]])</f>
        <v>2018-132</v>
      </c>
      <c r="D828" s="42" t="s">
        <v>2648</v>
      </c>
      <c r="E828" s="42" t="s">
        <v>2649</v>
      </c>
      <c r="F828" s="42" t="s">
        <v>984</v>
      </c>
    </row>
    <row r="829" spans="1:6">
      <c r="A829" s="42">
        <f t="shared" si="22"/>
        <v>133</v>
      </c>
      <c r="B829" s="42">
        <v>2018</v>
      </c>
      <c r="C829" s="42" t="str">
        <f>_xlfn.CONCAT(Table2[[#This Row],[Year]],"-",Table2[[#This Row],[Article No.]])</f>
        <v>2018-133</v>
      </c>
      <c r="D829" s="42" t="s">
        <v>2650</v>
      </c>
      <c r="E829" s="42" t="s">
        <v>2651</v>
      </c>
      <c r="F829" s="42" t="s">
        <v>984</v>
      </c>
    </row>
    <row r="830" spans="1:6">
      <c r="A830" s="42">
        <f t="shared" si="22"/>
        <v>134</v>
      </c>
      <c r="B830" s="42">
        <v>2018</v>
      </c>
      <c r="C830" s="42" t="str">
        <f>_xlfn.CONCAT(Table2[[#This Row],[Year]],"-",Table2[[#This Row],[Article No.]])</f>
        <v>2018-134</v>
      </c>
      <c r="D830" s="42" t="s">
        <v>2652</v>
      </c>
      <c r="E830" s="42" t="s">
        <v>2653</v>
      </c>
      <c r="F830" s="42" t="s">
        <v>984</v>
      </c>
    </row>
    <row r="831" spans="1:6">
      <c r="A831" s="42">
        <f t="shared" si="22"/>
        <v>135</v>
      </c>
      <c r="B831" s="42">
        <v>2018</v>
      </c>
      <c r="C831" s="42" t="str">
        <f>_xlfn.CONCAT(Table2[[#This Row],[Year]],"-",Table2[[#This Row],[Article No.]])</f>
        <v>2018-135</v>
      </c>
      <c r="D831" s="42" t="s">
        <v>2654</v>
      </c>
      <c r="E831" s="42" t="s">
        <v>2655</v>
      </c>
      <c r="F831" s="42" t="s">
        <v>984</v>
      </c>
    </row>
    <row r="832" spans="1:6">
      <c r="A832" s="42">
        <f t="shared" si="22"/>
        <v>136</v>
      </c>
      <c r="B832" s="42">
        <v>2018</v>
      </c>
      <c r="C832" s="42" t="str">
        <f>_xlfn.CONCAT(Table2[[#This Row],[Year]],"-",Table2[[#This Row],[Article No.]])</f>
        <v>2018-136</v>
      </c>
      <c r="D832" s="42" t="s">
        <v>2656</v>
      </c>
      <c r="E832" s="42" t="s">
        <v>2657</v>
      </c>
      <c r="F832" s="42" t="s">
        <v>984</v>
      </c>
    </row>
    <row r="833" spans="1:6">
      <c r="A833" s="42">
        <f t="shared" si="22"/>
        <v>137</v>
      </c>
      <c r="B833" s="42">
        <v>2018</v>
      </c>
      <c r="C833" s="42" t="str">
        <f>_xlfn.CONCAT(Table2[[#This Row],[Year]],"-",Table2[[#This Row],[Article No.]])</f>
        <v>2018-137</v>
      </c>
      <c r="D833" s="42" t="s">
        <v>2658</v>
      </c>
      <c r="E833" s="42" t="s">
        <v>2659</v>
      </c>
      <c r="F833" s="42" t="s">
        <v>984</v>
      </c>
    </row>
    <row r="834" spans="1:6">
      <c r="A834" s="42">
        <f t="shared" si="22"/>
        <v>138</v>
      </c>
      <c r="B834" s="42">
        <v>2018</v>
      </c>
      <c r="C834" s="42" t="str">
        <f>_xlfn.CONCAT(Table2[[#This Row],[Year]],"-",Table2[[#This Row],[Article No.]])</f>
        <v>2018-138</v>
      </c>
      <c r="D834" s="42" t="s">
        <v>2660</v>
      </c>
      <c r="E834" s="42" t="s">
        <v>2661</v>
      </c>
      <c r="F834" s="42" t="s">
        <v>984</v>
      </c>
    </row>
    <row r="835" spans="1:6">
      <c r="A835" s="42">
        <f t="shared" si="22"/>
        <v>139</v>
      </c>
      <c r="B835" s="42">
        <v>2018</v>
      </c>
      <c r="C835" s="42" t="str">
        <f>_xlfn.CONCAT(Table2[[#This Row],[Year]],"-",Table2[[#This Row],[Article No.]])</f>
        <v>2018-139</v>
      </c>
      <c r="D835" s="42" t="s">
        <v>2662</v>
      </c>
      <c r="E835" s="42" t="s">
        <v>2663</v>
      </c>
      <c r="F835" s="42" t="s">
        <v>984</v>
      </c>
    </row>
    <row r="836" spans="1:6">
      <c r="A836" s="42">
        <f t="shared" si="22"/>
        <v>140</v>
      </c>
      <c r="B836" s="42">
        <v>2018</v>
      </c>
      <c r="C836" s="42" t="str">
        <f>_xlfn.CONCAT(Table2[[#This Row],[Year]],"-",Table2[[#This Row],[Article No.]])</f>
        <v>2018-140</v>
      </c>
      <c r="D836" s="42" t="s">
        <v>2664</v>
      </c>
      <c r="E836" s="42" t="s">
        <v>2665</v>
      </c>
      <c r="F836" s="42" t="s">
        <v>984</v>
      </c>
    </row>
    <row r="837" spans="1:6">
      <c r="A837" s="42">
        <f t="shared" si="22"/>
        <v>141</v>
      </c>
      <c r="B837" s="42">
        <v>2018</v>
      </c>
      <c r="C837" s="42" t="str">
        <f>_xlfn.CONCAT(Table2[[#This Row],[Year]],"-",Table2[[#This Row],[Article No.]])</f>
        <v>2018-141</v>
      </c>
      <c r="D837" s="42" t="s">
        <v>2666</v>
      </c>
      <c r="E837" s="42" t="s">
        <v>2667</v>
      </c>
      <c r="F837" s="42" t="s">
        <v>984</v>
      </c>
    </row>
    <row r="838" spans="1:6">
      <c r="A838" s="42">
        <f t="shared" si="22"/>
        <v>142</v>
      </c>
      <c r="B838" s="42">
        <v>2018</v>
      </c>
      <c r="C838" s="42" t="str">
        <f>_xlfn.CONCAT(Table2[[#This Row],[Year]],"-",Table2[[#This Row],[Article No.]])</f>
        <v>2018-142</v>
      </c>
      <c r="D838" s="42" t="s">
        <v>2668</v>
      </c>
      <c r="E838" s="42" t="s">
        <v>2669</v>
      </c>
      <c r="F838" s="42" t="s">
        <v>984</v>
      </c>
    </row>
    <row r="839" spans="1:6">
      <c r="A839" s="42">
        <f t="shared" si="22"/>
        <v>143</v>
      </c>
      <c r="B839" s="42">
        <v>2018</v>
      </c>
      <c r="C839" s="42" t="str">
        <f>_xlfn.CONCAT(Table2[[#This Row],[Year]],"-",Table2[[#This Row],[Article No.]])</f>
        <v>2018-143</v>
      </c>
      <c r="D839" s="42" t="s">
        <v>2670</v>
      </c>
      <c r="E839" s="42" t="s">
        <v>2671</v>
      </c>
      <c r="F839" s="42" t="s">
        <v>984</v>
      </c>
    </row>
    <row r="840" spans="1:6">
      <c r="A840" s="42">
        <f t="shared" si="22"/>
        <v>144</v>
      </c>
      <c r="B840" s="42">
        <v>2018</v>
      </c>
      <c r="C840" s="42" t="str">
        <f>_xlfn.CONCAT(Table2[[#This Row],[Year]],"-",Table2[[#This Row],[Article No.]])</f>
        <v>2018-144</v>
      </c>
      <c r="D840" s="42" t="s">
        <v>2672</v>
      </c>
      <c r="E840" s="42" t="s">
        <v>2673</v>
      </c>
      <c r="F840" s="42" t="s">
        <v>984</v>
      </c>
    </row>
    <row r="841" spans="1:6">
      <c r="A841" s="42">
        <f t="shared" si="22"/>
        <v>145</v>
      </c>
      <c r="B841" s="42">
        <v>2018</v>
      </c>
      <c r="C841" s="42" t="str">
        <f>_xlfn.CONCAT(Table2[[#This Row],[Year]],"-",Table2[[#This Row],[Article No.]])</f>
        <v>2018-145</v>
      </c>
      <c r="D841" s="42" t="s">
        <v>2674</v>
      </c>
      <c r="E841" s="42" t="s">
        <v>2405</v>
      </c>
      <c r="F841" s="42" t="s">
        <v>984</v>
      </c>
    </row>
    <row r="842" spans="1:6">
      <c r="A842" s="42">
        <f t="shared" si="22"/>
        <v>146</v>
      </c>
      <c r="B842" s="42">
        <v>2018</v>
      </c>
      <c r="C842" s="42" t="str">
        <f>_xlfn.CONCAT(Table2[[#This Row],[Year]],"-",Table2[[#This Row],[Article No.]])</f>
        <v>2018-146</v>
      </c>
      <c r="D842" s="42" t="s">
        <v>2675</v>
      </c>
      <c r="E842" s="42" t="s">
        <v>2573</v>
      </c>
      <c r="F842" s="42" t="s">
        <v>984</v>
      </c>
    </row>
    <row r="843" spans="1:6">
      <c r="A843" s="42">
        <f t="shared" si="22"/>
        <v>147</v>
      </c>
      <c r="B843" s="42">
        <v>2018</v>
      </c>
      <c r="C843" s="42" t="str">
        <f>_xlfn.CONCAT(Table2[[#This Row],[Year]],"-",Table2[[#This Row],[Article No.]])</f>
        <v>2018-147</v>
      </c>
      <c r="D843" s="42" t="s">
        <v>2676</v>
      </c>
      <c r="E843" s="42" t="s">
        <v>2677</v>
      </c>
      <c r="F843" s="42" t="s">
        <v>984</v>
      </c>
    </row>
    <row r="844" spans="1:6">
      <c r="A844" s="42">
        <f t="shared" si="22"/>
        <v>148</v>
      </c>
      <c r="B844" s="42">
        <v>2018</v>
      </c>
      <c r="C844" s="42" t="str">
        <f>_xlfn.CONCAT(Table2[[#This Row],[Year]],"-",Table2[[#This Row],[Article No.]])</f>
        <v>2018-148</v>
      </c>
      <c r="D844" s="42" t="s">
        <v>2678</v>
      </c>
      <c r="E844" s="42" t="s">
        <v>2679</v>
      </c>
      <c r="F844" s="42" t="s">
        <v>984</v>
      </c>
    </row>
    <row r="845" spans="1:6">
      <c r="A845" s="42">
        <f t="shared" si="22"/>
        <v>149</v>
      </c>
      <c r="B845" s="42">
        <v>2018</v>
      </c>
      <c r="C845" s="42" t="str">
        <f>_xlfn.CONCAT(Table2[[#This Row],[Year]],"-",Table2[[#This Row],[Article No.]])</f>
        <v>2018-149</v>
      </c>
      <c r="D845" s="42" t="s">
        <v>2680</v>
      </c>
      <c r="E845" s="42" t="s">
        <v>2681</v>
      </c>
      <c r="F845" s="42" t="s">
        <v>984</v>
      </c>
    </row>
    <row r="846" spans="1:6">
      <c r="A846" s="42">
        <f t="shared" si="22"/>
        <v>150</v>
      </c>
      <c r="B846" s="42">
        <v>2018</v>
      </c>
      <c r="C846" s="42" t="str">
        <f>_xlfn.CONCAT(Table2[[#This Row],[Year]],"-",Table2[[#This Row],[Article No.]])</f>
        <v>2018-150</v>
      </c>
      <c r="D846" s="42" t="s">
        <v>2682</v>
      </c>
      <c r="E846" s="42" t="s">
        <v>2683</v>
      </c>
      <c r="F846" s="42" t="s">
        <v>984</v>
      </c>
    </row>
    <row r="847" spans="1:6">
      <c r="A847" s="42">
        <f t="shared" si="22"/>
        <v>151</v>
      </c>
      <c r="B847" s="42">
        <v>2018</v>
      </c>
      <c r="C847" s="42" t="str">
        <f>_xlfn.CONCAT(Table2[[#This Row],[Year]],"-",Table2[[#This Row],[Article No.]])</f>
        <v>2018-151</v>
      </c>
      <c r="D847" s="42" t="s">
        <v>2684</v>
      </c>
      <c r="E847" s="42" t="s">
        <v>2685</v>
      </c>
      <c r="F847" s="42" t="s">
        <v>984</v>
      </c>
    </row>
    <row r="848" spans="1:6">
      <c r="A848" s="42">
        <f t="shared" si="22"/>
        <v>152</v>
      </c>
      <c r="B848" s="42">
        <v>2018</v>
      </c>
      <c r="C848" s="42" t="str">
        <f>_xlfn.CONCAT(Table2[[#This Row],[Year]],"-",Table2[[#This Row],[Article No.]])</f>
        <v>2018-152</v>
      </c>
      <c r="D848" s="42" t="s">
        <v>2686</v>
      </c>
      <c r="E848" s="42" t="s">
        <v>2687</v>
      </c>
      <c r="F848" s="42" t="s">
        <v>984</v>
      </c>
    </row>
    <row r="849" spans="1:6">
      <c r="A849" s="42">
        <f t="shared" ref="A849:A865" si="23">A848+1</f>
        <v>153</v>
      </c>
      <c r="B849" s="42">
        <v>2018</v>
      </c>
      <c r="C849" s="42" t="str">
        <f>_xlfn.CONCAT(Table2[[#This Row],[Year]],"-",Table2[[#This Row],[Article No.]])</f>
        <v>2018-153</v>
      </c>
      <c r="D849" s="42" t="s">
        <v>2688</v>
      </c>
      <c r="E849" s="42" t="s">
        <v>2689</v>
      </c>
      <c r="F849" s="42" t="s">
        <v>984</v>
      </c>
    </row>
    <row r="850" spans="1:6">
      <c r="A850" s="42">
        <f t="shared" si="23"/>
        <v>154</v>
      </c>
      <c r="B850" s="42">
        <v>2018</v>
      </c>
      <c r="C850" s="42" t="str">
        <f>_xlfn.CONCAT(Table2[[#This Row],[Year]],"-",Table2[[#This Row],[Article No.]])</f>
        <v>2018-154</v>
      </c>
      <c r="D850" s="42" t="s">
        <v>2690</v>
      </c>
      <c r="E850" s="42" t="s">
        <v>2691</v>
      </c>
      <c r="F850" s="42" t="s">
        <v>984</v>
      </c>
    </row>
    <row r="851" spans="1:6">
      <c r="A851" s="42">
        <f t="shared" si="23"/>
        <v>155</v>
      </c>
      <c r="B851" s="42">
        <v>2018</v>
      </c>
      <c r="C851" s="42" t="str">
        <f>_xlfn.CONCAT(Table2[[#This Row],[Year]],"-",Table2[[#This Row],[Article No.]])</f>
        <v>2018-155</v>
      </c>
      <c r="D851" s="42" t="s">
        <v>2692</v>
      </c>
      <c r="E851" s="42" t="s">
        <v>2693</v>
      </c>
      <c r="F851" s="42" t="s">
        <v>984</v>
      </c>
    </row>
    <row r="852" spans="1:6">
      <c r="A852" s="42">
        <f t="shared" si="23"/>
        <v>156</v>
      </c>
      <c r="B852" s="42">
        <v>2018</v>
      </c>
      <c r="C852" s="42" t="str">
        <f>_xlfn.CONCAT(Table2[[#This Row],[Year]],"-",Table2[[#This Row],[Article No.]])</f>
        <v>2018-156</v>
      </c>
      <c r="D852" s="42" t="s">
        <v>2694</v>
      </c>
      <c r="E852" s="42" t="s">
        <v>2695</v>
      </c>
      <c r="F852" s="42" t="s">
        <v>984</v>
      </c>
    </row>
    <row r="853" spans="1:6">
      <c r="A853" s="42">
        <f t="shared" si="23"/>
        <v>157</v>
      </c>
      <c r="B853" s="42">
        <v>2018</v>
      </c>
      <c r="C853" s="42" t="str">
        <f>_xlfn.CONCAT(Table2[[#This Row],[Year]],"-",Table2[[#This Row],[Article No.]])</f>
        <v>2018-157</v>
      </c>
      <c r="D853" s="42" t="s">
        <v>2696</v>
      </c>
      <c r="E853" s="42" t="s">
        <v>2697</v>
      </c>
      <c r="F853" s="42" t="s">
        <v>984</v>
      </c>
    </row>
    <row r="854" spans="1:6">
      <c r="A854" s="42">
        <f t="shared" si="23"/>
        <v>158</v>
      </c>
      <c r="B854" s="42">
        <v>2018</v>
      </c>
      <c r="C854" s="42" t="str">
        <f>_xlfn.CONCAT(Table2[[#This Row],[Year]],"-",Table2[[#This Row],[Article No.]])</f>
        <v>2018-158</v>
      </c>
      <c r="D854" s="42" t="s">
        <v>2698</v>
      </c>
      <c r="E854" s="42" t="s">
        <v>2699</v>
      </c>
      <c r="F854" s="42" t="s">
        <v>984</v>
      </c>
    </row>
    <row r="855" spans="1:6">
      <c r="A855" s="42">
        <f t="shared" si="23"/>
        <v>159</v>
      </c>
      <c r="B855" s="42">
        <v>2018</v>
      </c>
      <c r="C855" s="42" t="str">
        <f>_xlfn.CONCAT(Table2[[#This Row],[Year]],"-",Table2[[#This Row],[Article No.]])</f>
        <v>2018-159</v>
      </c>
      <c r="D855" s="42" t="s">
        <v>2700</v>
      </c>
      <c r="E855" s="42" t="s">
        <v>2701</v>
      </c>
      <c r="F855" s="42" t="s">
        <v>984</v>
      </c>
    </row>
    <row r="856" spans="1:6">
      <c r="A856" s="42">
        <f t="shared" si="23"/>
        <v>160</v>
      </c>
      <c r="B856" s="42">
        <v>2018</v>
      </c>
      <c r="C856" s="42" t="str">
        <f>_xlfn.CONCAT(Table2[[#This Row],[Year]],"-",Table2[[#This Row],[Article No.]])</f>
        <v>2018-160</v>
      </c>
      <c r="D856" s="42" t="s">
        <v>2702</v>
      </c>
      <c r="E856" s="42" t="s">
        <v>2703</v>
      </c>
      <c r="F856" s="42" t="s">
        <v>984</v>
      </c>
    </row>
    <row r="857" spans="1:6">
      <c r="A857" s="42">
        <f t="shared" si="23"/>
        <v>161</v>
      </c>
      <c r="B857" s="42">
        <v>2018</v>
      </c>
      <c r="C857" s="42" t="str">
        <f>_xlfn.CONCAT(Table2[[#This Row],[Year]],"-",Table2[[#This Row],[Article No.]])</f>
        <v>2018-161</v>
      </c>
      <c r="D857" s="42" t="s">
        <v>2704</v>
      </c>
      <c r="E857" s="42" t="s">
        <v>2401</v>
      </c>
      <c r="F857" s="42" t="s">
        <v>984</v>
      </c>
    </row>
    <row r="858" spans="1:6">
      <c r="A858" s="42">
        <f t="shared" si="23"/>
        <v>162</v>
      </c>
      <c r="B858" s="42">
        <v>2018</v>
      </c>
      <c r="C858" s="42" t="str">
        <f>_xlfn.CONCAT(Table2[[#This Row],[Year]],"-",Table2[[#This Row],[Article No.]])</f>
        <v>2018-162</v>
      </c>
      <c r="D858" s="42" t="s">
        <v>2705</v>
      </c>
      <c r="E858" s="42" t="s">
        <v>2706</v>
      </c>
      <c r="F858" s="42" t="s">
        <v>984</v>
      </c>
    </row>
    <row r="859" spans="1:6">
      <c r="A859" s="42">
        <f t="shared" si="23"/>
        <v>163</v>
      </c>
      <c r="B859" s="42">
        <v>2018</v>
      </c>
      <c r="C859" s="42" t="str">
        <f>_xlfn.CONCAT(Table2[[#This Row],[Year]],"-",Table2[[#This Row],[Article No.]])</f>
        <v>2018-163</v>
      </c>
      <c r="D859" s="42" t="s">
        <v>2707</v>
      </c>
      <c r="E859" s="42" t="s">
        <v>2326</v>
      </c>
      <c r="F859" s="42" t="s">
        <v>984</v>
      </c>
    </row>
    <row r="860" spans="1:6">
      <c r="A860" s="42">
        <f t="shared" si="23"/>
        <v>164</v>
      </c>
      <c r="B860" s="42">
        <v>2018</v>
      </c>
      <c r="C860" s="42" t="str">
        <f>_xlfn.CONCAT(Table2[[#This Row],[Year]],"-",Table2[[#This Row],[Article No.]])</f>
        <v>2018-164</v>
      </c>
      <c r="D860" s="42" t="s">
        <v>2708</v>
      </c>
      <c r="E860" s="42" t="s">
        <v>2709</v>
      </c>
      <c r="F860" s="42" t="s">
        <v>984</v>
      </c>
    </row>
    <row r="861" spans="1:6">
      <c r="A861" s="42">
        <f t="shared" si="23"/>
        <v>165</v>
      </c>
      <c r="B861" s="42">
        <v>2018</v>
      </c>
      <c r="C861" s="42" t="str">
        <f>_xlfn.CONCAT(Table2[[#This Row],[Year]],"-",Table2[[#This Row],[Article No.]])</f>
        <v>2018-165</v>
      </c>
      <c r="D861" s="42" t="s">
        <v>2710</v>
      </c>
      <c r="E861" s="42" t="s">
        <v>2711</v>
      </c>
      <c r="F861" s="42" t="s">
        <v>984</v>
      </c>
    </row>
    <row r="862" spans="1:6">
      <c r="A862" s="42">
        <f t="shared" si="23"/>
        <v>166</v>
      </c>
      <c r="B862" s="42">
        <v>2018</v>
      </c>
      <c r="C862" s="42" t="str">
        <f>_xlfn.CONCAT(Table2[[#This Row],[Year]],"-",Table2[[#This Row],[Article No.]])</f>
        <v>2018-166</v>
      </c>
      <c r="D862" s="42" t="s">
        <v>2712</v>
      </c>
      <c r="E862" s="42" t="s">
        <v>2713</v>
      </c>
      <c r="F862" s="42" t="s">
        <v>984</v>
      </c>
    </row>
    <row r="863" spans="1:6">
      <c r="A863" s="42">
        <f t="shared" si="23"/>
        <v>167</v>
      </c>
      <c r="B863" s="42">
        <v>2018</v>
      </c>
      <c r="C863" s="42" t="str">
        <f>_xlfn.CONCAT(Table2[[#This Row],[Year]],"-",Table2[[#This Row],[Article No.]])</f>
        <v>2018-167</v>
      </c>
      <c r="D863" s="42" t="s">
        <v>2714</v>
      </c>
      <c r="E863" s="42" t="s">
        <v>2715</v>
      </c>
      <c r="F863" s="42" t="s">
        <v>984</v>
      </c>
    </row>
    <row r="864" spans="1:6">
      <c r="A864" s="42">
        <f t="shared" si="23"/>
        <v>168</v>
      </c>
      <c r="B864" s="42">
        <v>2018</v>
      </c>
      <c r="C864" s="42" t="str">
        <f>_xlfn.CONCAT(Table2[[#This Row],[Year]],"-",Table2[[#This Row],[Article No.]])</f>
        <v>2018-168</v>
      </c>
      <c r="D864" s="42" t="s">
        <v>2716</v>
      </c>
      <c r="E864" s="42" t="s">
        <v>2717</v>
      </c>
      <c r="F864" s="42" t="s">
        <v>984</v>
      </c>
    </row>
    <row r="865" spans="1:6">
      <c r="A865" s="42">
        <f t="shared" si="23"/>
        <v>169</v>
      </c>
      <c r="B865" s="42">
        <v>2018</v>
      </c>
      <c r="C865" s="42" t="str">
        <f>_xlfn.CONCAT(Table2[[#This Row],[Year]],"-",Table2[[#This Row],[Article No.]])</f>
        <v>2018-169</v>
      </c>
      <c r="D865" s="42" t="s">
        <v>2718</v>
      </c>
      <c r="E865" s="42" t="s">
        <v>2719</v>
      </c>
      <c r="F865" s="42" t="s">
        <v>984</v>
      </c>
    </row>
    <row r="866" spans="1:6" hidden="1">
      <c r="A866" s="10">
        <v>1</v>
      </c>
      <c r="B866" s="10">
        <v>2017</v>
      </c>
      <c r="C866" s="10" t="str">
        <f>_xlfn.CONCAT(Table2[[#This Row],[Year]],"-",Table2[[#This Row],[Article No.]])</f>
        <v>2017-1</v>
      </c>
      <c r="D866" s="10" t="s">
        <v>2720</v>
      </c>
      <c r="E866" s="10" t="s">
        <v>2721</v>
      </c>
      <c r="F866" s="10" t="s">
        <v>969</v>
      </c>
    </row>
    <row r="867" spans="1:6" hidden="1">
      <c r="A867" s="10">
        <f t="shared" ref="A867:A896" si="24">A866+1</f>
        <v>2</v>
      </c>
      <c r="B867" s="10">
        <v>2017</v>
      </c>
      <c r="C867" s="10" t="str">
        <f>_xlfn.CONCAT(Table2[[#This Row],[Year]],"-",Table2[[#This Row],[Article No.]])</f>
        <v>2017-2</v>
      </c>
      <c r="D867" s="10" t="s">
        <v>2722</v>
      </c>
      <c r="E867" s="10" t="s">
        <v>2723</v>
      </c>
      <c r="F867" s="10" t="s">
        <v>969</v>
      </c>
    </row>
    <row r="868" spans="1:6" hidden="1">
      <c r="A868" s="10">
        <f t="shared" si="24"/>
        <v>3</v>
      </c>
      <c r="B868" s="10">
        <v>2017</v>
      </c>
      <c r="C868" s="10" t="str">
        <f>_xlfn.CONCAT(Table2[[#This Row],[Year]],"-",Table2[[#This Row],[Article No.]])</f>
        <v>2017-3</v>
      </c>
      <c r="D868" s="10" t="s">
        <v>2724</v>
      </c>
      <c r="E868" s="10" t="s">
        <v>2725</v>
      </c>
      <c r="F868" s="10" t="s">
        <v>969</v>
      </c>
    </row>
    <row r="869" spans="1:6" hidden="1">
      <c r="A869" s="10">
        <f t="shared" si="24"/>
        <v>4</v>
      </c>
      <c r="B869" s="10">
        <v>2017</v>
      </c>
      <c r="C869" s="10" t="str">
        <f>_xlfn.CONCAT(Table2[[#This Row],[Year]],"-",Table2[[#This Row],[Article No.]])</f>
        <v>2017-4</v>
      </c>
      <c r="D869" s="10" t="s">
        <v>2726</v>
      </c>
      <c r="E869" s="10" t="s">
        <v>2727</v>
      </c>
      <c r="F869" s="10" t="s">
        <v>969</v>
      </c>
    </row>
    <row r="870" spans="1:6" hidden="1">
      <c r="A870" s="10">
        <f t="shared" si="24"/>
        <v>5</v>
      </c>
      <c r="B870" s="10">
        <v>2017</v>
      </c>
      <c r="C870" s="10" t="str">
        <f>_xlfn.CONCAT(Table2[[#This Row],[Year]],"-",Table2[[#This Row],[Article No.]])</f>
        <v>2017-5</v>
      </c>
      <c r="D870" s="10" t="s">
        <v>2728</v>
      </c>
      <c r="E870" s="10" t="s">
        <v>2729</v>
      </c>
      <c r="F870" s="10" t="s">
        <v>969</v>
      </c>
    </row>
    <row r="871" spans="1:6" hidden="1">
      <c r="A871" s="10">
        <f t="shared" si="24"/>
        <v>6</v>
      </c>
      <c r="B871" s="10">
        <v>2017</v>
      </c>
      <c r="C871" s="10" t="str">
        <f>_xlfn.CONCAT(Table2[[#This Row],[Year]],"-",Table2[[#This Row],[Article No.]])</f>
        <v>2017-6</v>
      </c>
      <c r="D871" s="10" t="s">
        <v>2730</v>
      </c>
      <c r="E871" s="10" t="s">
        <v>2731</v>
      </c>
      <c r="F871" s="10" t="s">
        <v>969</v>
      </c>
    </row>
    <row r="872" spans="1:6" hidden="1">
      <c r="A872" s="10">
        <f t="shared" si="24"/>
        <v>7</v>
      </c>
      <c r="B872" s="10">
        <v>2017</v>
      </c>
      <c r="C872" s="10" t="str">
        <f>_xlfn.CONCAT(Table2[[#This Row],[Year]],"-",Table2[[#This Row],[Article No.]])</f>
        <v>2017-7</v>
      </c>
      <c r="D872" s="10" t="s">
        <v>2732</v>
      </c>
      <c r="E872" s="10" t="s">
        <v>2733</v>
      </c>
      <c r="F872" s="10" t="s">
        <v>969</v>
      </c>
    </row>
    <row r="873" spans="1:6" hidden="1">
      <c r="A873" s="10">
        <f t="shared" si="24"/>
        <v>8</v>
      </c>
      <c r="B873" s="10">
        <v>2017</v>
      </c>
      <c r="C873" s="10" t="str">
        <f>_xlfn.CONCAT(Table2[[#This Row],[Year]],"-",Table2[[#This Row],[Article No.]])</f>
        <v>2017-8</v>
      </c>
      <c r="D873" s="10" t="s">
        <v>2734</v>
      </c>
      <c r="E873" s="10" t="s">
        <v>2735</v>
      </c>
      <c r="F873" s="10" t="s">
        <v>969</v>
      </c>
    </row>
    <row r="874" spans="1:6" hidden="1">
      <c r="A874" s="10">
        <f t="shared" si="24"/>
        <v>9</v>
      </c>
      <c r="B874" s="10">
        <v>2017</v>
      </c>
      <c r="C874" s="10" t="str">
        <f>_xlfn.CONCAT(Table2[[#This Row],[Year]],"-",Table2[[#This Row],[Article No.]])</f>
        <v>2017-9</v>
      </c>
      <c r="D874" s="10" t="s">
        <v>2736</v>
      </c>
      <c r="E874" s="10" t="s">
        <v>2737</v>
      </c>
      <c r="F874" s="10" t="s">
        <v>969</v>
      </c>
    </row>
    <row r="875" spans="1:6" hidden="1">
      <c r="A875" s="10">
        <f t="shared" si="24"/>
        <v>10</v>
      </c>
      <c r="B875" s="10">
        <v>2017</v>
      </c>
      <c r="C875" s="10" t="str">
        <f>_xlfn.CONCAT(Table2[[#This Row],[Year]],"-",Table2[[#This Row],[Article No.]])</f>
        <v>2017-10</v>
      </c>
      <c r="D875" s="10" t="s">
        <v>2738</v>
      </c>
      <c r="E875" s="10" t="s">
        <v>2739</v>
      </c>
      <c r="F875" s="10" t="s">
        <v>969</v>
      </c>
    </row>
    <row r="876" spans="1:6" hidden="1">
      <c r="A876" s="10">
        <f t="shared" si="24"/>
        <v>11</v>
      </c>
      <c r="B876" s="10">
        <v>2017</v>
      </c>
      <c r="C876" s="10" t="str">
        <f>_xlfn.CONCAT(Table2[[#This Row],[Year]],"-",Table2[[#This Row],[Article No.]])</f>
        <v>2017-11</v>
      </c>
      <c r="D876" s="10" t="s">
        <v>2740</v>
      </c>
      <c r="E876" s="10" t="s">
        <v>2741</v>
      </c>
      <c r="F876" s="10" t="s">
        <v>969</v>
      </c>
    </row>
    <row r="877" spans="1:6" hidden="1">
      <c r="A877" s="10">
        <f t="shared" si="24"/>
        <v>12</v>
      </c>
      <c r="B877" s="10">
        <v>2017</v>
      </c>
      <c r="C877" s="10" t="str">
        <f>_xlfn.CONCAT(Table2[[#This Row],[Year]],"-",Table2[[#This Row],[Article No.]])</f>
        <v>2017-12</v>
      </c>
      <c r="D877" s="10" t="s">
        <v>2742</v>
      </c>
      <c r="E877" s="10" t="s">
        <v>2743</v>
      </c>
      <c r="F877" s="10" t="s">
        <v>969</v>
      </c>
    </row>
    <row r="878" spans="1:6" hidden="1">
      <c r="A878" s="10">
        <f t="shared" si="24"/>
        <v>13</v>
      </c>
      <c r="B878" s="10">
        <v>2017</v>
      </c>
      <c r="C878" s="10" t="str">
        <f>_xlfn.CONCAT(Table2[[#This Row],[Year]],"-",Table2[[#This Row],[Article No.]])</f>
        <v>2017-13</v>
      </c>
      <c r="D878" s="10" t="s">
        <v>2744</v>
      </c>
      <c r="E878" s="10" t="s">
        <v>2745</v>
      </c>
      <c r="F878" s="10" t="s">
        <v>969</v>
      </c>
    </row>
    <row r="879" spans="1:6" hidden="1">
      <c r="A879" s="10">
        <f t="shared" si="24"/>
        <v>14</v>
      </c>
      <c r="B879" s="10">
        <v>2017</v>
      </c>
      <c r="C879" s="10" t="str">
        <f>_xlfn.CONCAT(Table2[[#This Row],[Year]],"-",Table2[[#This Row],[Article No.]])</f>
        <v>2017-14</v>
      </c>
      <c r="D879" s="10" t="s">
        <v>2746</v>
      </c>
      <c r="E879" s="10" t="s">
        <v>2747</v>
      </c>
      <c r="F879" s="10" t="s">
        <v>969</v>
      </c>
    </row>
    <row r="880" spans="1:6" hidden="1">
      <c r="A880" s="10">
        <f t="shared" si="24"/>
        <v>15</v>
      </c>
      <c r="B880" s="10">
        <v>2017</v>
      </c>
      <c r="C880" s="10" t="str">
        <f>_xlfn.CONCAT(Table2[[#This Row],[Year]],"-",Table2[[#This Row],[Article No.]])</f>
        <v>2017-15</v>
      </c>
      <c r="D880" s="10" t="s">
        <v>2748</v>
      </c>
      <c r="E880" s="10" t="s">
        <v>2749</v>
      </c>
      <c r="F880" s="10" t="s">
        <v>969</v>
      </c>
    </row>
    <row r="881" spans="1:6" hidden="1">
      <c r="A881" s="10">
        <f t="shared" si="24"/>
        <v>16</v>
      </c>
      <c r="B881" s="10">
        <v>2017</v>
      </c>
      <c r="C881" s="10" t="str">
        <f>_xlfn.CONCAT(Table2[[#This Row],[Year]],"-",Table2[[#This Row],[Article No.]])</f>
        <v>2017-16</v>
      </c>
      <c r="D881" s="10" t="s">
        <v>2750</v>
      </c>
      <c r="E881" s="10" t="s">
        <v>2751</v>
      </c>
      <c r="F881" s="10" t="s">
        <v>969</v>
      </c>
    </row>
    <row r="882" spans="1:6" hidden="1">
      <c r="A882" s="10">
        <f t="shared" si="24"/>
        <v>17</v>
      </c>
      <c r="B882" s="10">
        <v>2017</v>
      </c>
      <c r="C882" s="10" t="str">
        <f>_xlfn.CONCAT(Table2[[#This Row],[Year]],"-",Table2[[#This Row],[Article No.]])</f>
        <v>2017-17</v>
      </c>
      <c r="D882" s="10" t="s">
        <v>2752</v>
      </c>
      <c r="E882" s="10" t="s">
        <v>2753</v>
      </c>
      <c r="F882" s="10" t="s">
        <v>969</v>
      </c>
    </row>
    <row r="883" spans="1:6" hidden="1">
      <c r="A883" s="10">
        <f t="shared" si="24"/>
        <v>18</v>
      </c>
      <c r="B883" s="10">
        <v>2017</v>
      </c>
      <c r="C883" s="10" t="str">
        <f>_xlfn.CONCAT(Table2[[#This Row],[Year]],"-",Table2[[#This Row],[Article No.]])</f>
        <v>2017-18</v>
      </c>
      <c r="D883" s="10" t="s">
        <v>2754</v>
      </c>
      <c r="E883" s="10" t="s">
        <v>2755</v>
      </c>
      <c r="F883" s="10" t="s">
        <v>969</v>
      </c>
    </row>
    <row r="884" spans="1:6" hidden="1">
      <c r="A884" s="10">
        <f t="shared" si="24"/>
        <v>19</v>
      </c>
      <c r="B884" s="10">
        <v>2017</v>
      </c>
      <c r="C884" s="10" t="str">
        <f>_xlfn.CONCAT(Table2[[#This Row],[Year]],"-",Table2[[#This Row],[Article No.]])</f>
        <v>2017-19</v>
      </c>
      <c r="D884" s="10" t="s">
        <v>2756</v>
      </c>
      <c r="E884" s="10" t="s">
        <v>2757</v>
      </c>
      <c r="F884" s="10" t="s">
        <v>969</v>
      </c>
    </row>
    <row r="885" spans="1:6" hidden="1">
      <c r="A885" s="10">
        <f t="shared" si="24"/>
        <v>20</v>
      </c>
      <c r="B885" s="10">
        <v>2017</v>
      </c>
      <c r="C885" s="10" t="str">
        <f>_xlfn.CONCAT(Table2[[#This Row],[Year]],"-",Table2[[#This Row],[Article No.]])</f>
        <v>2017-20</v>
      </c>
      <c r="D885" s="10" t="s">
        <v>2758</v>
      </c>
      <c r="E885" s="10" t="s">
        <v>2759</v>
      </c>
      <c r="F885" s="10" t="s">
        <v>969</v>
      </c>
    </row>
    <row r="886" spans="1:6" hidden="1">
      <c r="A886" s="10">
        <f t="shared" si="24"/>
        <v>21</v>
      </c>
      <c r="B886" s="10">
        <v>2017</v>
      </c>
      <c r="C886" s="10" t="str">
        <f>_xlfn.CONCAT(Table2[[#This Row],[Year]],"-",Table2[[#This Row],[Article No.]])</f>
        <v>2017-21</v>
      </c>
      <c r="D886" s="10" t="s">
        <v>2760</v>
      </c>
      <c r="E886" s="10" t="s">
        <v>2761</v>
      </c>
      <c r="F886" s="10" t="s">
        <v>969</v>
      </c>
    </row>
    <row r="887" spans="1:6" hidden="1">
      <c r="A887" s="10">
        <f t="shared" si="24"/>
        <v>22</v>
      </c>
      <c r="B887" s="10">
        <v>2017</v>
      </c>
      <c r="C887" s="10" t="str">
        <f>_xlfn.CONCAT(Table2[[#This Row],[Year]],"-",Table2[[#This Row],[Article No.]])</f>
        <v>2017-22</v>
      </c>
      <c r="D887" s="10" t="s">
        <v>2762</v>
      </c>
      <c r="E887" s="10" t="s">
        <v>2763</v>
      </c>
      <c r="F887" s="10" t="s">
        <v>969</v>
      </c>
    </row>
    <row r="888" spans="1:6" hidden="1">
      <c r="A888" s="10">
        <f t="shared" si="24"/>
        <v>23</v>
      </c>
      <c r="B888" s="10">
        <v>2017</v>
      </c>
      <c r="C888" s="10" t="str">
        <f>_xlfn.CONCAT(Table2[[#This Row],[Year]],"-",Table2[[#This Row],[Article No.]])</f>
        <v>2017-23</v>
      </c>
      <c r="D888" s="10" t="s">
        <v>2764</v>
      </c>
      <c r="E888" s="10" t="s">
        <v>2765</v>
      </c>
      <c r="F888" s="10" t="s">
        <v>969</v>
      </c>
    </row>
    <row r="889" spans="1:6" hidden="1">
      <c r="A889" s="10">
        <f t="shared" si="24"/>
        <v>24</v>
      </c>
      <c r="B889" s="10">
        <v>2017</v>
      </c>
      <c r="C889" s="10" t="str">
        <f>_xlfn.CONCAT(Table2[[#This Row],[Year]],"-",Table2[[#This Row],[Article No.]])</f>
        <v>2017-24</v>
      </c>
      <c r="D889" s="10" t="s">
        <v>2766</v>
      </c>
      <c r="E889" s="10" t="s">
        <v>2767</v>
      </c>
      <c r="F889" s="10" t="s">
        <v>969</v>
      </c>
    </row>
    <row r="890" spans="1:6" hidden="1">
      <c r="A890" s="10">
        <f t="shared" si="24"/>
        <v>25</v>
      </c>
      <c r="B890" s="10">
        <v>2017</v>
      </c>
      <c r="C890" s="10" t="str">
        <f>_xlfn.CONCAT(Table2[[#This Row],[Year]],"-",Table2[[#This Row],[Article No.]])</f>
        <v>2017-25</v>
      </c>
      <c r="D890" s="10" t="s">
        <v>2768</v>
      </c>
      <c r="E890" s="10" t="s">
        <v>2737</v>
      </c>
      <c r="F890" s="10" t="s">
        <v>969</v>
      </c>
    </row>
    <row r="891" spans="1:6" hidden="1">
      <c r="A891" s="10">
        <f t="shared" si="24"/>
        <v>26</v>
      </c>
      <c r="B891" s="10">
        <v>2017</v>
      </c>
      <c r="C891" s="10" t="str">
        <f>_xlfn.CONCAT(Table2[[#This Row],[Year]],"-",Table2[[#This Row],[Article No.]])</f>
        <v>2017-26</v>
      </c>
      <c r="D891" s="10" t="s">
        <v>2769</v>
      </c>
      <c r="E891" s="10" t="s">
        <v>2770</v>
      </c>
      <c r="F891" s="10" t="s">
        <v>969</v>
      </c>
    </row>
    <row r="892" spans="1:6" hidden="1">
      <c r="A892" s="10">
        <f t="shared" si="24"/>
        <v>27</v>
      </c>
      <c r="B892" s="10">
        <v>2017</v>
      </c>
      <c r="C892" s="10" t="str">
        <f>_xlfn.CONCAT(Table2[[#This Row],[Year]],"-",Table2[[#This Row],[Article No.]])</f>
        <v>2017-27</v>
      </c>
      <c r="D892" s="10" t="s">
        <v>2771</v>
      </c>
      <c r="E892" s="10" t="s">
        <v>2772</v>
      </c>
      <c r="F892" s="10" t="s">
        <v>969</v>
      </c>
    </row>
    <row r="893" spans="1:6" hidden="1">
      <c r="A893" s="10">
        <f t="shared" si="24"/>
        <v>28</v>
      </c>
      <c r="B893" s="10">
        <v>2017</v>
      </c>
      <c r="C893" s="10" t="str">
        <f>_xlfn.CONCAT(Table2[[#This Row],[Year]],"-",Table2[[#This Row],[Article No.]])</f>
        <v>2017-28</v>
      </c>
      <c r="D893" s="10" t="s">
        <v>2773</v>
      </c>
      <c r="E893" s="10" t="s">
        <v>2774</v>
      </c>
      <c r="F893" s="10" t="s">
        <v>969</v>
      </c>
    </row>
    <row r="894" spans="1:6" hidden="1">
      <c r="A894" s="10">
        <f t="shared" si="24"/>
        <v>29</v>
      </c>
      <c r="B894" s="10">
        <v>2017</v>
      </c>
      <c r="C894" s="10" t="str">
        <f>_xlfn.CONCAT(Table2[[#This Row],[Year]],"-",Table2[[#This Row],[Article No.]])</f>
        <v>2017-29</v>
      </c>
      <c r="D894" s="10" t="s">
        <v>2775</v>
      </c>
      <c r="E894" s="10" t="s">
        <v>2776</v>
      </c>
      <c r="F894" s="10" t="s">
        <v>969</v>
      </c>
    </row>
    <row r="895" spans="1:6" hidden="1">
      <c r="A895" s="10">
        <f t="shared" si="24"/>
        <v>30</v>
      </c>
      <c r="B895" s="10">
        <v>2017</v>
      </c>
      <c r="C895" s="10" t="str">
        <f>_xlfn.CONCAT(Table2[[#This Row],[Year]],"-",Table2[[#This Row],[Article No.]])</f>
        <v>2017-30</v>
      </c>
      <c r="D895" s="10" t="s">
        <v>2777</v>
      </c>
      <c r="E895" s="10" t="s">
        <v>2778</v>
      </c>
      <c r="F895" s="10" t="s">
        <v>969</v>
      </c>
    </row>
    <row r="896" spans="1:6" hidden="1">
      <c r="A896" s="10">
        <f t="shared" si="24"/>
        <v>31</v>
      </c>
      <c r="B896" s="10">
        <v>2017</v>
      </c>
      <c r="C896" s="10" t="str">
        <f>_xlfn.CONCAT(Table2[[#This Row],[Year]],"-",Table2[[#This Row],[Article No.]])</f>
        <v>2017-31</v>
      </c>
      <c r="D896" s="10" t="s">
        <v>2779</v>
      </c>
      <c r="E896" s="10" t="s">
        <v>2780</v>
      </c>
      <c r="F896" s="10" t="s">
        <v>969</v>
      </c>
    </row>
    <row r="897" spans="1:6" hidden="1">
      <c r="A897" s="10">
        <f t="shared" ref="A897:A928" si="25">A896+1</f>
        <v>32</v>
      </c>
      <c r="B897" s="10">
        <v>2017</v>
      </c>
      <c r="C897" s="10" t="str">
        <f>_xlfn.CONCAT(Table2[[#This Row],[Year]],"-",Table2[[#This Row],[Article No.]])</f>
        <v>2017-32</v>
      </c>
      <c r="D897" s="10" t="s">
        <v>2781</v>
      </c>
      <c r="E897" s="10" t="s">
        <v>2782</v>
      </c>
      <c r="F897" s="10" t="s">
        <v>969</v>
      </c>
    </row>
    <row r="898" spans="1:6" hidden="1">
      <c r="A898" s="10">
        <f t="shared" si="25"/>
        <v>33</v>
      </c>
      <c r="B898" s="10">
        <v>2017</v>
      </c>
      <c r="C898" s="10" t="str">
        <f>_xlfn.CONCAT(Table2[[#This Row],[Year]],"-",Table2[[#This Row],[Article No.]])</f>
        <v>2017-33</v>
      </c>
      <c r="D898" s="10" t="s">
        <v>2783</v>
      </c>
      <c r="E898" s="10" t="s">
        <v>2784</v>
      </c>
      <c r="F898" s="10" t="s">
        <v>969</v>
      </c>
    </row>
    <row r="899" spans="1:6" hidden="1">
      <c r="A899" s="10">
        <f t="shared" si="25"/>
        <v>34</v>
      </c>
      <c r="B899" s="10">
        <v>2017</v>
      </c>
      <c r="C899" s="10" t="str">
        <f>_xlfn.CONCAT(Table2[[#This Row],[Year]],"-",Table2[[#This Row],[Article No.]])</f>
        <v>2017-34</v>
      </c>
      <c r="D899" s="10" t="s">
        <v>2785</v>
      </c>
      <c r="E899" s="10" t="s">
        <v>2786</v>
      </c>
      <c r="F899" s="10" t="s">
        <v>969</v>
      </c>
    </row>
    <row r="900" spans="1:6" hidden="1">
      <c r="A900" s="10">
        <f t="shared" si="25"/>
        <v>35</v>
      </c>
      <c r="B900" s="10">
        <v>2017</v>
      </c>
      <c r="C900" s="10" t="str">
        <f>_xlfn.CONCAT(Table2[[#This Row],[Year]],"-",Table2[[#This Row],[Article No.]])</f>
        <v>2017-35</v>
      </c>
      <c r="D900" s="10" t="s">
        <v>2787</v>
      </c>
      <c r="E900" s="10" t="s">
        <v>2788</v>
      </c>
      <c r="F900" s="10" t="s">
        <v>969</v>
      </c>
    </row>
    <row r="901" spans="1:6" hidden="1">
      <c r="A901" s="10">
        <f t="shared" si="25"/>
        <v>36</v>
      </c>
      <c r="B901" s="10">
        <v>2017</v>
      </c>
      <c r="C901" s="10" t="str">
        <f>_xlfn.CONCAT(Table2[[#This Row],[Year]],"-",Table2[[#This Row],[Article No.]])</f>
        <v>2017-36</v>
      </c>
      <c r="D901" s="10" t="s">
        <v>2789</v>
      </c>
      <c r="E901" s="10" t="s">
        <v>2790</v>
      </c>
      <c r="F901" s="10" t="s">
        <v>969</v>
      </c>
    </row>
    <row r="902" spans="1:6" hidden="1">
      <c r="A902" s="10">
        <f t="shared" si="25"/>
        <v>37</v>
      </c>
      <c r="B902" s="10">
        <v>2017</v>
      </c>
      <c r="C902" s="10" t="str">
        <f>_xlfn.CONCAT(Table2[[#This Row],[Year]],"-",Table2[[#This Row],[Article No.]])</f>
        <v>2017-37</v>
      </c>
      <c r="D902" s="10" t="s">
        <v>2791</v>
      </c>
      <c r="E902" s="10" t="s">
        <v>2792</v>
      </c>
      <c r="F902" s="10" t="s">
        <v>969</v>
      </c>
    </row>
    <row r="903" spans="1:6" hidden="1">
      <c r="A903" s="10">
        <f t="shared" si="25"/>
        <v>38</v>
      </c>
      <c r="B903" s="10">
        <v>2017</v>
      </c>
      <c r="C903" s="10" t="str">
        <f>_xlfn.CONCAT(Table2[[#This Row],[Year]],"-",Table2[[#This Row],[Article No.]])</f>
        <v>2017-38</v>
      </c>
      <c r="D903" s="10" t="s">
        <v>2793</v>
      </c>
      <c r="E903" s="10" t="s">
        <v>2794</v>
      </c>
      <c r="F903" s="10" t="s">
        <v>969</v>
      </c>
    </row>
    <row r="904" spans="1:6" hidden="1">
      <c r="A904" s="10">
        <f t="shared" si="25"/>
        <v>39</v>
      </c>
      <c r="B904" s="10">
        <v>2017</v>
      </c>
      <c r="C904" s="10" t="str">
        <f>_xlfn.CONCAT(Table2[[#This Row],[Year]],"-",Table2[[#This Row],[Article No.]])</f>
        <v>2017-39</v>
      </c>
      <c r="D904" s="10" t="s">
        <v>2795</v>
      </c>
      <c r="E904" s="10" t="s">
        <v>2796</v>
      </c>
      <c r="F904" s="10" t="s">
        <v>969</v>
      </c>
    </row>
    <row r="905" spans="1:6" hidden="1">
      <c r="A905" s="10">
        <f t="shared" si="25"/>
        <v>40</v>
      </c>
      <c r="B905" s="10">
        <v>2017</v>
      </c>
      <c r="C905" s="10" t="str">
        <f>_xlfn.CONCAT(Table2[[#This Row],[Year]],"-",Table2[[#This Row],[Article No.]])</f>
        <v>2017-40</v>
      </c>
      <c r="D905" s="10" t="s">
        <v>2797</v>
      </c>
      <c r="E905" s="10" t="s">
        <v>2798</v>
      </c>
      <c r="F905" s="10" t="s">
        <v>969</v>
      </c>
    </row>
    <row r="906" spans="1:6" hidden="1">
      <c r="A906" s="10">
        <f t="shared" si="25"/>
        <v>41</v>
      </c>
      <c r="B906" s="10">
        <v>2017</v>
      </c>
      <c r="C906" s="10" t="str">
        <f>_xlfn.CONCAT(Table2[[#This Row],[Year]],"-",Table2[[#This Row],[Article No.]])</f>
        <v>2017-41</v>
      </c>
      <c r="D906" s="10" t="s">
        <v>2799</v>
      </c>
      <c r="E906" s="10" t="s">
        <v>2800</v>
      </c>
      <c r="F906" s="10" t="s">
        <v>969</v>
      </c>
    </row>
    <row r="907" spans="1:6" hidden="1">
      <c r="A907" s="10">
        <f t="shared" si="25"/>
        <v>42</v>
      </c>
      <c r="B907" s="10">
        <v>2017</v>
      </c>
      <c r="C907" s="10" t="str">
        <f>_xlfn.CONCAT(Table2[[#This Row],[Year]],"-",Table2[[#This Row],[Article No.]])</f>
        <v>2017-42</v>
      </c>
      <c r="D907" s="10" t="s">
        <v>2801</v>
      </c>
      <c r="E907" s="10" t="s">
        <v>2802</v>
      </c>
      <c r="F907" s="10" t="s">
        <v>969</v>
      </c>
    </row>
    <row r="908" spans="1:6" hidden="1">
      <c r="A908" s="10">
        <f t="shared" si="25"/>
        <v>43</v>
      </c>
      <c r="B908" s="10">
        <v>2017</v>
      </c>
      <c r="C908" s="10" t="str">
        <f>_xlfn.CONCAT(Table2[[#This Row],[Year]],"-",Table2[[#This Row],[Article No.]])</f>
        <v>2017-43</v>
      </c>
      <c r="D908" s="10" t="s">
        <v>2803</v>
      </c>
      <c r="E908" s="10" t="s">
        <v>2804</v>
      </c>
      <c r="F908" s="10" t="s">
        <v>969</v>
      </c>
    </row>
    <row r="909" spans="1:6" hidden="1">
      <c r="A909" s="10">
        <f t="shared" si="25"/>
        <v>44</v>
      </c>
      <c r="B909" s="10">
        <v>2017</v>
      </c>
      <c r="C909" s="10" t="str">
        <f>_xlfn.CONCAT(Table2[[#This Row],[Year]],"-",Table2[[#This Row],[Article No.]])</f>
        <v>2017-44</v>
      </c>
      <c r="D909" s="10" t="s">
        <v>2805</v>
      </c>
      <c r="E909" s="10" t="s">
        <v>2806</v>
      </c>
      <c r="F909" s="10" t="s">
        <v>969</v>
      </c>
    </row>
    <row r="910" spans="1:6" hidden="1">
      <c r="A910" s="10">
        <f t="shared" si="25"/>
        <v>45</v>
      </c>
      <c r="B910" s="10">
        <v>2017</v>
      </c>
      <c r="C910" s="10" t="str">
        <f>_xlfn.CONCAT(Table2[[#This Row],[Year]],"-",Table2[[#This Row],[Article No.]])</f>
        <v>2017-45</v>
      </c>
      <c r="D910" s="10" t="s">
        <v>2807</v>
      </c>
      <c r="E910" s="10" t="s">
        <v>2808</v>
      </c>
      <c r="F910" s="10" t="s">
        <v>969</v>
      </c>
    </row>
    <row r="911" spans="1:6" hidden="1">
      <c r="A911" s="10">
        <f t="shared" si="25"/>
        <v>46</v>
      </c>
      <c r="B911" s="10">
        <v>2017</v>
      </c>
      <c r="C911" s="10" t="str">
        <f>_xlfn.CONCAT(Table2[[#This Row],[Year]],"-",Table2[[#This Row],[Article No.]])</f>
        <v>2017-46</v>
      </c>
      <c r="D911" s="10" t="s">
        <v>2809</v>
      </c>
      <c r="E911" s="10" t="s">
        <v>2810</v>
      </c>
      <c r="F911" s="10" t="s">
        <v>969</v>
      </c>
    </row>
    <row r="912" spans="1:6" hidden="1">
      <c r="A912" s="10">
        <f t="shared" si="25"/>
        <v>47</v>
      </c>
      <c r="B912" s="10">
        <v>2017</v>
      </c>
      <c r="C912" s="10" t="str">
        <f>_xlfn.CONCAT(Table2[[#This Row],[Year]],"-",Table2[[#This Row],[Article No.]])</f>
        <v>2017-47</v>
      </c>
      <c r="D912" s="10" t="s">
        <v>2811</v>
      </c>
      <c r="E912" s="10" t="s">
        <v>2767</v>
      </c>
      <c r="F912" s="10" t="s">
        <v>969</v>
      </c>
    </row>
    <row r="913" spans="1:6" hidden="1">
      <c r="A913" s="10">
        <f t="shared" si="25"/>
        <v>48</v>
      </c>
      <c r="B913" s="10">
        <v>2017</v>
      </c>
      <c r="C913" s="10" t="str">
        <f>_xlfn.CONCAT(Table2[[#This Row],[Year]],"-",Table2[[#This Row],[Article No.]])</f>
        <v>2017-48</v>
      </c>
      <c r="D913" s="10" t="s">
        <v>2812</v>
      </c>
      <c r="E913" s="10" t="s">
        <v>2813</v>
      </c>
      <c r="F913" s="10" t="s">
        <v>969</v>
      </c>
    </row>
    <row r="914" spans="1:6" hidden="1">
      <c r="A914" s="10">
        <f t="shared" si="25"/>
        <v>49</v>
      </c>
      <c r="B914" s="10">
        <v>2017</v>
      </c>
      <c r="C914" s="10" t="str">
        <f>_xlfn.CONCAT(Table2[[#This Row],[Year]],"-",Table2[[#This Row],[Article No.]])</f>
        <v>2017-49</v>
      </c>
      <c r="D914" s="10" t="s">
        <v>2814</v>
      </c>
      <c r="E914" s="10" t="s">
        <v>2815</v>
      </c>
      <c r="F914" s="10" t="s">
        <v>969</v>
      </c>
    </row>
    <row r="915" spans="1:6" hidden="1">
      <c r="A915" s="10">
        <f t="shared" si="25"/>
        <v>50</v>
      </c>
      <c r="B915" s="10">
        <v>2017</v>
      </c>
      <c r="C915" s="10" t="str">
        <f>_xlfn.CONCAT(Table2[[#This Row],[Year]],"-",Table2[[#This Row],[Article No.]])</f>
        <v>2017-50</v>
      </c>
      <c r="D915" s="10" t="s">
        <v>2816</v>
      </c>
      <c r="E915" s="10" t="s">
        <v>2817</v>
      </c>
      <c r="F915" s="10" t="s">
        <v>969</v>
      </c>
    </row>
    <row r="916" spans="1:6" hidden="1">
      <c r="A916" s="10">
        <f t="shared" si="25"/>
        <v>51</v>
      </c>
      <c r="B916" s="10">
        <v>2017</v>
      </c>
      <c r="C916" s="10" t="str">
        <f>_xlfn.CONCAT(Table2[[#This Row],[Year]],"-",Table2[[#This Row],[Article No.]])</f>
        <v>2017-51</v>
      </c>
      <c r="D916" s="10" t="s">
        <v>2818</v>
      </c>
      <c r="E916" s="10" t="s">
        <v>2819</v>
      </c>
      <c r="F916" s="10" t="s">
        <v>969</v>
      </c>
    </row>
    <row r="917" spans="1:6" hidden="1">
      <c r="A917" s="10">
        <f t="shared" si="25"/>
        <v>52</v>
      </c>
      <c r="B917" s="10">
        <v>2017</v>
      </c>
      <c r="C917" s="10" t="str">
        <f>_xlfn.CONCAT(Table2[[#This Row],[Year]],"-",Table2[[#This Row],[Article No.]])</f>
        <v>2017-52</v>
      </c>
      <c r="D917" s="10" t="s">
        <v>2820</v>
      </c>
      <c r="E917" s="10" t="s">
        <v>2821</v>
      </c>
      <c r="F917" s="10" t="s">
        <v>969</v>
      </c>
    </row>
    <row r="918" spans="1:6" hidden="1">
      <c r="A918" s="10">
        <f t="shared" si="25"/>
        <v>53</v>
      </c>
      <c r="B918" s="10">
        <v>2017</v>
      </c>
      <c r="C918" s="10" t="str">
        <f>_xlfn.CONCAT(Table2[[#This Row],[Year]],"-",Table2[[#This Row],[Article No.]])</f>
        <v>2017-53</v>
      </c>
      <c r="D918" s="10" t="s">
        <v>2822</v>
      </c>
      <c r="E918" s="10" t="s">
        <v>2823</v>
      </c>
      <c r="F918" s="10" t="s">
        <v>969</v>
      </c>
    </row>
    <row r="919" spans="1:6" hidden="1">
      <c r="A919" s="10">
        <f t="shared" si="25"/>
        <v>54</v>
      </c>
      <c r="B919" s="10">
        <v>2017</v>
      </c>
      <c r="C919" s="10" t="str">
        <f>_xlfn.CONCAT(Table2[[#This Row],[Year]],"-",Table2[[#This Row],[Article No.]])</f>
        <v>2017-54</v>
      </c>
      <c r="D919" s="10" t="s">
        <v>2824</v>
      </c>
      <c r="E919" s="10" t="s">
        <v>2825</v>
      </c>
      <c r="F919" s="10" t="s">
        <v>969</v>
      </c>
    </row>
    <row r="920" spans="1:6" hidden="1">
      <c r="A920" s="10">
        <f t="shared" si="25"/>
        <v>55</v>
      </c>
      <c r="B920" s="10">
        <v>2017</v>
      </c>
      <c r="C920" s="10" t="str">
        <f>_xlfn.CONCAT(Table2[[#This Row],[Year]],"-",Table2[[#This Row],[Article No.]])</f>
        <v>2017-55</v>
      </c>
      <c r="D920" s="10" t="s">
        <v>2826</v>
      </c>
      <c r="E920" s="10" t="s">
        <v>2827</v>
      </c>
      <c r="F920" s="10" t="s">
        <v>969</v>
      </c>
    </row>
    <row r="921" spans="1:6" hidden="1">
      <c r="A921" s="10">
        <f t="shared" si="25"/>
        <v>56</v>
      </c>
      <c r="B921" s="10">
        <v>2017</v>
      </c>
      <c r="C921" s="10" t="str">
        <f>_xlfn.CONCAT(Table2[[#This Row],[Year]],"-",Table2[[#This Row],[Article No.]])</f>
        <v>2017-56</v>
      </c>
      <c r="D921" s="10" t="s">
        <v>2828</v>
      </c>
      <c r="E921" s="10" t="s">
        <v>2829</v>
      </c>
      <c r="F921" s="10" t="s">
        <v>969</v>
      </c>
    </row>
    <row r="922" spans="1:6" hidden="1">
      <c r="A922" s="10">
        <f t="shared" si="25"/>
        <v>57</v>
      </c>
      <c r="B922" s="10">
        <v>2017</v>
      </c>
      <c r="C922" s="10" t="str">
        <f>_xlfn.CONCAT(Table2[[#This Row],[Year]],"-",Table2[[#This Row],[Article No.]])</f>
        <v>2017-57</v>
      </c>
      <c r="D922" s="10" t="s">
        <v>2830</v>
      </c>
      <c r="E922" s="10" t="s">
        <v>2831</v>
      </c>
      <c r="F922" s="10" t="s">
        <v>969</v>
      </c>
    </row>
    <row r="923" spans="1:6" hidden="1">
      <c r="A923" s="10">
        <f t="shared" si="25"/>
        <v>58</v>
      </c>
      <c r="B923" s="10">
        <v>2017</v>
      </c>
      <c r="C923" s="10" t="str">
        <f>_xlfn.CONCAT(Table2[[#This Row],[Year]],"-",Table2[[#This Row],[Article No.]])</f>
        <v>2017-58</v>
      </c>
      <c r="D923" s="10" t="s">
        <v>2832</v>
      </c>
      <c r="E923" s="10" t="s">
        <v>2833</v>
      </c>
      <c r="F923" s="10" t="s">
        <v>969</v>
      </c>
    </row>
    <row r="924" spans="1:6" hidden="1">
      <c r="A924" s="10">
        <f t="shared" si="25"/>
        <v>59</v>
      </c>
      <c r="B924" s="10">
        <v>2017</v>
      </c>
      <c r="C924" s="10" t="str">
        <f>_xlfn.CONCAT(Table2[[#This Row],[Year]],"-",Table2[[#This Row],[Article No.]])</f>
        <v>2017-59</v>
      </c>
      <c r="D924" s="10" t="s">
        <v>2834</v>
      </c>
      <c r="E924" s="10" t="s">
        <v>2835</v>
      </c>
      <c r="F924" s="10" t="s">
        <v>969</v>
      </c>
    </row>
    <row r="925" spans="1:6" hidden="1">
      <c r="A925" s="10">
        <f t="shared" si="25"/>
        <v>60</v>
      </c>
      <c r="B925" s="10">
        <v>2017</v>
      </c>
      <c r="C925" s="10" t="str">
        <f>_xlfn.CONCAT(Table2[[#This Row],[Year]],"-",Table2[[#This Row],[Article No.]])</f>
        <v>2017-60</v>
      </c>
      <c r="D925" s="10" t="s">
        <v>2836</v>
      </c>
      <c r="E925" s="10" t="s">
        <v>2837</v>
      </c>
      <c r="F925" s="10" t="s">
        <v>969</v>
      </c>
    </row>
    <row r="926" spans="1:6" hidden="1">
      <c r="A926" s="10">
        <f t="shared" si="25"/>
        <v>61</v>
      </c>
      <c r="B926" s="10">
        <v>2017</v>
      </c>
      <c r="C926" s="10" t="str">
        <f>_xlfn.CONCAT(Table2[[#This Row],[Year]],"-",Table2[[#This Row],[Article No.]])</f>
        <v>2017-61</v>
      </c>
      <c r="D926" s="10" t="s">
        <v>2838</v>
      </c>
      <c r="E926" s="10" t="s">
        <v>2839</v>
      </c>
      <c r="F926" s="10" t="s">
        <v>969</v>
      </c>
    </row>
    <row r="927" spans="1:6" hidden="1">
      <c r="A927" s="10">
        <f t="shared" si="25"/>
        <v>62</v>
      </c>
      <c r="B927" s="10">
        <v>2017</v>
      </c>
      <c r="C927" s="10" t="str">
        <f>_xlfn.CONCAT(Table2[[#This Row],[Year]],"-",Table2[[#This Row],[Article No.]])</f>
        <v>2017-62</v>
      </c>
      <c r="D927" s="10" t="s">
        <v>2840</v>
      </c>
      <c r="E927" s="10" t="s">
        <v>2841</v>
      </c>
      <c r="F927" s="10" t="s">
        <v>969</v>
      </c>
    </row>
    <row r="928" spans="1:6" hidden="1">
      <c r="A928" s="10">
        <f t="shared" si="25"/>
        <v>63</v>
      </c>
      <c r="B928" s="10">
        <v>2017</v>
      </c>
      <c r="C928" s="10" t="str">
        <f>_xlfn.CONCAT(Table2[[#This Row],[Year]],"-",Table2[[#This Row],[Article No.]])</f>
        <v>2017-63</v>
      </c>
      <c r="D928" s="10" t="s">
        <v>2842</v>
      </c>
      <c r="E928" s="10" t="s">
        <v>2843</v>
      </c>
      <c r="F928" s="10" t="s">
        <v>969</v>
      </c>
    </row>
    <row r="929" spans="1:6" hidden="1">
      <c r="A929" s="10">
        <f t="shared" ref="A929:A960" si="26">A928+1</f>
        <v>64</v>
      </c>
      <c r="B929" s="10">
        <v>2017</v>
      </c>
      <c r="C929" s="10" t="str">
        <f>_xlfn.CONCAT(Table2[[#This Row],[Year]],"-",Table2[[#This Row],[Article No.]])</f>
        <v>2017-64</v>
      </c>
      <c r="D929" s="10" t="s">
        <v>2844</v>
      </c>
      <c r="E929" s="10" t="s">
        <v>2845</v>
      </c>
      <c r="F929" s="10" t="s">
        <v>969</v>
      </c>
    </row>
    <row r="930" spans="1:6" hidden="1">
      <c r="A930" s="10">
        <f t="shared" si="26"/>
        <v>65</v>
      </c>
      <c r="B930" s="10">
        <v>2017</v>
      </c>
      <c r="C930" s="10" t="str">
        <f>_xlfn.CONCAT(Table2[[#This Row],[Year]],"-",Table2[[#This Row],[Article No.]])</f>
        <v>2017-65</v>
      </c>
      <c r="D930" s="10" t="s">
        <v>2846</v>
      </c>
      <c r="E930" s="10" t="s">
        <v>2847</v>
      </c>
      <c r="F930" s="10" t="s">
        <v>969</v>
      </c>
    </row>
    <row r="931" spans="1:6" hidden="1">
      <c r="A931" s="10">
        <f t="shared" si="26"/>
        <v>66</v>
      </c>
      <c r="B931" s="10">
        <v>2017</v>
      </c>
      <c r="C931" s="10" t="str">
        <f>_xlfn.CONCAT(Table2[[#This Row],[Year]],"-",Table2[[#This Row],[Article No.]])</f>
        <v>2017-66</v>
      </c>
      <c r="D931" s="10" t="s">
        <v>2848</v>
      </c>
      <c r="E931" s="10" t="s">
        <v>2849</v>
      </c>
      <c r="F931" s="10" t="s">
        <v>969</v>
      </c>
    </row>
    <row r="932" spans="1:6" hidden="1">
      <c r="A932" s="10">
        <f t="shared" si="26"/>
        <v>67</v>
      </c>
      <c r="B932" s="10">
        <v>2017</v>
      </c>
      <c r="C932" s="10" t="str">
        <f>_xlfn.CONCAT(Table2[[#This Row],[Year]],"-",Table2[[#This Row],[Article No.]])</f>
        <v>2017-67</v>
      </c>
      <c r="D932" s="10" t="s">
        <v>2850</v>
      </c>
      <c r="E932" s="10" t="s">
        <v>2851</v>
      </c>
      <c r="F932" s="10" t="s">
        <v>969</v>
      </c>
    </row>
    <row r="933" spans="1:6" hidden="1">
      <c r="A933" s="10">
        <f t="shared" si="26"/>
        <v>68</v>
      </c>
      <c r="B933" s="10">
        <v>2017</v>
      </c>
      <c r="C933" s="10" t="str">
        <f>_xlfn.CONCAT(Table2[[#This Row],[Year]],"-",Table2[[#This Row],[Article No.]])</f>
        <v>2017-68</v>
      </c>
      <c r="D933" s="10" t="s">
        <v>2852</v>
      </c>
      <c r="E933" s="10" t="s">
        <v>2853</v>
      </c>
      <c r="F933" s="10" t="s">
        <v>969</v>
      </c>
    </row>
    <row r="934" spans="1:6" hidden="1">
      <c r="A934" s="10">
        <f t="shared" si="26"/>
        <v>69</v>
      </c>
      <c r="B934" s="10">
        <v>2017</v>
      </c>
      <c r="C934" s="10" t="str">
        <f>_xlfn.CONCAT(Table2[[#This Row],[Year]],"-",Table2[[#This Row],[Article No.]])</f>
        <v>2017-69</v>
      </c>
      <c r="D934" s="10" t="s">
        <v>2854</v>
      </c>
      <c r="E934" s="10" t="s">
        <v>2855</v>
      </c>
      <c r="F934" s="10" t="s">
        <v>969</v>
      </c>
    </row>
    <row r="935" spans="1:6" hidden="1">
      <c r="A935" s="10">
        <f t="shared" si="26"/>
        <v>70</v>
      </c>
      <c r="B935" s="10">
        <v>2017</v>
      </c>
      <c r="C935" s="10" t="str">
        <f>_xlfn.CONCAT(Table2[[#This Row],[Year]],"-",Table2[[#This Row],[Article No.]])</f>
        <v>2017-70</v>
      </c>
      <c r="D935" s="10" t="s">
        <v>2856</v>
      </c>
      <c r="E935" s="10" t="s">
        <v>2857</v>
      </c>
      <c r="F935" s="10" t="s">
        <v>969</v>
      </c>
    </row>
    <row r="936" spans="1:6" hidden="1">
      <c r="A936" s="10">
        <f t="shared" si="26"/>
        <v>71</v>
      </c>
      <c r="B936" s="10">
        <v>2017</v>
      </c>
      <c r="C936" s="10" t="str">
        <f>_xlfn.CONCAT(Table2[[#This Row],[Year]],"-",Table2[[#This Row],[Article No.]])</f>
        <v>2017-71</v>
      </c>
      <c r="D936" s="10" t="s">
        <v>2858</v>
      </c>
      <c r="E936" s="10" t="s">
        <v>2859</v>
      </c>
      <c r="F936" s="10" t="s">
        <v>969</v>
      </c>
    </row>
    <row r="937" spans="1:6" hidden="1">
      <c r="A937" s="10">
        <f t="shared" si="26"/>
        <v>72</v>
      </c>
      <c r="B937" s="10">
        <v>2017</v>
      </c>
      <c r="C937" s="10" t="str">
        <f>_xlfn.CONCAT(Table2[[#This Row],[Year]],"-",Table2[[#This Row],[Article No.]])</f>
        <v>2017-72</v>
      </c>
      <c r="D937" s="10" t="s">
        <v>2860</v>
      </c>
      <c r="E937" s="10" t="s">
        <v>2861</v>
      </c>
      <c r="F937" s="10" t="s">
        <v>969</v>
      </c>
    </row>
    <row r="938" spans="1:6" hidden="1">
      <c r="A938" s="10">
        <f t="shared" si="26"/>
        <v>73</v>
      </c>
      <c r="B938" s="10">
        <v>2017</v>
      </c>
      <c r="C938" s="10" t="str">
        <f>_xlfn.CONCAT(Table2[[#This Row],[Year]],"-",Table2[[#This Row],[Article No.]])</f>
        <v>2017-73</v>
      </c>
      <c r="D938" s="10" t="s">
        <v>2862</v>
      </c>
      <c r="E938" s="10" t="s">
        <v>2863</v>
      </c>
      <c r="F938" s="10" t="s">
        <v>969</v>
      </c>
    </row>
    <row r="939" spans="1:6" hidden="1">
      <c r="A939" s="10">
        <f t="shared" si="26"/>
        <v>74</v>
      </c>
      <c r="B939" s="10">
        <v>2017</v>
      </c>
      <c r="C939" s="10" t="str">
        <f>_xlfn.CONCAT(Table2[[#This Row],[Year]],"-",Table2[[#This Row],[Article No.]])</f>
        <v>2017-74</v>
      </c>
      <c r="D939" s="10" t="s">
        <v>2864</v>
      </c>
      <c r="E939" s="10" t="s">
        <v>2865</v>
      </c>
      <c r="F939" s="10" t="s">
        <v>969</v>
      </c>
    </row>
    <row r="940" spans="1:6" hidden="1">
      <c r="A940" s="10">
        <f t="shared" si="26"/>
        <v>75</v>
      </c>
      <c r="B940" s="10">
        <v>2017</v>
      </c>
      <c r="C940" s="10" t="str">
        <f>_xlfn.CONCAT(Table2[[#This Row],[Year]],"-",Table2[[#This Row],[Article No.]])</f>
        <v>2017-75</v>
      </c>
      <c r="D940" s="10" t="s">
        <v>2866</v>
      </c>
      <c r="E940" s="10" t="s">
        <v>2867</v>
      </c>
      <c r="F940" s="10" t="s">
        <v>969</v>
      </c>
    </row>
    <row r="941" spans="1:6" hidden="1">
      <c r="A941" s="10">
        <f t="shared" si="26"/>
        <v>76</v>
      </c>
      <c r="B941" s="10">
        <v>2017</v>
      </c>
      <c r="C941" s="10" t="str">
        <f>_xlfn.CONCAT(Table2[[#This Row],[Year]],"-",Table2[[#This Row],[Article No.]])</f>
        <v>2017-76</v>
      </c>
      <c r="D941" s="10" t="s">
        <v>2868</v>
      </c>
      <c r="E941" s="10" t="s">
        <v>2869</v>
      </c>
      <c r="F941" s="10" t="s">
        <v>969</v>
      </c>
    </row>
    <row r="942" spans="1:6" hidden="1">
      <c r="A942" s="10">
        <f t="shared" si="26"/>
        <v>77</v>
      </c>
      <c r="B942" s="10">
        <v>2017</v>
      </c>
      <c r="C942" s="10" t="str">
        <f>_xlfn.CONCAT(Table2[[#This Row],[Year]],"-",Table2[[#This Row],[Article No.]])</f>
        <v>2017-77</v>
      </c>
      <c r="D942" s="10" t="s">
        <v>2870</v>
      </c>
      <c r="E942" s="10" t="s">
        <v>2871</v>
      </c>
      <c r="F942" s="10" t="s">
        <v>969</v>
      </c>
    </row>
    <row r="943" spans="1:6" hidden="1">
      <c r="A943" s="10">
        <f t="shared" si="26"/>
        <v>78</v>
      </c>
      <c r="B943" s="10">
        <v>2017</v>
      </c>
      <c r="C943" s="10" t="str">
        <f>_xlfn.CONCAT(Table2[[#This Row],[Year]],"-",Table2[[#This Row],[Article No.]])</f>
        <v>2017-78</v>
      </c>
      <c r="D943" s="10" t="s">
        <v>2872</v>
      </c>
      <c r="E943" s="10" t="s">
        <v>2873</v>
      </c>
      <c r="F943" s="10" t="s">
        <v>969</v>
      </c>
    </row>
    <row r="944" spans="1:6" hidden="1">
      <c r="A944" s="10">
        <f t="shared" si="26"/>
        <v>79</v>
      </c>
      <c r="B944" s="10">
        <v>2017</v>
      </c>
      <c r="C944" s="10" t="str">
        <f>_xlfn.CONCAT(Table2[[#This Row],[Year]],"-",Table2[[#This Row],[Article No.]])</f>
        <v>2017-79</v>
      </c>
      <c r="D944" s="10" t="s">
        <v>2874</v>
      </c>
      <c r="E944" s="10" t="s">
        <v>2875</v>
      </c>
      <c r="F944" s="10" t="s">
        <v>969</v>
      </c>
    </row>
    <row r="945" spans="1:6" hidden="1">
      <c r="A945" s="10">
        <f t="shared" si="26"/>
        <v>80</v>
      </c>
      <c r="B945" s="10">
        <v>2017</v>
      </c>
      <c r="C945" s="10" t="str">
        <f>_xlfn.CONCAT(Table2[[#This Row],[Year]],"-",Table2[[#This Row],[Article No.]])</f>
        <v>2017-80</v>
      </c>
      <c r="D945" s="10" t="s">
        <v>2876</v>
      </c>
      <c r="E945" s="10" t="s">
        <v>2877</v>
      </c>
      <c r="F945" s="10" t="s">
        <v>969</v>
      </c>
    </row>
    <row r="946" spans="1:6" hidden="1">
      <c r="A946" s="10">
        <f t="shared" si="26"/>
        <v>81</v>
      </c>
      <c r="B946" s="10">
        <v>2017</v>
      </c>
      <c r="C946" s="10" t="str">
        <f>_xlfn.CONCAT(Table2[[#This Row],[Year]],"-",Table2[[#This Row],[Article No.]])</f>
        <v>2017-81</v>
      </c>
      <c r="D946" s="10" t="s">
        <v>2878</v>
      </c>
      <c r="E946" s="10" t="s">
        <v>2879</v>
      </c>
      <c r="F946" s="10" t="s">
        <v>969</v>
      </c>
    </row>
    <row r="947" spans="1:6" hidden="1">
      <c r="A947" s="10">
        <f t="shared" si="26"/>
        <v>82</v>
      </c>
      <c r="B947" s="10">
        <v>2017</v>
      </c>
      <c r="C947" s="10" t="str">
        <f>_xlfn.CONCAT(Table2[[#This Row],[Year]],"-",Table2[[#This Row],[Article No.]])</f>
        <v>2017-82</v>
      </c>
      <c r="D947" s="10" t="s">
        <v>2880</v>
      </c>
      <c r="E947" s="10" t="s">
        <v>2881</v>
      </c>
      <c r="F947" s="10" t="s">
        <v>969</v>
      </c>
    </row>
    <row r="948" spans="1:6" hidden="1">
      <c r="A948" s="10">
        <f t="shared" si="26"/>
        <v>83</v>
      </c>
      <c r="B948" s="10">
        <v>2017</v>
      </c>
      <c r="C948" s="10" t="str">
        <f>_xlfn.CONCAT(Table2[[#This Row],[Year]],"-",Table2[[#This Row],[Article No.]])</f>
        <v>2017-83</v>
      </c>
      <c r="D948" s="10" t="s">
        <v>2882</v>
      </c>
      <c r="E948" s="10" t="s">
        <v>2883</v>
      </c>
      <c r="F948" s="10" t="s">
        <v>969</v>
      </c>
    </row>
    <row r="949" spans="1:6" hidden="1">
      <c r="A949" s="10">
        <f t="shared" si="26"/>
        <v>84</v>
      </c>
      <c r="B949" s="10">
        <v>2017</v>
      </c>
      <c r="C949" s="10" t="str">
        <f>_xlfn.CONCAT(Table2[[#This Row],[Year]],"-",Table2[[#This Row],[Article No.]])</f>
        <v>2017-84</v>
      </c>
      <c r="D949" s="10" t="s">
        <v>2884</v>
      </c>
      <c r="E949" s="10" t="s">
        <v>2885</v>
      </c>
      <c r="F949" s="10" t="s">
        <v>969</v>
      </c>
    </row>
    <row r="950" spans="1:6" hidden="1">
      <c r="A950" s="10">
        <f t="shared" si="26"/>
        <v>85</v>
      </c>
      <c r="B950" s="10">
        <v>2017</v>
      </c>
      <c r="C950" s="10" t="str">
        <f>_xlfn.CONCAT(Table2[[#This Row],[Year]],"-",Table2[[#This Row],[Article No.]])</f>
        <v>2017-85</v>
      </c>
      <c r="D950" s="10" t="s">
        <v>2886</v>
      </c>
      <c r="E950" s="10" t="s">
        <v>2887</v>
      </c>
      <c r="F950" s="10" t="s">
        <v>969</v>
      </c>
    </row>
    <row r="951" spans="1:6" hidden="1">
      <c r="A951" s="10">
        <f t="shared" si="26"/>
        <v>86</v>
      </c>
      <c r="B951" s="10">
        <v>2017</v>
      </c>
      <c r="C951" s="10" t="str">
        <f>_xlfn.CONCAT(Table2[[#This Row],[Year]],"-",Table2[[#This Row],[Article No.]])</f>
        <v>2017-86</v>
      </c>
      <c r="D951" s="10" t="s">
        <v>2888</v>
      </c>
      <c r="E951" s="10" t="s">
        <v>2889</v>
      </c>
      <c r="F951" s="10" t="s">
        <v>969</v>
      </c>
    </row>
    <row r="952" spans="1:6" hidden="1">
      <c r="A952" s="10">
        <f t="shared" si="26"/>
        <v>87</v>
      </c>
      <c r="B952" s="10">
        <v>2017</v>
      </c>
      <c r="C952" s="10" t="str">
        <f>_xlfn.CONCAT(Table2[[#This Row],[Year]],"-",Table2[[#This Row],[Article No.]])</f>
        <v>2017-87</v>
      </c>
      <c r="D952" s="10" t="s">
        <v>2890</v>
      </c>
      <c r="E952" s="10" t="s">
        <v>2891</v>
      </c>
      <c r="F952" s="10" t="s">
        <v>969</v>
      </c>
    </row>
    <row r="953" spans="1:6" hidden="1">
      <c r="A953" s="10">
        <f t="shared" si="26"/>
        <v>88</v>
      </c>
      <c r="B953" s="10">
        <v>2017</v>
      </c>
      <c r="C953" s="10" t="str">
        <f>_xlfn.CONCAT(Table2[[#This Row],[Year]],"-",Table2[[#This Row],[Article No.]])</f>
        <v>2017-88</v>
      </c>
      <c r="D953" s="10" t="s">
        <v>2892</v>
      </c>
      <c r="E953" s="10" t="s">
        <v>2893</v>
      </c>
      <c r="F953" s="10" t="s">
        <v>969</v>
      </c>
    </row>
    <row r="954" spans="1:6" hidden="1">
      <c r="A954" s="10">
        <f t="shared" si="26"/>
        <v>89</v>
      </c>
      <c r="B954" s="10">
        <v>2017</v>
      </c>
      <c r="C954" s="10" t="str">
        <f>_xlfn.CONCAT(Table2[[#This Row],[Year]],"-",Table2[[#This Row],[Article No.]])</f>
        <v>2017-89</v>
      </c>
      <c r="D954" s="10" t="s">
        <v>2894</v>
      </c>
      <c r="E954" s="10" t="s">
        <v>2895</v>
      </c>
      <c r="F954" s="10" t="s">
        <v>969</v>
      </c>
    </row>
    <row r="955" spans="1:6" hidden="1">
      <c r="A955" s="10">
        <f t="shared" si="26"/>
        <v>90</v>
      </c>
      <c r="B955" s="10">
        <v>2017</v>
      </c>
      <c r="C955" s="10" t="str">
        <f>_xlfn.CONCAT(Table2[[#This Row],[Year]],"-",Table2[[#This Row],[Article No.]])</f>
        <v>2017-90</v>
      </c>
      <c r="D955" s="10" t="s">
        <v>2896</v>
      </c>
      <c r="E955" s="10" t="s">
        <v>2897</v>
      </c>
      <c r="F955" s="10" t="s">
        <v>969</v>
      </c>
    </row>
    <row r="956" spans="1:6" hidden="1">
      <c r="A956" s="10">
        <f t="shared" si="26"/>
        <v>91</v>
      </c>
      <c r="B956" s="10">
        <v>2017</v>
      </c>
      <c r="C956" s="10" t="str">
        <f>_xlfn.CONCAT(Table2[[#This Row],[Year]],"-",Table2[[#This Row],[Article No.]])</f>
        <v>2017-91</v>
      </c>
      <c r="D956" s="10" t="s">
        <v>2898</v>
      </c>
      <c r="E956" s="10" t="s">
        <v>2899</v>
      </c>
      <c r="F956" s="10" t="s">
        <v>969</v>
      </c>
    </row>
    <row r="957" spans="1:6" hidden="1">
      <c r="A957" s="10">
        <f t="shared" si="26"/>
        <v>92</v>
      </c>
      <c r="B957" s="10">
        <v>2017</v>
      </c>
      <c r="C957" s="10" t="str">
        <f>_xlfn.CONCAT(Table2[[#This Row],[Year]],"-",Table2[[#This Row],[Article No.]])</f>
        <v>2017-92</v>
      </c>
      <c r="D957" s="10" t="s">
        <v>2900</v>
      </c>
      <c r="E957" s="10" t="s">
        <v>2901</v>
      </c>
      <c r="F957" s="10" t="s">
        <v>969</v>
      </c>
    </row>
    <row r="958" spans="1:6" hidden="1">
      <c r="A958" s="10">
        <f t="shared" si="26"/>
        <v>93</v>
      </c>
      <c r="B958" s="10">
        <v>2017</v>
      </c>
      <c r="C958" s="10" t="str">
        <f>_xlfn.CONCAT(Table2[[#This Row],[Year]],"-",Table2[[#This Row],[Article No.]])</f>
        <v>2017-93</v>
      </c>
      <c r="D958" s="10" t="s">
        <v>2902</v>
      </c>
      <c r="E958" s="10" t="s">
        <v>2903</v>
      </c>
      <c r="F958" s="10" t="s">
        <v>969</v>
      </c>
    </row>
    <row r="959" spans="1:6" hidden="1">
      <c r="A959" s="10">
        <f t="shared" si="26"/>
        <v>94</v>
      </c>
      <c r="B959" s="10">
        <v>2017</v>
      </c>
      <c r="C959" s="10" t="str">
        <f>_xlfn.CONCAT(Table2[[#This Row],[Year]],"-",Table2[[#This Row],[Article No.]])</f>
        <v>2017-94</v>
      </c>
      <c r="D959" s="10" t="s">
        <v>2904</v>
      </c>
      <c r="E959" s="10" t="s">
        <v>2905</v>
      </c>
      <c r="F959" s="10" t="s">
        <v>969</v>
      </c>
    </row>
    <row r="960" spans="1:6" hidden="1">
      <c r="A960" s="10">
        <f t="shared" si="26"/>
        <v>95</v>
      </c>
      <c r="B960" s="10">
        <v>2017</v>
      </c>
      <c r="C960" s="10" t="str">
        <f>_xlfn.CONCAT(Table2[[#This Row],[Year]],"-",Table2[[#This Row],[Article No.]])</f>
        <v>2017-95</v>
      </c>
      <c r="D960" s="10" t="s">
        <v>2906</v>
      </c>
      <c r="E960" s="10" t="s">
        <v>2907</v>
      </c>
      <c r="F960" s="10" t="s">
        <v>969</v>
      </c>
    </row>
    <row r="961" spans="1:6" hidden="1">
      <c r="A961" s="10">
        <f t="shared" ref="A961:A992" si="27">A960+1</f>
        <v>96</v>
      </c>
      <c r="B961" s="10">
        <v>2017</v>
      </c>
      <c r="C961" s="10" t="str">
        <f>_xlfn.CONCAT(Table2[[#This Row],[Year]],"-",Table2[[#This Row],[Article No.]])</f>
        <v>2017-96</v>
      </c>
      <c r="D961" s="10" t="s">
        <v>2908</v>
      </c>
      <c r="E961" s="10" t="s">
        <v>2909</v>
      </c>
      <c r="F961" s="10" t="s">
        <v>969</v>
      </c>
    </row>
    <row r="962" spans="1:6" hidden="1">
      <c r="A962" s="10">
        <f t="shared" si="27"/>
        <v>97</v>
      </c>
      <c r="B962" s="10">
        <v>2017</v>
      </c>
      <c r="C962" s="10" t="str">
        <f>_xlfn.CONCAT(Table2[[#This Row],[Year]],"-",Table2[[#This Row],[Article No.]])</f>
        <v>2017-97</v>
      </c>
      <c r="D962" s="10" t="s">
        <v>2910</v>
      </c>
      <c r="E962" s="10" t="s">
        <v>2911</v>
      </c>
      <c r="F962" s="10" t="s">
        <v>969</v>
      </c>
    </row>
    <row r="963" spans="1:6" hidden="1">
      <c r="A963" s="10">
        <f t="shared" si="27"/>
        <v>98</v>
      </c>
      <c r="B963" s="10">
        <v>2017</v>
      </c>
      <c r="C963" s="10" t="str">
        <f>_xlfn.CONCAT(Table2[[#This Row],[Year]],"-",Table2[[#This Row],[Article No.]])</f>
        <v>2017-98</v>
      </c>
      <c r="D963" s="10" t="s">
        <v>2912</v>
      </c>
      <c r="E963" s="10" t="s">
        <v>2913</v>
      </c>
      <c r="F963" s="10" t="s">
        <v>969</v>
      </c>
    </row>
    <row r="964" spans="1:6" hidden="1">
      <c r="A964" s="10">
        <f t="shared" si="27"/>
        <v>99</v>
      </c>
      <c r="B964" s="10">
        <v>2017</v>
      </c>
      <c r="C964" s="10" t="str">
        <f>_xlfn.CONCAT(Table2[[#This Row],[Year]],"-",Table2[[#This Row],[Article No.]])</f>
        <v>2017-99</v>
      </c>
      <c r="D964" s="10" t="s">
        <v>2914</v>
      </c>
      <c r="E964" s="10" t="s">
        <v>2915</v>
      </c>
      <c r="F964" s="10" t="s">
        <v>969</v>
      </c>
    </row>
    <row r="965" spans="1:6" hidden="1">
      <c r="A965" s="10">
        <f t="shared" si="27"/>
        <v>100</v>
      </c>
      <c r="B965" s="10">
        <v>2017</v>
      </c>
      <c r="C965" s="10" t="str">
        <f>_xlfn.CONCAT(Table2[[#This Row],[Year]],"-",Table2[[#This Row],[Article No.]])</f>
        <v>2017-100</v>
      </c>
      <c r="D965" s="10" t="s">
        <v>2916</v>
      </c>
      <c r="E965" s="10" t="s">
        <v>2917</v>
      </c>
      <c r="F965" s="10" t="s">
        <v>969</v>
      </c>
    </row>
    <row r="966" spans="1:6" hidden="1">
      <c r="A966" s="10">
        <f t="shared" si="27"/>
        <v>101</v>
      </c>
      <c r="B966" s="10">
        <v>2017</v>
      </c>
      <c r="C966" s="10" t="str">
        <f>_xlfn.CONCAT(Table2[[#This Row],[Year]],"-",Table2[[#This Row],[Article No.]])</f>
        <v>2017-101</v>
      </c>
      <c r="D966" s="10" t="s">
        <v>2918</v>
      </c>
      <c r="E966" s="10" t="s">
        <v>2919</v>
      </c>
      <c r="F966" s="10" t="s">
        <v>969</v>
      </c>
    </row>
    <row r="967" spans="1:6" hidden="1">
      <c r="A967" s="10">
        <f t="shared" si="27"/>
        <v>102</v>
      </c>
      <c r="B967" s="10">
        <v>2017</v>
      </c>
      <c r="C967" s="10" t="str">
        <f>_xlfn.CONCAT(Table2[[#This Row],[Year]],"-",Table2[[#This Row],[Article No.]])</f>
        <v>2017-102</v>
      </c>
      <c r="D967" s="10" t="s">
        <v>2920</v>
      </c>
      <c r="E967" s="10" t="s">
        <v>2921</v>
      </c>
      <c r="F967" s="10" t="s">
        <v>969</v>
      </c>
    </row>
    <row r="968" spans="1:6" hidden="1">
      <c r="A968" s="10">
        <f t="shared" si="27"/>
        <v>103</v>
      </c>
      <c r="B968" s="10">
        <v>2017</v>
      </c>
      <c r="C968" s="10" t="str">
        <f>_xlfn.CONCAT(Table2[[#This Row],[Year]],"-",Table2[[#This Row],[Article No.]])</f>
        <v>2017-103</v>
      </c>
      <c r="D968" s="10" t="s">
        <v>2922</v>
      </c>
      <c r="E968" s="10" t="s">
        <v>2923</v>
      </c>
      <c r="F968" s="10" t="s">
        <v>969</v>
      </c>
    </row>
    <row r="969" spans="1:6" hidden="1">
      <c r="A969" s="10">
        <f t="shared" si="27"/>
        <v>104</v>
      </c>
      <c r="B969" s="10">
        <v>2017</v>
      </c>
      <c r="C969" s="10" t="str">
        <f>_xlfn.CONCAT(Table2[[#This Row],[Year]],"-",Table2[[#This Row],[Article No.]])</f>
        <v>2017-104</v>
      </c>
      <c r="D969" s="10" t="s">
        <v>2924</v>
      </c>
      <c r="E969" s="10" t="s">
        <v>2925</v>
      </c>
      <c r="F969" s="10" t="s">
        <v>969</v>
      </c>
    </row>
    <row r="970" spans="1:6" hidden="1">
      <c r="A970" s="10">
        <f t="shared" si="27"/>
        <v>105</v>
      </c>
      <c r="B970" s="10">
        <v>2017</v>
      </c>
      <c r="C970" s="10" t="str">
        <f>_xlfn.CONCAT(Table2[[#This Row],[Year]],"-",Table2[[#This Row],[Article No.]])</f>
        <v>2017-105</v>
      </c>
      <c r="D970" s="10" t="s">
        <v>2926</v>
      </c>
      <c r="E970" s="10" t="s">
        <v>2927</v>
      </c>
      <c r="F970" s="10" t="s">
        <v>969</v>
      </c>
    </row>
    <row r="971" spans="1:6" hidden="1">
      <c r="A971" s="10">
        <f t="shared" si="27"/>
        <v>106</v>
      </c>
      <c r="B971" s="10">
        <v>2017</v>
      </c>
      <c r="C971" s="10" t="str">
        <f>_xlfn.CONCAT(Table2[[#This Row],[Year]],"-",Table2[[#This Row],[Article No.]])</f>
        <v>2017-106</v>
      </c>
      <c r="D971" s="10" t="s">
        <v>2928</v>
      </c>
      <c r="E971" s="10" t="s">
        <v>2929</v>
      </c>
      <c r="F971" s="10" t="s">
        <v>969</v>
      </c>
    </row>
    <row r="972" spans="1:6" hidden="1">
      <c r="A972" s="10">
        <f t="shared" si="27"/>
        <v>107</v>
      </c>
      <c r="B972" s="10">
        <v>2017</v>
      </c>
      <c r="C972" s="10" t="str">
        <f>_xlfn.CONCAT(Table2[[#This Row],[Year]],"-",Table2[[#This Row],[Article No.]])</f>
        <v>2017-107</v>
      </c>
      <c r="D972" s="10" t="s">
        <v>2930</v>
      </c>
      <c r="E972" s="10" t="s">
        <v>2931</v>
      </c>
      <c r="F972" s="10" t="s">
        <v>969</v>
      </c>
    </row>
    <row r="973" spans="1:6" hidden="1">
      <c r="A973" s="10">
        <f t="shared" si="27"/>
        <v>108</v>
      </c>
      <c r="B973" s="10">
        <v>2017</v>
      </c>
      <c r="C973" s="10" t="str">
        <f>_xlfn.CONCAT(Table2[[#This Row],[Year]],"-",Table2[[#This Row],[Article No.]])</f>
        <v>2017-108</v>
      </c>
      <c r="D973" s="10" t="s">
        <v>2932</v>
      </c>
      <c r="E973" s="10" t="s">
        <v>2933</v>
      </c>
      <c r="F973" s="10" t="s">
        <v>969</v>
      </c>
    </row>
    <row r="974" spans="1:6" hidden="1">
      <c r="A974" s="10">
        <f t="shared" si="27"/>
        <v>109</v>
      </c>
      <c r="B974" s="10">
        <v>2017</v>
      </c>
      <c r="C974" s="10" t="str">
        <f>_xlfn.CONCAT(Table2[[#This Row],[Year]],"-",Table2[[#This Row],[Article No.]])</f>
        <v>2017-109</v>
      </c>
      <c r="D974" s="10" t="s">
        <v>2934</v>
      </c>
      <c r="E974" s="10" t="s">
        <v>2935</v>
      </c>
      <c r="F974" s="10" t="s">
        <v>969</v>
      </c>
    </row>
    <row r="975" spans="1:6" hidden="1">
      <c r="A975" s="10">
        <f t="shared" si="27"/>
        <v>110</v>
      </c>
      <c r="B975" s="10">
        <v>2017</v>
      </c>
      <c r="C975" s="10" t="str">
        <f>_xlfn.CONCAT(Table2[[#This Row],[Year]],"-",Table2[[#This Row],[Article No.]])</f>
        <v>2017-110</v>
      </c>
      <c r="D975" s="10" t="s">
        <v>2936</v>
      </c>
      <c r="E975" s="10" t="s">
        <v>2937</v>
      </c>
      <c r="F975" s="10" t="s">
        <v>969</v>
      </c>
    </row>
    <row r="976" spans="1:6" hidden="1">
      <c r="A976" s="10">
        <f t="shared" si="27"/>
        <v>111</v>
      </c>
      <c r="B976" s="10">
        <v>2017</v>
      </c>
      <c r="C976" s="10" t="str">
        <f>_xlfn.CONCAT(Table2[[#This Row],[Year]],"-",Table2[[#This Row],[Article No.]])</f>
        <v>2017-111</v>
      </c>
      <c r="D976" s="10" t="s">
        <v>2938</v>
      </c>
      <c r="E976" s="10" t="s">
        <v>2939</v>
      </c>
      <c r="F976" s="10" t="s">
        <v>969</v>
      </c>
    </row>
    <row r="977" spans="1:6" hidden="1">
      <c r="A977" s="10">
        <f t="shared" si="27"/>
        <v>112</v>
      </c>
      <c r="B977" s="10">
        <v>2017</v>
      </c>
      <c r="C977" s="10" t="str">
        <f>_xlfn.CONCAT(Table2[[#This Row],[Year]],"-",Table2[[#This Row],[Article No.]])</f>
        <v>2017-112</v>
      </c>
      <c r="D977" s="10" t="s">
        <v>2940</v>
      </c>
      <c r="E977" s="10" t="s">
        <v>2941</v>
      </c>
      <c r="F977" s="10" t="s">
        <v>969</v>
      </c>
    </row>
    <row r="978" spans="1:6" hidden="1">
      <c r="A978" s="10">
        <f t="shared" si="27"/>
        <v>113</v>
      </c>
      <c r="B978" s="10">
        <v>2017</v>
      </c>
      <c r="C978" s="10" t="str">
        <f>_xlfn.CONCAT(Table2[[#This Row],[Year]],"-",Table2[[#This Row],[Article No.]])</f>
        <v>2017-113</v>
      </c>
      <c r="D978" s="10" t="s">
        <v>2942</v>
      </c>
      <c r="E978" s="10" t="s">
        <v>2943</v>
      </c>
      <c r="F978" s="10" t="s">
        <v>969</v>
      </c>
    </row>
    <row r="979" spans="1:6" hidden="1">
      <c r="A979" s="10">
        <f t="shared" si="27"/>
        <v>114</v>
      </c>
      <c r="B979" s="10">
        <v>2017</v>
      </c>
      <c r="C979" s="10" t="str">
        <f>_xlfn.CONCAT(Table2[[#This Row],[Year]],"-",Table2[[#This Row],[Article No.]])</f>
        <v>2017-114</v>
      </c>
      <c r="D979" s="10" t="s">
        <v>2944</v>
      </c>
      <c r="E979" s="10" t="s">
        <v>2945</v>
      </c>
      <c r="F979" s="10" t="s">
        <v>969</v>
      </c>
    </row>
    <row r="980" spans="1:6" hidden="1">
      <c r="A980" s="10">
        <f t="shared" si="27"/>
        <v>115</v>
      </c>
      <c r="B980" s="10">
        <v>2017</v>
      </c>
      <c r="C980" s="10" t="str">
        <f>_xlfn.CONCAT(Table2[[#This Row],[Year]],"-",Table2[[#This Row],[Article No.]])</f>
        <v>2017-115</v>
      </c>
      <c r="D980" s="10" t="s">
        <v>2946</v>
      </c>
      <c r="E980" s="10" t="s">
        <v>2947</v>
      </c>
      <c r="F980" s="10" t="s">
        <v>969</v>
      </c>
    </row>
    <row r="981" spans="1:6" hidden="1">
      <c r="A981" s="10">
        <f t="shared" si="27"/>
        <v>116</v>
      </c>
      <c r="B981" s="10">
        <v>2017</v>
      </c>
      <c r="C981" s="10" t="str">
        <f>_xlfn.CONCAT(Table2[[#This Row],[Year]],"-",Table2[[#This Row],[Article No.]])</f>
        <v>2017-116</v>
      </c>
      <c r="D981" s="10" t="s">
        <v>2948</v>
      </c>
      <c r="E981" s="10" t="s">
        <v>2949</v>
      </c>
      <c r="F981" s="10" t="s">
        <v>969</v>
      </c>
    </row>
    <row r="982" spans="1:6" hidden="1">
      <c r="A982" s="10">
        <f t="shared" si="27"/>
        <v>117</v>
      </c>
      <c r="B982" s="10">
        <v>2017</v>
      </c>
      <c r="C982" s="10" t="str">
        <f>_xlfn.CONCAT(Table2[[#This Row],[Year]],"-",Table2[[#This Row],[Article No.]])</f>
        <v>2017-117</v>
      </c>
      <c r="D982" s="10" t="s">
        <v>2950</v>
      </c>
      <c r="E982" s="10" t="s">
        <v>2951</v>
      </c>
      <c r="F982" s="10" t="s">
        <v>969</v>
      </c>
    </row>
    <row r="983" spans="1:6" hidden="1">
      <c r="A983" s="10">
        <f t="shared" si="27"/>
        <v>118</v>
      </c>
      <c r="B983" s="10">
        <v>2017</v>
      </c>
      <c r="C983" s="10" t="str">
        <f>_xlfn.CONCAT(Table2[[#This Row],[Year]],"-",Table2[[#This Row],[Article No.]])</f>
        <v>2017-118</v>
      </c>
      <c r="D983" s="10" t="s">
        <v>2952</v>
      </c>
      <c r="E983" s="10" t="s">
        <v>2725</v>
      </c>
      <c r="F983" s="10" t="s">
        <v>969</v>
      </c>
    </row>
    <row r="984" spans="1:6" hidden="1">
      <c r="A984" s="10">
        <f t="shared" si="27"/>
        <v>119</v>
      </c>
      <c r="B984" s="10">
        <v>2017</v>
      </c>
      <c r="C984" s="10" t="str">
        <f>_xlfn.CONCAT(Table2[[#This Row],[Year]],"-",Table2[[#This Row],[Article No.]])</f>
        <v>2017-119</v>
      </c>
      <c r="D984" s="10" t="s">
        <v>2953</v>
      </c>
      <c r="E984" s="10" t="s">
        <v>2954</v>
      </c>
      <c r="F984" s="10" t="s">
        <v>969</v>
      </c>
    </row>
    <row r="985" spans="1:6" hidden="1">
      <c r="A985" s="10">
        <f t="shared" si="27"/>
        <v>120</v>
      </c>
      <c r="B985" s="10">
        <v>2017</v>
      </c>
      <c r="C985" s="10" t="str">
        <f>_xlfn.CONCAT(Table2[[#This Row],[Year]],"-",Table2[[#This Row],[Article No.]])</f>
        <v>2017-120</v>
      </c>
      <c r="D985" s="10" t="s">
        <v>2955</v>
      </c>
      <c r="E985" s="10" t="s">
        <v>2956</v>
      </c>
      <c r="F985" s="10" t="s">
        <v>969</v>
      </c>
    </row>
    <row r="986" spans="1:6" hidden="1">
      <c r="A986" s="10">
        <f t="shared" si="27"/>
        <v>121</v>
      </c>
      <c r="B986" s="10">
        <v>2017</v>
      </c>
      <c r="C986" s="10" t="str">
        <f>_xlfn.CONCAT(Table2[[#This Row],[Year]],"-",Table2[[#This Row],[Article No.]])</f>
        <v>2017-121</v>
      </c>
      <c r="D986" s="10" t="s">
        <v>2957</v>
      </c>
      <c r="E986" s="10" t="s">
        <v>2958</v>
      </c>
      <c r="F986" s="10" t="s">
        <v>969</v>
      </c>
    </row>
    <row r="987" spans="1:6" hidden="1">
      <c r="A987" s="10">
        <f t="shared" si="27"/>
        <v>122</v>
      </c>
      <c r="B987" s="10">
        <v>2017</v>
      </c>
      <c r="C987" s="10" t="str">
        <f>_xlfn.CONCAT(Table2[[#This Row],[Year]],"-",Table2[[#This Row],[Article No.]])</f>
        <v>2017-122</v>
      </c>
      <c r="D987" s="10" t="s">
        <v>2959</v>
      </c>
      <c r="E987" s="10" t="s">
        <v>2960</v>
      </c>
      <c r="F987" s="10" t="s">
        <v>969</v>
      </c>
    </row>
    <row r="988" spans="1:6" hidden="1">
      <c r="A988" s="10">
        <f t="shared" si="27"/>
        <v>123</v>
      </c>
      <c r="B988" s="10">
        <v>2017</v>
      </c>
      <c r="C988" s="10" t="str">
        <f>_xlfn.CONCAT(Table2[[#This Row],[Year]],"-",Table2[[#This Row],[Article No.]])</f>
        <v>2017-123</v>
      </c>
      <c r="D988" s="10" t="s">
        <v>2961</v>
      </c>
      <c r="E988" s="10" t="s">
        <v>2962</v>
      </c>
      <c r="F988" s="10" t="s">
        <v>969</v>
      </c>
    </row>
    <row r="989" spans="1:6" hidden="1">
      <c r="A989" s="10">
        <f t="shared" si="27"/>
        <v>124</v>
      </c>
      <c r="B989" s="10">
        <v>2017</v>
      </c>
      <c r="C989" s="10" t="str">
        <f>_xlfn.CONCAT(Table2[[#This Row],[Year]],"-",Table2[[#This Row],[Article No.]])</f>
        <v>2017-124</v>
      </c>
      <c r="D989" s="10" t="s">
        <v>2963</v>
      </c>
      <c r="E989" s="10" t="s">
        <v>2964</v>
      </c>
      <c r="F989" s="10" t="s">
        <v>969</v>
      </c>
    </row>
    <row r="990" spans="1:6" hidden="1">
      <c r="A990" s="10">
        <f t="shared" si="27"/>
        <v>125</v>
      </c>
      <c r="B990" s="10">
        <v>2017</v>
      </c>
      <c r="C990" s="10" t="str">
        <f>_xlfn.CONCAT(Table2[[#This Row],[Year]],"-",Table2[[#This Row],[Article No.]])</f>
        <v>2017-125</v>
      </c>
      <c r="D990" s="10" t="s">
        <v>2965</v>
      </c>
      <c r="E990" s="10" t="s">
        <v>2966</v>
      </c>
      <c r="F990" s="10" t="s">
        <v>969</v>
      </c>
    </row>
    <row r="991" spans="1:6" hidden="1">
      <c r="A991" s="10">
        <f t="shared" si="27"/>
        <v>126</v>
      </c>
      <c r="B991" s="10">
        <v>2017</v>
      </c>
      <c r="C991" s="10" t="str">
        <f>_xlfn.CONCAT(Table2[[#This Row],[Year]],"-",Table2[[#This Row],[Article No.]])</f>
        <v>2017-126</v>
      </c>
      <c r="D991" s="10" t="s">
        <v>2967</v>
      </c>
      <c r="E991" s="10" t="s">
        <v>2767</v>
      </c>
      <c r="F991" s="10" t="s">
        <v>969</v>
      </c>
    </row>
    <row r="992" spans="1:6" hidden="1">
      <c r="A992" s="10">
        <f t="shared" si="27"/>
        <v>127</v>
      </c>
      <c r="B992" s="10">
        <v>2017</v>
      </c>
      <c r="C992" s="10" t="str">
        <f>_xlfn.CONCAT(Table2[[#This Row],[Year]],"-",Table2[[#This Row],[Article No.]])</f>
        <v>2017-127</v>
      </c>
      <c r="D992" s="10" t="s">
        <v>2968</v>
      </c>
      <c r="E992" s="10" t="s">
        <v>2969</v>
      </c>
      <c r="F992" s="10" t="s">
        <v>969</v>
      </c>
    </row>
    <row r="993" spans="1:6" hidden="1">
      <c r="A993" s="10">
        <f t="shared" ref="A993:A1021" si="28">A992+1</f>
        <v>128</v>
      </c>
      <c r="B993" s="10">
        <v>2017</v>
      </c>
      <c r="C993" s="10" t="str">
        <f>_xlfn.CONCAT(Table2[[#This Row],[Year]],"-",Table2[[#This Row],[Article No.]])</f>
        <v>2017-128</v>
      </c>
      <c r="D993" s="10" t="s">
        <v>2970</v>
      </c>
      <c r="E993" s="10" t="s">
        <v>2971</v>
      </c>
      <c r="F993" s="10" t="s">
        <v>969</v>
      </c>
    </row>
    <row r="994" spans="1:6" hidden="1">
      <c r="A994" s="10">
        <f t="shared" si="28"/>
        <v>129</v>
      </c>
      <c r="B994" s="10">
        <v>2017</v>
      </c>
      <c r="C994" s="10" t="str">
        <f>_xlfn.CONCAT(Table2[[#This Row],[Year]],"-",Table2[[#This Row],[Article No.]])</f>
        <v>2017-129</v>
      </c>
      <c r="D994" s="10" t="s">
        <v>2972</v>
      </c>
      <c r="E994" s="10" t="s">
        <v>2973</v>
      </c>
      <c r="F994" s="10" t="s">
        <v>969</v>
      </c>
    </row>
    <row r="995" spans="1:6" hidden="1">
      <c r="A995" s="10">
        <f t="shared" si="28"/>
        <v>130</v>
      </c>
      <c r="B995" s="10">
        <v>2017</v>
      </c>
      <c r="C995" s="10" t="str">
        <f>_xlfn.CONCAT(Table2[[#This Row],[Year]],"-",Table2[[#This Row],[Article No.]])</f>
        <v>2017-130</v>
      </c>
      <c r="D995" s="10" t="s">
        <v>2974</v>
      </c>
      <c r="E995" s="10" t="s">
        <v>2975</v>
      </c>
      <c r="F995" s="10" t="s">
        <v>969</v>
      </c>
    </row>
    <row r="996" spans="1:6" hidden="1">
      <c r="A996" s="10">
        <f t="shared" si="28"/>
        <v>131</v>
      </c>
      <c r="B996" s="10">
        <v>2017</v>
      </c>
      <c r="C996" s="10" t="str">
        <f>_xlfn.CONCAT(Table2[[#This Row],[Year]],"-",Table2[[#This Row],[Article No.]])</f>
        <v>2017-131</v>
      </c>
      <c r="D996" s="10" t="s">
        <v>2976</v>
      </c>
      <c r="E996" s="10" t="s">
        <v>2977</v>
      </c>
      <c r="F996" s="10" t="s">
        <v>969</v>
      </c>
    </row>
    <row r="997" spans="1:6" hidden="1">
      <c r="A997" s="10">
        <f t="shared" si="28"/>
        <v>132</v>
      </c>
      <c r="B997" s="10">
        <v>2017</v>
      </c>
      <c r="C997" s="10" t="str">
        <f>_xlfn.CONCAT(Table2[[#This Row],[Year]],"-",Table2[[#This Row],[Article No.]])</f>
        <v>2017-132</v>
      </c>
      <c r="D997" s="10" t="s">
        <v>2978</v>
      </c>
      <c r="E997" s="10" t="s">
        <v>2979</v>
      </c>
      <c r="F997" s="10" t="s">
        <v>969</v>
      </c>
    </row>
    <row r="998" spans="1:6" hidden="1">
      <c r="A998" s="10">
        <f t="shared" si="28"/>
        <v>133</v>
      </c>
      <c r="B998" s="10">
        <v>2017</v>
      </c>
      <c r="C998" s="10" t="str">
        <f>_xlfn.CONCAT(Table2[[#This Row],[Year]],"-",Table2[[#This Row],[Article No.]])</f>
        <v>2017-133</v>
      </c>
      <c r="D998" s="10" t="s">
        <v>2980</v>
      </c>
      <c r="E998" s="10" t="s">
        <v>2981</v>
      </c>
      <c r="F998" s="10" t="s">
        <v>969</v>
      </c>
    </row>
    <row r="999" spans="1:6" hidden="1">
      <c r="A999" s="10">
        <f t="shared" si="28"/>
        <v>134</v>
      </c>
      <c r="B999" s="10">
        <v>2017</v>
      </c>
      <c r="C999" s="10" t="str">
        <f>_xlfn.CONCAT(Table2[[#This Row],[Year]],"-",Table2[[#This Row],[Article No.]])</f>
        <v>2017-134</v>
      </c>
      <c r="D999" s="10" t="s">
        <v>2982</v>
      </c>
      <c r="E999" s="10" t="s">
        <v>2983</v>
      </c>
      <c r="F999" s="10" t="s">
        <v>969</v>
      </c>
    </row>
    <row r="1000" spans="1:6" hidden="1">
      <c r="A1000" s="10">
        <f t="shared" si="28"/>
        <v>135</v>
      </c>
      <c r="B1000" s="10">
        <v>2017</v>
      </c>
      <c r="C1000" s="10" t="str">
        <f>_xlfn.CONCAT(Table2[[#This Row],[Year]],"-",Table2[[#This Row],[Article No.]])</f>
        <v>2017-135</v>
      </c>
      <c r="D1000" s="10" t="s">
        <v>2984</v>
      </c>
      <c r="E1000" s="10" t="s">
        <v>2985</v>
      </c>
      <c r="F1000" s="10" t="s">
        <v>969</v>
      </c>
    </row>
    <row r="1001" spans="1:6" hidden="1">
      <c r="A1001" s="10">
        <f t="shared" si="28"/>
        <v>136</v>
      </c>
      <c r="B1001" s="10">
        <v>2017</v>
      </c>
      <c r="C1001" s="10" t="str">
        <f>_xlfn.CONCAT(Table2[[#This Row],[Year]],"-",Table2[[#This Row],[Article No.]])</f>
        <v>2017-136</v>
      </c>
      <c r="D1001" s="10" t="s">
        <v>2986</v>
      </c>
      <c r="E1001" s="10" t="s">
        <v>2987</v>
      </c>
      <c r="F1001" s="10" t="s">
        <v>969</v>
      </c>
    </row>
    <row r="1002" spans="1:6" hidden="1">
      <c r="A1002" s="10">
        <f t="shared" si="28"/>
        <v>137</v>
      </c>
      <c r="B1002" s="10">
        <v>2017</v>
      </c>
      <c r="C1002" s="10" t="str">
        <f>_xlfn.CONCAT(Table2[[#This Row],[Year]],"-",Table2[[#This Row],[Article No.]])</f>
        <v>2017-137</v>
      </c>
      <c r="D1002" s="10" t="s">
        <v>2988</v>
      </c>
      <c r="E1002" s="10" t="s">
        <v>2989</v>
      </c>
      <c r="F1002" s="10" t="s">
        <v>969</v>
      </c>
    </row>
    <row r="1003" spans="1:6" hidden="1">
      <c r="A1003" s="10">
        <f t="shared" si="28"/>
        <v>138</v>
      </c>
      <c r="B1003" s="10">
        <v>2017</v>
      </c>
      <c r="C1003" s="10" t="str">
        <f>_xlfn.CONCAT(Table2[[#This Row],[Year]],"-",Table2[[#This Row],[Article No.]])</f>
        <v>2017-138</v>
      </c>
      <c r="D1003" s="10" t="s">
        <v>2990</v>
      </c>
      <c r="E1003" s="10" t="s">
        <v>2991</v>
      </c>
      <c r="F1003" s="10" t="s">
        <v>969</v>
      </c>
    </row>
    <row r="1004" spans="1:6" hidden="1">
      <c r="A1004" s="10">
        <f t="shared" si="28"/>
        <v>139</v>
      </c>
      <c r="B1004" s="10">
        <v>2017</v>
      </c>
      <c r="C1004" s="10" t="str">
        <f>_xlfn.CONCAT(Table2[[#This Row],[Year]],"-",Table2[[#This Row],[Article No.]])</f>
        <v>2017-139</v>
      </c>
      <c r="D1004" s="10" t="s">
        <v>2992</v>
      </c>
      <c r="E1004" s="10" t="s">
        <v>2993</v>
      </c>
      <c r="F1004" s="10" t="s">
        <v>969</v>
      </c>
    </row>
    <row r="1005" spans="1:6" hidden="1">
      <c r="A1005" s="10">
        <f t="shared" si="28"/>
        <v>140</v>
      </c>
      <c r="B1005" s="10">
        <v>2017</v>
      </c>
      <c r="C1005" s="10" t="str">
        <f>_xlfn.CONCAT(Table2[[#This Row],[Year]],"-",Table2[[#This Row],[Article No.]])</f>
        <v>2017-140</v>
      </c>
      <c r="D1005" s="10" t="s">
        <v>2994</v>
      </c>
      <c r="E1005" s="10" t="s">
        <v>2995</v>
      </c>
      <c r="F1005" s="10" t="s">
        <v>969</v>
      </c>
    </row>
    <row r="1006" spans="1:6" hidden="1">
      <c r="A1006" s="10">
        <f t="shared" si="28"/>
        <v>141</v>
      </c>
      <c r="B1006" s="10">
        <v>2017</v>
      </c>
      <c r="C1006" s="10" t="str">
        <f>_xlfn.CONCAT(Table2[[#This Row],[Year]],"-",Table2[[#This Row],[Article No.]])</f>
        <v>2017-141</v>
      </c>
      <c r="D1006" s="10" t="s">
        <v>2996</v>
      </c>
      <c r="E1006" s="10" t="s">
        <v>2997</v>
      </c>
      <c r="F1006" s="10" t="s">
        <v>969</v>
      </c>
    </row>
    <row r="1007" spans="1:6" hidden="1">
      <c r="A1007" s="10">
        <f t="shared" si="28"/>
        <v>142</v>
      </c>
      <c r="B1007" s="10">
        <v>2017</v>
      </c>
      <c r="C1007" s="10" t="str">
        <f>_xlfn.CONCAT(Table2[[#This Row],[Year]],"-",Table2[[#This Row],[Article No.]])</f>
        <v>2017-142</v>
      </c>
      <c r="D1007" s="10" t="s">
        <v>2998</v>
      </c>
      <c r="E1007" s="10" t="s">
        <v>2999</v>
      </c>
      <c r="F1007" s="10" t="s">
        <v>969</v>
      </c>
    </row>
    <row r="1008" spans="1:6" hidden="1">
      <c r="A1008" s="10">
        <f t="shared" si="28"/>
        <v>143</v>
      </c>
      <c r="B1008" s="10">
        <v>2017</v>
      </c>
      <c r="C1008" s="10" t="str">
        <f>_xlfn.CONCAT(Table2[[#This Row],[Year]],"-",Table2[[#This Row],[Article No.]])</f>
        <v>2017-143</v>
      </c>
      <c r="D1008" s="10" t="s">
        <v>3000</v>
      </c>
      <c r="E1008" s="10" t="s">
        <v>3001</v>
      </c>
      <c r="F1008" s="10" t="s">
        <v>969</v>
      </c>
    </row>
    <row r="1009" spans="1:6" hidden="1">
      <c r="A1009" s="10">
        <f t="shared" si="28"/>
        <v>144</v>
      </c>
      <c r="B1009" s="10">
        <v>2017</v>
      </c>
      <c r="C1009" s="10" t="str">
        <f>_xlfn.CONCAT(Table2[[#This Row],[Year]],"-",Table2[[#This Row],[Article No.]])</f>
        <v>2017-144</v>
      </c>
      <c r="D1009" s="10" t="s">
        <v>3002</v>
      </c>
      <c r="E1009" s="10" t="s">
        <v>3003</v>
      </c>
      <c r="F1009" s="10" t="s">
        <v>969</v>
      </c>
    </row>
    <row r="1010" spans="1:6" hidden="1">
      <c r="A1010" s="10">
        <f t="shared" si="28"/>
        <v>145</v>
      </c>
      <c r="B1010" s="10">
        <v>2017</v>
      </c>
      <c r="C1010" s="10" t="str">
        <f>_xlfn.CONCAT(Table2[[#This Row],[Year]],"-",Table2[[#This Row],[Article No.]])</f>
        <v>2017-145</v>
      </c>
      <c r="D1010" s="10" t="s">
        <v>3004</v>
      </c>
      <c r="E1010" s="10" t="s">
        <v>3005</v>
      </c>
      <c r="F1010" s="10" t="s">
        <v>969</v>
      </c>
    </row>
    <row r="1011" spans="1:6" hidden="1">
      <c r="A1011" s="10">
        <f t="shared" si="28"/>
        <v>146</v>
      </c>
      <c r="B1011" s="10">
        <v>2017</v>
      </c>
      <c r="C1011" s="10" t="str">
        <f>_xlfn.CONCAT(Table2[[#This Row],[Year]],"-",Table2[[#This Row],[Article No.]])</f>
        <v>2017-146</v>
      </c>
      <c r="D1011" s="10" t="s">
        <v>3006</v>
      </c>
      <c r="E1011" s="10" t="s">
        <v>3007</v>
      </c>
      <c r="F1011" s="10" t="s">
        <v>969</v>
      </c>
    </row>
    <row r="1012" spans="1:6" hidden="1">
      <c r="A1012" s="10">
        <f t="shared" si="28"/>
        <v>147</v>
      </c>
      <c r="B1012" s="10">
        <v>2017</v>
      </c>
      <c r="C1012" s="10" t="str">
        <f>_xlfn.CONCAT(Table2[[#This Row],[Year]],"-",Table2[[#This Row],[Article No.]])</f>
        <v>2017-147</v>
      </c>
      <c r="D1012" s="10" t="s">
        <v>3008</v>
      </c>
      <c r="E1012" s="10" t="s">
        <v>3009</v>
      </c>
      <c r="F1012" s="10" t="s">
        <v>969</v>
      </c>
    </row>
    <row r="1013" spans="1:6" hidden="1">
      <c r="A1013" s="10">
        <f t="shared" si="28"/>
        <v>148</v>
      </c>
      <c r="B1013" s="10">
        <v>2017</v>
      </c>
      <c r="C1013" s="10" t="str">
        <f>_xlfn.CONCAT(Table2[[#This Row],[Year]],"-",Table2[[#This Row],[Article No.]])</f>
        <v>2017-148</v>
      </c>
      <c r="D1013" s="10" t="s">
        <v>3010</v>
      </c>
      <c r="E1013" s="10" t="s">
        <v>3011</v>
      </c>
      <c r="F1013" s="10" t="s">
        <v>969</v>
      </c>
    </row>
    <row r="1014" spans="1:6" hidden="1">
      <c r="A1014" s="10">
        <f t="shared" si="28"/>
        <v>149</v>
      </c>
      <c r="B1014" s="10">
        <v>2017</v>
      </c>
      <c r="C1014" s="10" t="str">
        <f>_xlfn.CONCAT(Table2[[#This Row],[Year]],"-",Table2[[#This Row],[Article No.]])</f>
        <v>2017-149</v>
      </c>
      <c r="D1014" s="10" t="s">
        <v>3012</v>
      </c>
      <c r="E1014" s="10" t="s">
        <v>3013</v>
      </c>
      <c r="F1014" s="10" t="s">
        <v>969</v>
      </c>
    </row>
    <row r="1015" spans="1:6" hidden="1">
      <c r="A1015" s="10">
        <f t="shared" si="28"/>
        <v>150</v>
      </c>
      <c r="B1015" s="10">
        <v>2017</v>
      </c>
      <c r="C1015" s="10" t="str">
        <f>_xlfn.CONCAT(Table2[[#This Row],[Year]],"-",Table2[[#This Row],[Article No.]])</f>
        <v>2017-150</v>
      </c>
      <c r="D1015" s="10" t="s">
        <v>3014</v>
      </c>
      <c r="E1015" s="10" t="s">
        <v>3015</v>
      </c>
      <c r="F1015" s="10" t="s">
        <v>969</v>
      </c>
    </row>
    <row r="1016" spans="1:6" hidden="1">
      <c r="A1016" s="10">
        <f t="shared" si="28"/>
        <v>151</v>
      </c>
      <c r="B1016" s="10">
        <v>2017</v>
      </c>
      <c r="C1016" s="10" t="str">
        <f>_xlfn.CONCAT(Table2[[#This Row],[Year]],"-",Table2[[#This Row],[Article No.]])</f>
        <v>2017-151</v>
      </c>
      <c r="D1016" s="10" t="s">
        <v>3016</v>
      </c>
      <c r="E1016" s="10" t="s">
        <v>3017</v>
      </c>
      <c r="F1016" s="10" t="s">
        <v>969</v>
      </c>
    </row>
    <row r="1017" spans="1:6" hidden="1">
      <c r="A1017" s="10">
        <f t="shared" si="28"/>
        <v>152</v>
      </c>
      <c r="B1017" s="10">
        <v>2017</v>
      </c>
      <c r="C1017" s="10" t="str">
        <f>_xlfn.CONCAT(Table2[[#This Row],[Year]],"-",Table2[[#This Row],[Article No.]])</f>
        <v>2017-152</v>
      </c>
      <c r="D1017" s="10" t="s">
        <v>3018</v>
      </c>
      <c r="E1017" s="10" t="s">
        <v>3019</v>
      </c>
      <c r="F1017" s="10" t="s">
        <v>969</v>
      </c>
    </row>
    <row r="1018" spans="1:6" hidden="1">
      <c r="A1018" s="10">
        <f t="shared" si="28"/>
        <v>153</v>
      </c>
      <c r="B1018" s="10">
        <v>2017</v>
      </c>
      <c r="C1018" s="10" t="str">
        <f>_xlfn.CONCAT(Table2[[#This Row],[Year]],"-",Table2[[#This Row],[Article No.]])</f>
        <v>2017-153</v>
      </c>
      <c r="D1018" s="10" t="s">
        <v>3020</v>
      </c>
      <c r="E1018" s="10" t="s">
        <v>3021</v>
      </c>
      <c r="F1018" s="10" t="s">
        <v>969</v>
      </c>
    </row>
    <row r="1019" spans="1:6" hidden="1">
      <c r="A1019" s="10">
        <f t="shared" si="28"/>
        <v>154</v>
      </c>
      <c r="B1019" s="10">
        <v>2017</v>
      </c>
      <c r="C1019" s="10" t="str">
        <f>_xlfn.CONCAT(Table2[[#This Row],[Year]],"-",Table2[[#This Row],[Article No.]])</f>
        <v>2017-154</v>
      </c>
      <c r="D1019" s="10" t="s">
        <v>3022</v>
      </c>
      <c r="E1019" s="10" t="s">
        <v>3023</v>
      </c>
      <c r="F1019" s="10" t="s">
        <v>969</v>
      </c>
    </row>
    <row r="1020" spans="1:6" hidden="1">
      <c r="A1020" s="10">
        <f t="shared" si="28"/>
        <v>155</v>
      </c>
      <c r="B1020" s="10">
        <v>2017</v>
      </c>
      <c r="C1020" s="10" t="str">
        <f>_xlfn.CONCAT(Table2[[#This Row],[Year]],"-",Table2[[#This Row],[Article No.]])</f>
        <v>2017-155</v>
      </c>
      <c r="D1020" s="10" t="s">
        <v>3024</v>
      </c>
      <c r="E1020" s="10" t="s">
        <v>3025</v>
      </c>
      <c r="F1020" s="10" t="s">
        <v>969</v>
      </c>
    </row>
    <row r="1021" spans="1:6" hidden="1">
      <c r="A1021" s="10">
        <f t="shared" si="28"/>
        <v>156</v>
      </c>
      <c r="B1021" s="10">
        <v>2017</v>
      </c>
      <c r="C1021" s="10" t="str">
        <f>_xlfn.CONCAT(Table2[[#This Row],[Year]],"-",Table2[[#This Row],[Article No.]])</f>
        <v>2017-156</v>
      </c>
      <c r="D1021" s="10" t="s">
        <v>3026</v>
      </c>
      <c r="E1021" s="10" t="s">
        <v>2739</v>
      </c>
      <c r="F1021" s="10" t="s">
        <v>969</v>
      </c>
    </row>
    <row r="1022" spans="1:6" hidden="1">
      <c r="A1022" s="10">
        <v>1</v>
      </c>
      <c r="B1022" s="10">
        <v>2016</v>
      </c>
      <c r="C1022" s="10" t="str">
        <f>_xlfn.CONCAT(Table2[[#This Row],[Year]],"-",Table2[[#This Row],[Article No.]])</f>
        <v>2016-1</v>
      </c>
      <c r="D1022" s="10" t="s">
        <v>3027</v>
      </c>
      <c r="E1022" s="76" t="s">
        <v>3028</v>
      </c>
      <c r="F1022" s="10" t="s">
        <v>978</v>
      </c>
    </row>
    <row r="1023" spans="1:6" hidden="1">
      <c r="A1023" s="10">
        <f t="shared" ref="A1023:A1053" si="29">A1022+1</f>
        <v>2</v>
      </c>
      <c r="B1023" s="10">
        <v>2016</v>
      </c>
      <c r="C1023" s="10" t="str">
        <f>_xlfn.CONCAT(Table2[[#This Row],[Year]],"-",Table2[[#This Row],[Article No.]])</f>
        <v>2016-2</v>
      </c>
      <c r="D1023" s="10" t="s">
        <v>3029</v>
      </c>
      <c r="E1023" s="76" t="s">
        <v>3030</v>
      </c>
      <c r="F1023" s="10" t="s">
        <v>978</v>
      </c>
    </row>
    <row r="1024" spans="1:6" hidden="1">
      <c r="A1024" s="10">
        <f t="shared" si="29"/>
        <v>3</v>
      </c>
      <c r="B1024" s="10">
        <v>2016</v>
      </c>
      <c r="C1024" s="10" t="str">
        <f>_xlfn.CONCAT(Table2[[#This Row],[Year]],"-",Table2[[#This Row],[Article No.]])</f>
        <v>2016-3</v>
      </c>
      <c r="D1024" s="10" t="s">
        <v>3031</v>
      </c>
      <c r="E1024" s="76" t="s">
        <v>3032</v>
      </c>
      <c r="F1024" s="10" t="s">
        <v>978</v>
      </c>
    </row>
    <row r="1025" spans="1:6" hidden="1">
      <c r="A1025" s="10">
        <f t="shared" si="29"/>
        <v>4</v>
      </c>
      <c r="B1025" s="10">
        <v>2016</v>
      </c>
      <c r="C1025" s="10" t="str">
        <f>_xlfn.CONCAT(Table2[[#This Row],[Year]],"-",Table2[[#This Row],[Article No.]])</f>
        <v>2016-4</v>
      </c>
      <c r="D1025" s="10" t="s">
        <v>3033</v>
      </c>
      <c r="E1025" s="76" t="s">
        <v>3034</v>
      </c>
      <c r="F1025" s="10" t="s">
        <v>978</v>
      </c>
    </row>
    <row r="1026" spans="1:6" hidden="1">
      <c r="A1026" s="10">
        <f t="shared" si="29"/>
        <v>5</v>
      </c>
      <c r="B1026" s="10">
        <v>2016</v>
      </c>
      <c r="C1026" s="10" t="str">
        <f>_xlfn.CONCAT(Table2[[#This Row],[Year]],"-",Table2[[#This Row],[Article No.]])</f>
        <v>2016-5</v>
      </c>
      <c r="D1026" s="10" t="s">
        <v>3035</v>
      </c>
      <c r="E1026" s="76" t="s">
        <v>3036</v>
      </c>
      <c r="F1026" s="10" t="s">
        <v>978</v>
      </c>
    </row>
    <row r="1027" spans="1:6" hidden="1">
      <c r="A1027" s="10">
        <f t="shared" si="29"/>
        <v>6</v>
      </c>
      <c r="B1027" s="10">
        <v>2016</v>
      </c>
      <c r="C1027" s="10" t="str">
        <f>_xlfn.CONCAT(Table2[[#This Row],[Year]],"-",Table2[[#This Row],[Article No.]])</f>
        <v>2016-6</v>
      </c>
      <c r="D1027" s="10" t="s">
        <v>3037</v>
      </c>
      <c r="E1027" s="76" t="s">
        <v>3038</v>
      </c>
      <c r="F1027" s="10" t="s">
        <v>978</v>
      </c>
    </row>
    <row r="1028" spans="1:6" hidden="1">
      <c r="A1028" s="10">
        <f t="shared" si="29"/>
        <v>7</v>
      </c>
      <c r="B1028" s="10">
        <v>2016</v>
      </c>
      <c r="C1028" s="10" t="str">
        <f>_xlfn.CONCAT(Table2[[#This Row],[Year]],"-",Table2[[#This Row],[Article No.]])</f>
        <v>2016-7</v>
      </c>
      <c r="D1028" s="10" t="s">
        <v>3039</v>
      </c>
      <c r="E1028" s="76" t="s">
        <v>3040</v>
      </c>
      <c r="F1028" s="10" t="s">
        <v>978</v>
      </c>
    </row>
    <row r="1029" spans="1:6" hidden="1">
      <c r="A1029" s="10">
        <f t="shared" si="29"/>
        <v>8</v>
      </c>
      <c r="B1029" s="10">
        <v>2016</v>
      </c>
      <c r="C1029" s="10" t="str">
        <f>_xlfn.CONCAT(Table2[[#This Row],[Year]],"-",Table2[[#This Row],[Article No.]])</f>
        <v>2016-8</v>
      </c>
      <c r="D1029" s="10" t="s">
        <v>3041</v>
      </c>
      <c r="E1029" s="76" t="s">
        <v>3042</v>
      </c>
      <c r="F1029" s="10" t="s">
        <v>978</v>
      </c>
    </row>
    <row r="1030" spans="1:6" hidden="1">
      <c r="A1030" s="10">
        <f t="shared" si="29"/>
        <v>9</v>
      </c>
      <c r="B1030" s="10">
        <v>2016</v>
      </c>
      <c r="C1030" s="10" t="str">
        <f>_xlfn.CONCAT(Table2[[#This Row],[Year]],"-",Table2[[#This Row],[Article No.]])</f>
        <v>2016-9</v>
      </c>
      <c r="D1030" s="10" t="s">
        <v>3043</v>
      </c>
      <c r="E1030" s="76" t="s">
        <v>3044</v>
      </c>
      <c r="F1030" s="10" t="s">
        <v>978</v>
      </c>
    </row>
    <row r="1031" spans="1:6" hidden="1">
      <c r="A1031" s="10">
        <f t="shared" si="29"/>
        <v>10</v>
      </c>
      <c r="B1031" s="10">
        <v>2016</v>
      </c>
      <c r="C1031" s="10" t="str">
        <f>_xlfn.CONCAT(Table2[[#This Row],[Year]],"-",Table2[[#This Row],[Article No.]])</f>
        <v>2016-10</v>
      </c>
      <c r="D1031" s="10" t="s">
        <v>3045</v>
      </c>
      <c r="E1031" s="76" t="s">
        <v>3046</v>
      </c>
      <c r="F1031" s="10" t="s">
        <v>978</v>
      </c>
    </row>
    <row r="1032" spans="1:6" hidden="1">
      <c r="A1032" s="10">
        <f t="shared" si="29"/>
        <v>11</v>
      </c>
      <c r="B1032" s="10">
        <v>2016</v>
      </c>
      <c r="C1032" s="10" t="str">
        <f>_xlfn.CONCAT(Table2[[#This Row],[Year]],"-",Table2[[#This Row],[Article No.]])</f>
        <v>2016-11</v>
      </c>
      <c r="D1032" s="10" t="s">
        <v>3047</v>
      </c>
      <c r="E1032" s="76" t="s">
        <v>3048</v>
      </c>
      <c r="F1032" s="10" t="s">
        <v>978</v>
      </c>
    </row>
    <row r="1033" spans="1:6" hidden="1">
      <c r="A1033" s="10">
        <f t="shared" si="29"/>
        <v>12</v>
      </c>
      <c r="B1033" s="10">
        <v>2016</v>
      </c>
      <c r="C1033" s="10" t="str">
        <f>_xlfn.CONCAT(Table2[[#This Row],[Year]],"-",Table2[[#This Row],[Article No.]])</f>
        <v>2016-12</v>
      </c>
      <c r="D1033" s="10" t="s">
        <v>3049</v>
      </c>
      <c r="E1033" s="76" t="s">
        <v>3050</v>
      </c>
      <c r="F1033" s="10" t="s">
        <v>978</v>
      </c>
    </row>
    <row r="1034" spans="1:6" hidden="1">
      <c r="A1034" s="10">
        <f t="shared" si="29"/>
        <v>13</v>
      </c>
      <c r="B1034" s="10">
        <v>2016</v>
      </c>
      <c r="C1034" s="10" t="str">
        <f>_xlfn.CONCAT(Table2[[#This Row],[Year]],"-",Table2[[#This Row],[Article No.]])</f>
        <v>2016-13</v>
      </c>
      <c r="D1034" s="10" t="s">
        <v>3051</v>
      </c>
      <c r="E1034" s="76" t="s">
        <v>3052</v>
      </c>
      <c r="F1034" s="10" t="s">
        <v>978</v>
      </c>
    </row>
    <row r="1035" spans="1:6" hidden="1">
      <c r="A1035" s="10">
        <f t="shared" si="29"/>
        <v>14</v>
      </c>
      <c r="B1035" s="10">
        <v>2016</v>
      </c>
      <c r="C1035" s="10" t="str">
        <f>_xlfn.CONCAT(Table2[[#This Row],[Year]],"-",Table2[[#This Row],[Article No.]])</f>
        <v>2016-14</v>
      </c>
      <c r="D1035" s="10" t="s">
        <v>3053</v>
      </c>
      <c r="E1035" s="76" t="s">
        <v>3054</v>
      </c>
      <c r="F1035" s="10" t="s">
        <v>978</v>
      </c>
    </row>
    <row r="1036" spans="1:6" hidden="1">
      <c r="A1036" s="10">
        <f t="shared" si="29"/>
        <v>15</v>
      </c>
      <c r="B1036" s="10">
        <v>2016</v>
      </c>
      <c r="C1036" s="10" t="str">
        <f>_xlfn.CONCAT(Table2[[#This Row],[Year]],"-",Table2[[#This Row],[Article No.]])</f>
        <v>2016-15</v>
      </c>
      <c r="D1036" s="10" t="s">
        <v>3055</v>
      </c>
      <c r="E1036" s="76" t="s">
        <v>3056</v>
      </c>
      <c r="F1036" s="10" t="s">
        <v>978</v>
      </c>
    </row>
    <row r="1037" spans="1:6" hidden="1">
      <c r="A1037" s="10">
        <f t="shared" si="29"/>
        <v>16</v>
      </c>
      <c r="B1037" s="10">
        <v>2016</v>
      </c>
      <c r="C1037" s="10" t="str">
        <f>_xlfn.CONCAT(Table2[[#This Row],[Year]],"-",Table2[[#This Row],[Article No.]])</f>
        <v>2016-16</v>
      </c>
      <c r="D1037" s="10" t="s">
        <v>3057</v>
      </c>
      <c r="E1037" s="76" t="s">
        <v>3058</v>
      </c>
      <c r="F1037" s="10" t="s">
        <v>978</v>
      </c>
    </row>
    <row r="1038" spans="1:6" hidden="1">
      <c r="A1038" s="10">
        <f t="shared" si="29"/>
        <v>17</v>
      </c>
      <c r="B1038" s="10">
        <v>2016</v>
      </c>
      <c r="C1038" s="10" t="str">
        <f>_xlfn.CONCAT(Table2[[#This Row],[Year]],"-",Table2[[#This Row],[Article No.]])</f>
        <v>2016-17</v>
      </c>
      <c r="D1038" s="10" t="s">
        <v>3059</v>
      </c>
      <c r="E1038" s="76" t="s">
        <v>3060</v>
      </c>
      <c r="F1038" s="10" t="s">
        <v>978</v>
      </c>
    </row>
    <row r="1039" spans="1:6" hidden="1">
      <c r="A1039" s="10">
        <f t="shared" si="29"/>
        <v>18</v>
      </c>
      <c r="B1039" s="10">
        <v>2016</v>
      </c>
      <c r="C1039" s="10" t="str">
        <f>_xlfn.CONCAT(Table2[[#This Row],[Year]],"-",Table2[[#This Row],[Article No.]])</f>
        <v>2016-18</v>
      </c>
      <c r="D1039" s="10" t="s">
        <v>3061</v>
      </c>
      <c r="E1039" s="76" t="s">
        <v>3062</v>
      </c>
      <c r="F1039" s="10" t="s">
        <v>978</v>
      </c>
    </row>
    <row r="1040" spans="1:6" hidden="1">
      <c r="A1040" s="10">
        <f t="shared" si="29"/>
        <v>19</v>
      </c>
      <c r="B1040" s="10">
        <v>2016</v>
      </c>
      <c r="C1040" s="10" t="str">
        <f>_xlfn.CONCAT(Table2[[#This Row],[Year]],"-",Table2[[#This Row],[Article No.]])</f>
        <v>2016-19</v>
      </c>
      <c r="D1040" s="10" t="s">
        <v>3063</v>
      </c>
      <c r="E1040" s="76" t="s">
        <v>3064</v>
      </c>
      <c r="F1040" s="10" t="s">
        <v>978</v>
      </c>
    </row>
    <row r="1041" spans="1:6" hidden="1">
      <c r="A1041" s="10">
        <f t="shared" si="29"/>
        <v>20</v>
      </c>
      <c r="B1041" s="10">
        <v>2016</v>
      </c>
      <c r="C1041" s="10" t="str">
        <f>_xlfn.CONCAT(Table2[[#This Row],[Year]],"-",Table2[[#This Row],[Article No.]])</f>
        <v>2016-20</v>
      </c>
      <c r="D1041" s="10" t="s">
        <v>3065</v>
      </c>
      <c r="E1041" s="76" t="s">
        <v>3066</v>
      </c>
      <c r="F1041" s="10" t="s">
        <v>978</v>
      </c>
    </row>
    <row r="1042" spans="1:6" hidden="1">
      <c r="A1042" s="10">
        <f t="shared" si="29"/>
        <v>21</v>
      </c>
      <c r="B1042" s="10">
        <v>2016</v>
      </c>
      <c r="C1042" s="10" t="str">
        <f>_xlfn.CONCAT(Table2[[#This Row],[Year]],"-",Table2[[#This Row],[Article No.]])</f>
        <v>2016-21</v>
      </c>
      <c r="D1042" s="10" t="s">
        <v>3067</v>
      </c>
      <c r="E1042" s="76" t="s">
        <v>3068</v>
      </c>
      <c r="F1042" s="10" t="s">
        <v>978</v>
      </c>
    </row>
    <row r="1043" spans="1:6" hidden="1">
      <c r="A1043" s="10">
        <f t="shared" si="29"/>
        <v>22</v>
      </c>
      <c r="B1043" s="10">
        <v>2016</v>
      </c>
      <c r="C1043" s="10" t="str">
        <f>_xlfn.CONCAT(Table2[[#This Row],[Year]],"-",Table2[[#This Row],[Article No.]])</f>
        <v>2016-22</v>
      </c>
      <c r="D1043" s="10" t="s">
        <v>3069</v>
      </c>
      <c r="E1043" s="76" t="s">
        <v>3070</v>
      </c>
      <c r="F1043" s="10" t="s">
        <v>978</v>
      </c>
    </row>
    <row r="1044" spans="1:6" hidden="1">
      <c r="A1044" s="10">
        <f t="shared" si="29"/>
        <v>23</v>
      </c>
      <c r="B1044" s="10">
        <v>2016</v>
      </c>
      <c r="C1044" s="10" t="str">
        <f>_xlfn.CONCAT(Table2[[#This Row],[Year]],"-",Table2[[#This Row],[Article No.]])</f>
        <v>2016-23</v>
      </c>
      <c r="D1044" s="10" t="s">
        <v>3071</v>
      </c>
      <c r="E1044" s="76" t="s">
        <v>3072</v>
      </c>
      <c r="F1044" s="10" t="s">
        <v>978</v>
      </c>
    </row>
    <row r="1045" spans="1:6" hidden="1">
      <c r="A1045" s="10">
        <f t="shared" si="29"/>
        <v>24</v>
      </c>
      <c r="B1045" s="10">
        <v>2016</v>
      </c>
      <c r="C1045" s="10" t="str">
        <f>_xlfn.CONCAT(Table2[[#This Row],[Year]],"-",Table2[[#This Row],[Article No.]])</f>
        <v>2016-24</v>
      </c>
      <c r="D1045" s="10" t="s">
        <v>3073</v>
      </c>
      <c r="E1045" s="76" t="s">
        <v>3074</v>
      </c>
      <c r="F1045" s="10" t="s">
        <v>978</v>
      </c>
    </row>
    <row r="1046" spans="1:6" hidden="1">
      <c r="A1046" s="10">
        <f t="shared" si="29"/>
        <v>25</v>
      </c>
      <c r="B1046" s="10">
        <v>2016</v>
      </c>
      <c r="C1046" s="10" t="str">
        <f>_xlfn.CONCAT(Table2[[#This Row],[Year]],"-",Table2[[#This Row],[Article No.]])</f>
        <v>2016-25</v>
      </c>
      <c r="D1046" s="10" t="s">
        <v>3075</v>
      </c>
      <c r="E1046" s="76" t="s">
        <v>3076</v>
      </c>
      <c r="F1046" s="10" t="s">
        <v>978</v>
      </c>
    </row>
    <row r="1047" spans="1:6" hidden="1">
      <c r="A1047" s="10">
        <f t="shared" si="29"/>
        <v>26</v>
      </c>
      <c r="B1047" s="10">
        <v>2016</v>
      </c>
      <c r="C1047" s="10" t="str">
        <f>_xlfn.CONCAT(Table2[[#This Row],[Year]],"-",Table2[[#This Row],[Article No.]])</f>
        <v>2016-26</v>
      </c>
      <c r="D1047" s="10" t="s">
        <v>3077</v>
      </c>
      <c r="E1047" s="76" t="s">
        <v>3078</v>
      </c>
      <c r="F1047" s="10" t="s">
        <v>978</v>
      </c>
    </row>
    <row r="1048" spans="1:6" hidden="1">
      <c r="A1048" s="10">
        <f t="shared" si="29"/>
        <v>27</v>
      </c>
      <c r="B1048" s="10">
        <v>2016</v>
      </c>
      <c r="C1048" s="10" t="str">
        <f>_xlfn.CONCAT(Table2[[#This Row],[Year]],"-",Table2[[#This Row],[Article No.]])</f>
        <v>2016-27</v>
      </c>
      <c r="D1048" s="10" t="s">
        <v>3079</v>
      </c>
      <c r="E1048" s="76" t="s">
        <v>3080</v>
      </c>
      <c r="F1048" s="10" t="s">
        <v>978</v>
      </c>
    </row>
    <row r="1049" spans="1:6" hidden="1">
      <c r="A1049" s="10">
        <f t="shared" si="29"/>
        <v>28</v>
      </c>
      <c r="B1049" s="10">
        <v>2016</v>
      </c>
      <c r="C1049" s="10" t="str">
        <f>_xlfn.CONCAT(Table2[[#This Row],[Year]],"-",Table2[[#This Row],[Article No.]])</f>
        <v>2016-28</v>
      </c>
      <c r="D1049" s="10" t="s">
        <v>3081</v>
      </c>
      <c r="E1049" s="76" t="s">
        <v>3082</v>
      </c>
      <c r="F1049" s="10" t="s">
        <v>978</v>
      </c>
    </row>
    <row r="1050" spans="1:6" hidden="1">
      <c r="A1050" s="10">
        <f t="shared" si="29"/>
        <v>29</v>
      </c>
      <c r="B1050" s="10">
        <v>2016</v>
      </c>
      <c r="C1050" s="10" t="str">
        <f>_xlfn.CONCAT(Table2[[#This Row],[Year]],"-",Table2[[#This Row],[Article No.]])</f>
        <v>2016-29</v>
      </c>
      <c r="D1050" s="10" t="s">
        <v>3083</v>
      </c>
      <c r="E1050" s="76" t="s">
        <v>3084</v>
      </c>
      <c r="F1050" s="10" t="s">
        <v>978</v>
      </c>
    </row>
    <row r="1051" spans="1:6" hidden="1">
      <c r="A1051" s="10">
        <f t="shared" si="29"/>
        <v>30</v>
      </c>
      <c r="B1051" s="10">
        <v>2016</v>
      </c>
      <c r="C1051" s="10" t="str">
        <f>_xlfn.CONCAT(Table2[[#This Row],[Year]],"-",Table2[[#This Row],[Article No.]])</f>
        <v>2016-30</v>
      </c>
      <c r="D1051" s="10" t="s">
        <v>3085</v>
      </c>
      <c r="E1051" s="76" t="s">
        <v>3086</v>
      </c>
      <c r="F1051" s="10" t="s">
        <v>978</v>
      </c>
    </row>
    <row r="1052" spans="1:6" hidden="1">
      <c r="A1052" s="10">
        <f t="shared" si="29"/>
        <v>31</v>
      </c>
      <c r="B1052" s="10">
        <v>2016</v>
      </c>
      <c r="C1052" s="10" t="str">
        <f>_xlfn.CONCAT(Table2[[#This Row],[Year]],"-",Table2[[#This Row],[Article No.]])</f>
        <v>2016-31</v>
      </c>
      <c r="D1052" s="10" t="s">
        <v>3087</v>
      </c>
      <c r="E1052" s="76" t="s">
        <v>3088</v>
      </c>
      <c r="F1052" s="10" t="s">
        <v>978</v>
      </c>
    </row>
    <row r="1053" spans="1:6" hidden="1">
      <c r="A1053" s="10">
        <f t="shared" si="29"/>
        <v>32</v>
      </c>
      <c r="B1053" s="10">
        <v>2016</v>
      </c>
      <c r="C1053" s="10" t="str">
        <f>_xlfn.CONCAT(Table2[[#This Row],[Year]],"-",Table2[[#This Row],[Article No.]])</f>
        <v>2016-32</v>
      </c>
      <c r="D1053" s="10" t="s">
        <v>3089</v>
      </c>
      <c r="E1053" s="76" t="s">
        <v>3090</v>
      </c>
      <c r="F1053" s="10" t="s">
        <v>978</v>
      </c>
    </row>
    <row r="1054" spans="1:6" hidden="1">
      <c r="A1054" s="10">
        <f t="shared" ref="A1054:A1085" si="30">A1053+1</f>
        <v>33</v>
      </c>
      <c r="B1054" s="10">
        <v>2016</v>
      </c>
      <c r="C1054" s="10" t="str">
        <f>_xlfn.CONCAT(Table2[[#This Row],[Year]],"-",Table2[[#This Row],[Article No.]])</f>
        <v>2016-33</v>
      </c>
      <c r="D1054" s="10" t="s">
        <v>3091</v>
      </c>
      <c r="E1054" s="76" t="s">
        <v>3092</v>
      </c>
      <c r="F1054" s="10" t="s">
        <v>978</v>
      </c>
    </row>
    <row r="1055" spans="1:6" hidden="1">
      <c r="A1055" s="10">
        <f t="shared" si="30"/>
        <v>34</v>
      </c>
      <c r="B1055" s="10">
        <v>2016</v>
      </c>
      <c r="C1055" s="10" t="str">
        <f>_xlfn.CONCAT(Table2[[#This Row],[Year]],"-",Table2[[#This Row],[Article No.]])</f>
        <v>2016-34</v>
      </c>
      <c r="D1055" s="10" t="s">
        <v>3093</v>
      </c>
      <c r="E1055" s="76" t="s">
        <v>3094</v>
      </c>
      <c r="F1055" s="10" t="s">
        <v>978</v>
      </c>
    </row>
    <row r="1056" spans="1:6" hidden="1">
      <c r="A1056" s="10">
        <f t="shared" si="30"/>
        <v>35</v>
      </c>
      <c r="B1056" s="10">
        <v>2016</v>
      </c>
      <c r="C1056" s="10" t="str">
        <f>_xlfn.CONCAT(Table2[[#This Row],[Year]],"-",Table2[[#This Row],[Article No.]])</f>
        <v>2016-35</v>
      </c>
      <c r="D1056" s="10" t="s">
        <v>3095</v>
      </c>
      <c r="E1056" s="76" t="s">
        <v>3096</v>
      </c>
      <c r="F1056" s="10" t="s">
        <v>978</v>
      </c>
    </row>
    <row r="1057" spans="1:6" hidden="1">
      <c r="A1057" s="10">
        <f t="shared" si="30"/>
        <v>36</v>
      </c>
      <c r="B1057" s="10">
        <v>2016</v>
      </c>
      <c r="C1057" s="10" t="str">
        <f>_xlfn.CONCAT(Table2[[#This Row],[Year]],"-",Table2[[#This Row],[Article No.]])</f>
        <v>2016-36</v>
      </c>
      <c r="D1057" s="10" t="s">
        <v>3097</v>
      </c>
      <c r="E1057" s="76" t="s">
        <v>3098</v>
      </c>
      <c r="F1057" s="10" t="s">
        <v>978</v>
      </c>
    </row>
    <row r="1058" spans="1:6" hidden="1">
      <c r="A1058" s="10">
        <f t="shared" si="30"/>
        <v>37</v>
      </c>
      <c r="B1058" s="10">
        <v>2016</v>
      </c>
      <c r="C1058" s="10" t="str">
        <f>_xlfn.CONCAT(Table2[[#This Row],[Year]],"-",Table2[[#This Row],[Article No.]])</f>
        <v>2016-37</v>
      </c>
      <c r="D1058" s="10" t="s">
        <v>3099</v>
      </c>
      <c r="E1058" s="76" t="s">
        <v>3100</v>
      </c>
      <c r="F1058" s="10" t="s">
        <v>978</v>
      </c>
    </row>
    <row r="1059" spans="1:6" hidden="1">
      <c r="A1059" s="10">
        <f t="shared" si="30"/>
        <v>38</v>
      </c>
      <c r="B1059" s="10">
        <v>2016</v>
      </c>
      <c r="C1059" s="10" t="str">
        <f>_xlfn.CONCAT(Table2[[#This Row],[Year]],"-",Table2[[#This Row],[Article No.]])</f>
        <v>2016-38</v>
      </c>
      <c r="D1059" s="10" t="s">
        <v>3101</v>
      </c>
      <c r="E1059" s="76" t="s">
        <v>3102</v>
      </c>
      <c r="F1059" s="10" t="s">
        <v>978</v>
      </c>
    </row>
    <row r="1060" spans="1:6" hidden="1">
      <c r="A1060" s="10">
        <f t="shared" si="30"/>
        <v>39</v>
      </c>
      <c r="B1060" s="10">
        <v>2016</v>
      </c>
      <c r="C1060" s="10" t="str">
        <f>_xlfn.CONCAT(Table2[[#This Row],[Year]],"-",Table2[[#This Row],[Article No.]])</f>
        <v>2016-39</v>
      </c>
      <c r="D1060" s="10" t="s">
        <v>3103</v>
      </c>
      <c r="E1060" s="76" t="s">
        <v>3104</v>
      </c>
      <c r="F1060" s="10" t="s">
        <v>978</v>
      </c>
    </row>
    <row r="1061" spans="1:6" hidden="1">
      <c r="A1061" s="10">
        <f t="shared" si="30"/>
        <v>40</v>
      </c>
      <c r="B1061" s="10">
        <v>2016</v>
      </c>
      <c r="C1061" s="10" t="str">
        <f>_xlfn.CONCAT(Table2[[#This Row],[Year]],"-",Table2[[#This Row],[Article No.]])</f>
        <v>2016-40</v>
      </c>
      <c r="D1061" s="10" t="s">
        <v>3105</v>
      </c>
      <c r="E1061" s="76" t="s">
        <v>3106</v>
      </c>
      <c r="F1061" s="10" t="s">
        <v>978</v>
      </c>
    </row>
    <row r="1062" spans="1:6" hidden="1">
      <c r="A1062" s="10">
        <f t="shared" si="30"/>
        <v>41</v>
      </c>
      <c r="B1062" s="10">
        <v>2016</v>
      </c>
      <c r="C1062" s="10" t="str">
        <f>_xlfn.CONCAT(Table2[[#This Row],[Year]],"-",Table2[[#This Row],[Article No.]])</f>
        <v>2016-41</v>
      </c>
      <c r="D1062" s="10" t="s">
        <v>3107</v>
      </c>
      <c r="E1062" s="76" t="s">
        <v>3108</v>
      </c>
      <c r="F1062" s="10" t="s">
        <v>978</v>
      </c>
    </row>
    <row r="1063" spans="1:6" hidden="1">
      <c r="A1063" s="10">
        <f t="shared" si="30"/>
        <v>42</v>
      </c>
      <c r="B1063" s="10">
        <v>2016</v>
      </c>
      <c r="C1063" s="10" t="str">
        <f>_xlfn.CONCAT(Table2[[#This Row],[Year]],"-",Table2[[#This Row],[Article No.]])</f>
        <v>2016-42</v>
      </c>
      <c r="D1063" s="10" t="s">
        <v>3109</v>
      </c>
      <c r="E1063" s="76" t="s">
        <v>3110</v>
      </c>
      <c r="F1063" s="10" t="s">
        <v>978</v>
      </c>
    </row>
    <row r="1064" spans="1:6" hidden="1">
      <c r="A1064" s="10">
        <f t="shared" si="30"/>
        <v>43</v>
      </c>
      <c r="B1064" s="10">
        <v>2016</v>
      </c>
      <c r="C1064" s="10" t="str">
        <f>_xlfn.CONCAT(Table2[[#This Row],[Year]],"-",Table2[[#This Row],[Article No.]])</f>
        <v>2016-43</v>
      </c>
      <c r="D1064" s="10" t="s">
        <v>3111</v>
      </c>
      <c r="E1064" s="76" t="s">
        <v>3112</v>
      </c>
      <c r="F1064" s="10" t="s">
        <v>978</v>
      </c>
    </row>
    <row r="1065" spans="1:6" hidden="1">
      <c r="A1065" s="10">
        <f t="shared" si="30"/>
        <v>44</v>
      </c>
      <c r="B1065" s="10">
        <v>2016</v>
      </c>
      <c r="C1065" s="10" t="str">
        <f>_xlfn.CONCAT(Table2[[#This Row],[Year]],"-",Table2[[#This Row],[Article No.]])</f>
        <v>2016-44</v>
      </c>
      <c r="D1065" s="10" t="s">
        <v>3113</v>
      </c>
      <c r="E1065" s="76" t="s">
        <v>3114</v>
      </c>
      <c r="F1065" s="10" t="s">
        <v>978</v>
      </c>
    </row>
    <row r="1066" spans="1:6" hidden="1">
      <c r="A1066" s="10">
        <f t="shared" si="30"/>
        <v>45</v>
      </c>
      <c r="B1066" s="10">
        <v>2016</v>
      </c>
      <c r="C1066" s="10" t="str">
        <f>_xlfn.CONCAT(Table2[[#This Row],[Year]],"-",Table2[[#This Row],[Article No.]])</f>
        <v>2016-45</v>
      </c>
      <c r="D1066" s="10" t="s">
        <v>3115</v>
      </c>
      <c r="E1066" s="76" t="s">
        <v>3116</v>
      </c>
      <c r="F1066" s="10" t="s">
        <v>978</v>
      </c>
    </row>
    <row r="1067" spans="1:6" hidden="1">
      <c r="A1067" s="10">
        <f t="shared" si="30"/>
        <v>46</v>
      </c>
      <c r="B1067" s="10">
        <v>2016</v>
      </c>
      <c r="C1067" s="10" t="str">
        <f>_xlfn.CONCAT(Table2[[#This Row],[Year]],"-",Table2[[#This Row],[Article No.]])</f>
        <v>2016-46</v>
      </c>
      <c r="D1067" s="10" t="s">
        <v>3117</v>
      </c>
      <c r="E1067" s="76" t="s">
        <v>3118</v>
      </c>
      <c r="F1067" s="10" t="s">
        <v>978</v>
      </c>
    </row>
    <row r="1068" spans="1:6" hidden="1">
      <c r="A1068" s="10">
        <f t="shared" si="30"/>
        <v>47</v>
      </c>
      <c r="B1068" s="10">
        <v>2016</v>
      </c>
      <c r="C1068" s="10" t="str">
        <f>_xlfn.CONCAT(Table2[[#This Row],[Year]],"-",Table2[[#This Row],[Article No.]])</f>
        <v>2016-47</v>
      </c>
      <c r="D1068" s="10" t="s">
        <v>3119</v>
      </c>
      <c r="E1068" s="76" t="s">
        <v>3120</v>
      </c>
      <c r="F1068" s="10" t="s">
        <v>978</v>
      </c>
    </row>
    <row r="1069" spans="1:6" hidden="1">
      <c r="A1069" s="10">
        <f t="shared" si="30"/>
        <v>48</v>
      </c>
      <c r="B1069" s="10">
        <v>2016</v>
      </c>
      <c r="C1069" s="10" t="str">
        <f>_xlfn.CONCAT(Table2[[#This Row],[Year]],"-",Table2[[#This Row],[Article No.]])</f>
        <v>2016-48</v>
      </c>
      <c r="D1069" s="10" t="s">
        <v>3121</v>
      </c>
      <c r="E1069" s="76" t="s">
        <v>3122</v>
      </c>
      <c r="F1069" s="10" t="s">
        <v>978</v>
      </c>
    </row>
    <row r="1070" spans="1:6" hidden="1">
      <c r="A1070" s="10">
        <f t="shared" si="30"/>
        <v>49</v>
      </c>
      <c r="B1070" s="10">
        <v>2016</v>
      </c>
      <c r="C1070" s="10" t="str">
        <f>_xlfn.CONCAT(Table2[[#This Row],[Year]],"-",Table2[[#This Row],[Article No.]])</f>
        <v>2016-49</v>
      </c>
      <c r="D1070" s="10" t="s">
        <v>3123</v>
      </c>
      <c r="E1070" s="76" t="s">
        <v>3124</v>
      </c>
      <c r="F1070" s="10" t="s">
        <v>978</v>
      </c>
    </row>
    <row r="1071" spans="1:6" hidden="1">
      <c r="A1071" s="10">
        <f t="shared" si="30"/>
        <v>50</v>
      </c>
      <c r="B1071" s="10">
        <v>2016</v>
      </c>
      <c r="C1071" s="10" t="str">
        <f>_xlfn.CONCAT(Table2[[#This Row],[Year]],"-",Table2[[#This Row],[Article No.]])</f>
        <v>2016-50</v>
      </c>
      <c r="D1071" s="10" t="s">
        <v>3125</v>
      </c>
      <c r="E1071" s="76" t="s">
        <v>1439</v>
      </c>
      <c r="F1071" s="10" t="s">
        <v>978</v>
      </c>
    </row>
    <row r="1072" spans="1:6" hidden="1">
      <c r="A1072" s="10">
        <f t="shared" si="30"/>
        <v>51</v>
      </c>
      <c r="B1072" s="10">
        <v>2016</v>
      </c>
      <c r="C1072" s="10" t="str">
        <f>_xlfn.CONCAT(Table2[[#This Row],[Year]],"-",Table2[[#This Row],[Article No.]])</f>
        <v>2016-51</v>
      </c>
      <c r="D1072" s="10" t="s">
        <v>3126</v>
      </c>
      <c r="E1072" s="76" t="s">
        <v>3127</v>
      </c>
      <c r="F1072" s="10" t="s">
        <v>978</v>
      </c>
    </row>
    <row r="1073" spans="1:6" hidden="1">
      <c r="A1073" s="10">
        <f t="shared" si="30"/>
        <v>52</v>
      </c>
      <c r="B1073" s="10">
        <v>2016</v>
      </c>
      <c r="C1073" s="10" t="str">
        <f>_xlfn.CONCAT(Table2[[#This Row],[Year]],"-",Table2[[#This Row],[Article No.]])</f>
        <v>2016-52</v>
      </c>
      <c r="D1073" s="10" t="s">
        <v>3128</v>
      </c>
      <c r="E1073" s="76" t="s">
        <v>3129</v>
      </c>
      <c r="F1073" s="10" t="s">
        <v>978</v>
      </c>
    </row>
    <row r="1074" spans="1:6" hidden="1">
      <c r="A1074" s="10">
        <f t="shared" si="30"/>
        <v>53</v>
      </c>
      <c r="B1074" s="10">
        <v>2016</v>
      </c>
      <c r="C1074" s="10" t="str">
        <f>_xlfn.CONCAT(Table2[[#This Row],[Year]],"-",Table2[[#This Row],[Article No.]])</f>
        <v>2016-53</v>
      </c>
      <c r="D1074" s="10" t="s">
        <v>3130</v>
      </c>
      <c r="E1074" s="76" t="s">
        <v>3131</v>
      </c>
      <c r="F1074" s="10" t="s">
        <v>978</v>
      </c>
    </row>
    <row r="1075" spans="1:6" hidden="1">
      <c r="A1075" s="10">
        <f t="shared" si="30"/>
        <v>54</v>
      </c>
      <c r="B1075" s="10">
        <v>2016</v>
      </c>
      <c r="C1075" s="10" t="str">
        <f>_xlfn.CONCAT(Table2[[#This Row],[Year]],"-",Table2[[#This Row],[Article No.]])</f>
        <v>2016-54</v>
      </c>
      <c r="D1075" s="10" t="s">
        <v>3132</v>
      </c>
      <c r="E1075" s="76" t="s">
        <v>3133</v>
      </c>
      <c r="F1075" s="10" t="s">
        <v>978</v>
      </c>
    </row>
    <row r="1076" spans="1:6" hidden="1">
      <c r="A1076" s="10">
        <f t="shared" si="30"/>
        <v>55</v>
      </c>
      <c r="B1076" s="10">
        <v>2016</v>
      </c>
      <c r="C1076" s="10" t="str">
        <f>_xlfn.CONCAT(Table2[[#This Row],[Year]],"-",Table2[[#This Row],[Article No.]])</f>
        <v>2016-55</v>
      </c>
      <c r="D1076" s="10" t="s">
        <v>3134</v>
      </c>
      <c r="E1076" s="76" t="s">
        <v>3135</v>
      </c>
      <c r="F1076" s="10" t="s">
        <v>978</v>
      </c>
    </row>
    <row r="1077" spans="1:6" hidden="1">
      <c r="A1077" s="10">
        <f t="shared" si="30"/>
        <v>56</v>
      </c>
      <c r="B1077" s="10">
        <v>2016</v>
      </c>
      <c r="C1077" s="10" t="str">
        <f>_xlfn.CONCAT(Table2[[#This Row],[Year]],"-",Table2[[#This Row],[Article No.]])</f>
        <v>2016-56</v>
      </c>
      <c r="D1077" s="10" t="s">
        <v>3136</v>
      </c>
      <c r="E1077" s="76" t="s">
        <v>3137</v>
      </c>
      <c r="F1077" s="10" t="s">
        <v>978</v>
      </c>
    </row>
    <row r="1078" spans="1:6" hidden="1">
      <c r="A1078" s="10">
        <f t="shared" si="30"/>
        <v>57</v>
      </c>
      <c r="B1078" s="10">
        <v>2016</v>
      </c>
      <c r="C1078" s="10" t="str">
        <f>_xlfn.CONCAT(Table2[[#This Row],[Year]],"-",Table2[[#This Row],[Article No.]])</f>
        <v>2016-57</v>
      </c>
      <c r="D1078" s="10" t="s">
        <v>3138</v>
      </c>
      <c r="E1078" s="76" t="s">
        <v>3139</v>
      </c>
      <c r="F1078" s="10" t="s">
        <v>978</v>
      </c>
    </row>
    <row r="1079" spans="1:6" hidden="1">
      <c r="A1079" s="10">
        <f t="shared" si="30"/>
        <v>58</v>
      </c>
      <c r="B1079" s="10">
        <v>2016</v>
      </c>
      <c r="C1079" s="10" t="str">
        <f>_xlfn.CONCAT(Table2[[#This Row],[Year]],"-",Table2[[#This Row],[Article No.]])</f>
        <v>2016-58</v>
      </c>
      <c r="D1079" s="10" t="s">
        <v>3140</v>
      </c>
      <c r="E1079" s="76" t="s">
        <v>3141</v>
      </c>
      <c r="F1079" s="10" t="s">
        <v>978</v>
      </c>
    </row>
    <row r="1080" spans="1:6" hidden="1">
      <c r="A1080" s="10">
        <f t="shared" si="30"/>
        <v>59</v>
      </c>
      <c r="B1080" s="10">
        <v>2016</v>
      </c>
      <c r="C1080" s="10" t="str">
        <f>_xlfn.CONCAT(Table2[[#This Row],[Year]],"-",Table2[[#This Row],[Article No.]])</f>
        <v>2016-59</v>
      </c>
      <c r="D1080" s="10" t="s">
        <v>3142</v>
      </c>
      <c r="E1080" s="76" t="s">
        <v>3143</v>
      </c>
      <c r="F1080" s="10" t="s">
        <v>978</v>
      </c>
    </row>
    <row r="1081" spans="1:6" hidden="1">
      <c r="A1081" s="10">
        <f t="shared" si="30"/>
        <v>60</v>
      </c>
      <c r="B1081" s="10">
        <v>2016</v>
      </c>
      <c r="C1081" s="10" t="str">
        <f>_xlfn.CONCAT(Table2[[#This Row],[Year]],"-",Table2[[#This Row],[Article No.]])</f>
        <v>2016-60</v>
      </c>
      <c r="D1081" s="10" t="s">
        <v>3144</v>
      </c>
      <c r="E1081" s="76" t="s">
        <v>3145</v>
      </c>
      <c r="F1081" s="10" t="s">
        <v>978</v>
      </c>
    </row>
    <row r="1082" spans="1:6" hidden="1">
      <c r="A1082" s="10">
        <f t="shared" si="30"/>
        <v>61</v>
      </c>
      <c r="B1082" s="10">
        <v>2016</v>
      </c>
      <c r="C1082" s="10" t="str">
        <f>_xlfn.CONCAT(Table2[[#This Row],[Year]],"-",Table2[[#This Row],[Article No.]])</f>
        <v>2016-61</v>
      </c>
      <c r="D1082" s="10" t="s">
        <v>3146</v>
      </c>
      <c r="E1082" s="76" t="s">
        <v>3147</v>
      </c>
      <c r="F1082" s="10" t="s">
        <v>978</v>
      </c>
    </row>
    <row r="1083" spans="1:6" hidden="1">
      <c r="A1083" s="10">
        <f t="shared" si="30"/>
        <v>62</v>
      </c>
      <c r="B1083" s="10">
        <v>2016</v>
      </c>
      <c r="C1083" s="10" t="str">
        <f>_xlfn.CONCAT(Table2[[#This Row],[Year]],"-",Table2[[#This Row],[Article No.]])</f>
        <v>2016-62</v>
      </c>
      <c r="D1083" s="10" t="s">
        <v>3148</v>
      </c>
      <c r="E1083" s="76" t="s">
        <v>3149</v>
      </c>
      <c r="F1083" s="10" t="s">
        <v>978</v>
      </c>
    </row>
    <row r="1084" spans="1:6" hidden="1">
      <c r="A1084" s="10">
        <f t="shared" si="30"/>
        <v>63</v>
      </c>
      <c r="B1084" s="10">
        <v>2016</v>
      </c>
      <c r="C1084" s="10" t="str">
        <f>_xlfn.CONCAT(Table2[[#This Row],[Year]],"-",Table2[[#This Row],[Article No.]])</f>
        <v>2016-63</v>
      </c>
      <c r="D1084" s="10" t="s">
        <v>3150</v>
      </c>
      <c r="E1084" s="76" t="s">
        <v>3151</v>
      </c>
      <c r="F1084" s="10" t="s">
        <v>978</v>
      </c>
    </row>
    <row r="1085" spans="1:6" hidden="1">
      <c r="A1085" s="10">
        <f t="shared" si="30"/>
        <v>64</v>
      </c>
      <c r="B1085" s="10">
        <v>2016</v>
      </c>
      <c r="C1085" s="10" t="str">
        <f>_xlfn.CONCAT(Table2[[#This Row],[Year]],"-",Table2[[#This Row],[Article No.]])</f>
        <v>2016-64</v>
      </c>
      <c r="D1085" s="10" t="s">
        <v>3152</v>
      </c>
      <c r="E1085" s="76" t="s">
        <v>3153</v>
      </c>
      <c r="F1085" s="10" t="s">
        <v>978</v>
      </c>
    </row>
    <row r="1086" spans="1:6" hidden="1">
      <c r="A1086" s="10">
        <f t="shared" ref="A1086:A1117" si="31">A1085+1</f>
        <v>65</v>
      </c>
      <c r="B1086" s="10">
        <v>2016</v>
      </c>
      <c r="C1086" s="10" t="str">
        <f>_xlfn.CONCAT(Table2[[#This Row],[Year]],"-",Table2[[#This Row],[Article No.]])</f>
        <v>2016-65</v>
      </c>
      <c r="D1086" s="10" t="s">
        <v>3154</v>
      </c>
      <c r="E1086" s="76" t="s">
        <v>3155</v>
      </c>
      <c r="F1086" s="10" t="s">
        <v>978</v>
      </c>
    </row>
    <row r="1087" spans="1:6" hidden="1">
      <c r="A1087" s="10">
        <f t="shared" si="31"/>
        <v>66</v>
      </c>
      <c r="B1087" s="10">
        <v>2016</v>
      </c>
      <c r="C1087" s="10" t="str">
        <f>_xlfn.CONCAT(Table2[[#This Row],[Year]],"-",Table2[[#This Row],[Article No.]])</f>
        <v>2016-66</v>
      </c>
      <c r="D1087" s="10" t="s">
        <v>3156</v>
      </c>
      <c r="E1087" s="76" t="s">
        <v>3157</v>
      </c>
      <c r="F1087" s="10" t="s">
        <v>978</v>
      </c>
    </row>
    <row r="1088" spans="1:6" hidden="1">
      <c r="A1088" s="10">
        <f t="shared" si="31"/>
        <v>67</v>
      </c>
      <c r="B1088" s="10">
        <v>2016</v>
      </c>
      <c r="C1088" s="10" t="str">
        <f>_xlfn.CONCAT(Table2[[#This Row],[Year]],"-",Table2[[#This Row],[Article No.]])</f>
        <v>2016-67</v>
      </c>
      <c r="D1088" s="10" t="s">
        <v>3158</v>
      </c>
      <c r="E1088" s="76" t="s">
        <v>3159</v>
      </c>
      <c r="F1088" s="10" t="s">
        <v>978</v>
      </c>
    </row>
    <row r="1089" spans="1:6" hidden="1">
      <c r="A1089" s="10">
        <f t="shared" si="31"/>
        <v>68</v>
      </c>
      <c r="B1089" s="10">
        <v>2016</v>
      </c>
      <c r="C1089" s="10" t="str">
        <f>_xlfn.CONCAT(Table2[[#This Row],[Year]],"-",Table2[[#This Row],[Article No.]])</f>
        <v>2016-68</v>
      </c>
      <c r="D1089" s="10" t="s">
        <v>3160</v>
      </c>
      <c r="E1089" s="76" t="s">
        <v>3161</v>
      </c>
      <c r="F1089" s="10" t="s">
        <v>978</v>
      </c>
    </row>
    <row r="1090" spans="1:6" hidden="1">
      <c r="A1090" s="10">
        <f t="shared" si="31"/>
        <v>69</v>
      </c>
      <c r="B1090" s="10">
        <v>2016</v>
      </c>
      <c r="C1090" s="10" t="str">
        <f>_xlfn.CONCAT(Table2[[#This Row],[Year]],"-",Table2[[#This Row],[Article No.]])</f>
        <v>2016-69</v>
      </c>
      <c r="D1090" s="10" t="s">
        <v>3162</v>
      </c>
      <c r="E1090" s="76" t="s">
        <v>3163</v>
      </c>
      <c r="F1090" s="10" t="s">
        <v>978</v>
      </c>
    </row>
    <row r="1091" spans="1:6" hidden="1">
      <c r="A1091" s="10">
        <f t="shared" si="31"/>
        <v>70</v>
      </c>
      <c r="B1091" s="10">
        <v>2016</v>
      </c>
      <c r="C1091" s="10" t="str">
        <f>_xlfn.CONCAT(Table2[[#This Row],[Year]],"-",Table2[[#This Row],[Article No.]])</f>
        <v>2016-70</v>
      </c>
      <c r="D1091" s="10" t="s">
        <v>3164</v>
      </c>
      <c r="E1091" s="76" t="s">
        <v>3165</v>
      </c>
      <c r="F1091" s="10" t="s">
        <v>978</v>
      </c>
    </row>
    <row r="1092" spans="1:6" hidden="1">
      <c r="A1092" s="10">
        <f t="shared" si="31"/>
        <v>71</v>
      </c>
      <c r="B1092" s="10">
        <v>2016</v>
      </c>
      <c r="C1092" s="10" t="str">
        <f>_xlfn.CONCAT(Table2[[#This Row],[Year]],"-",Table2[[#This Row],[Article No.]])</f>
        <v>2016-71</v>
      </c>
      <c r="D1092" s="10" t="s">
        <v>3166</v>
      </c>
      <c r="E1092" s="76" t="s">
        <v>3167</v>
      </c>
      <c r="F1092" s="10" t="s">
        <v>978</v>
      </c>
    </row>
    <row r="1093" spans="1:6" hidden="1">
      <c r="A1093" s="10">
        <f t="shared" si="31"/>
        <v>72</v>
      </c>
      <c r="B1093" s="10">
        <v>2016</v>
      </c>
      <c r="C1093" s="10" t="str">
        <f>_xlfn.CONCAT(Table2[[#This Row],[Year]],"-",Table2[[#This Row],[Article No.]])</f>
        <v>2016-72</v>
      </c>
      <c r="D1093" s="10" t="s">
        <v>3168</v>
      </c>
      <c r="E1093" s="76" t="s">
        <v>3169</v>
      </c>
      <c r="F1093" s="10" t="s">
        <v>978</v>
      </c>
    </row>
    <row r="1094" spans="1:6" hidden="1">
      <c r="A1094" s="10">
        <f t="shared" si="31"/>
        <v>73</v>
      </c>
      <c r="B1094" s="10">
        <v>2016</v>
      </c>
      <c r="C1094" s="10" t="str">
        <f>_xlfn.CONCAT(Table2[[#This Row],[Year]],"-",Table2[[#This Row],[Article No.]])</f>
        <v>2016-73</v>
      </c>
      <c r="D1094" s="10" t="s">
        <v>3170</v>
      </c>
      <c r="E1094" s="76" t="s">
        <v>3171</v>
      </c>
      <c r="F1094" s="10" t="s">
        <v>978</v>
      </c>
    </row>
    <row r="1095" spans="1:6" hidden="1">
      <c r="A1095" s="10">
        <f t="shared" si="31"/>
        <v>74</v>
      </c>
      <c r="B1095" s="10">
        <v>2016</v>
      </c>
      <c r="C1095" s="10" t="str">
        <f>_xlfn.CONCAT(Table2[[#This Row],[Year]],"-",Table2[[#This Row],[Article No.]])</f>
        <v>2016-74</v>
      </c>
      <c r="D1095" s="10" t="s">
        <v>3172</v>
      </c>
      <c r="E1095" s="76" t="s">
        <v>3173</v>
      </c>
      <c r="F1095" s="10" t="s">
        <v>978</v>
      </c>
    </row>
    <row r="1096" spans="1:6" hidden="1">
      <c r="A1096" s="10">
        <f t="shared" si="31"/>
        <v>75</v>
      </c>
      <c r="B1096" s="10">
        <v>2016</v>
      </c>
      <c r="C1096" s="10" t="str">
        <f>_xlfn.CONCAT(Table2[[#This Row],[Year]],"-",Table2[[#This Row],[Article No.]])</f>
        <v>2016-75</v>
      </c>
      <c r="D1096" s="10" t="s">
        <v>3174</v>
      </c>
      <c r="E1096" s="76" t="s">
        <v>3175</v>
      </c>
      <c r="F1096" s="10" t="s">
        <v>978</v>
      </c>
    </row>
    <row r="1097" spans="1:6" hidden="1">
      <c r="A1097" s="10">
        <f t="shared" si="31"/>
        <v>76</v>
      </c>
      <c r="B1097" s="10">
        <v>2016</v>
      </c>
      <c r="C1097" s="10" t="str">
        <f>_xlfn.CONCAT(Table2[[#This Row],[Year]],"-",Table2[[#This Row],[Article No.]])</f>
        <v>2016-76</v>
      </c>
      <c r="D1097" s="10" t="s">
        <v>3176</v>
      </c>
      <c r="E1097" s="76" t="s">
        <v>3058</v>
      </c>
      <c r="F1097" s="10" t="s">
        <v>978</v>
      </c>
    </row>
    <row r="1098" spans="1:6" hidden="1">
      <c r="A1098" s="10">
        <f t="shared" si="31"/>
        <v>77</v>
      </c>
      <c r="B1098" s="10">
        <v>2016</v>
      </c>
      <c r="C1098" s="10" t="str">
        <f>_xlfn.CONCAT(Table2[[#This Row],[Year]],"-",Table2[[#This Row],[Article No.]])</f>
        <v>2016-77</v>
      </c>
      <c r="D1098" s="10" t="s">
        <v>3177</v>
      </c>
      <c r="E1098" s="76" t="s">
        <v>3178</v>
      </c>
      <c r="F1098" s="10" t="s">
        <v>978</v>
      </c>
    </row>
    <row r="1099" spans="1:6" hidden="1">
      <c r="A1099" s="10">
        <f t="shared" si="31"/>
        <v>78</v>
      </c>
      <c r="B1099" s="10">
        <v>2016</v>
      </c>
      <c r="C1099" s="10" t="str">
        <f>_xlfn.CONCAT(Table2[[#This Row],[Year]],"-",Table2[[#This Row],[Article No.]])</f>
        <v>2016-78</v>
      </c>
      <c r="D1099" s="10" t="s">
        <v>3179</v>
      </c>
      <c r="E1099" s="76" t="s">
        <v>3180</v>
      </c>
      <c r="F1099" s="10" t="s">
        <v>978</v>
      </c>
    </row>
    <row r="1100" spans="1:6" hidden="1">
      <c r="A1100" s="10">
        <f t="shared" si="31"/>
        <v>79</v>
      </c>
      <c r="B1100" s="10">
        <v>2016</v>
      </c>
      <c r="C1100" s="10" t="str">
        <f>_xlfn.CONCAT(Table2[[#This Row],[Year]],"-",Table2[[#This Row],[Article No.]])</f>
        <v>2016-79</v>
      </c>
      <c r="D1100" s="10" t="s">
        <v>3181</v>
      </c>
      <c r="E1100" s="76" t="s">
        <v>3182</v>
      </c>
      <c r="F1100" s="10" t="s">
        <v>978</v>
      </c>
    </row>
    <row r="1101" spans="1:6" hidden="1">
      <c r="A1101" s="10">
        <f t="shared" si="31"/>
        <v>80</v>
      </c>
      <c r="B1101" s="10">
        <v>2016</v>
      </c>
      <c r="C1101" s="10" t="str">
        <f>_xlfn.CONCAT(Table2[[#This Row],[Year]],"-",Table2[[#This Row],[Article No.]])</f>
        <v>2016-80</v>
      </c>
      <c r="D1101" s="10" t="s">
        <v>3183</v>
      </c>
      <c r="E1101" s="76" t="s">
        <v>3184</v>
      </c>
      <c r="F1101" s="10" t="s">
        <v>978</v>
      </c>
    </row>
    <row r="1102" spans="1:6" hidden="1">
      <c r="A1102" s="10">
        <f t="shared" si="31"/>
        <v>81</v>
      </c>
      <c r="B1102" s="10">
        <v>2016</v>
      </c>
      <c r="C1102" s="10" t="str">
        <f>_xlfn.CONCAT(Table2[[#This Row],[Year]],"-",Table2[[#This Row],[Article No.]])</f>
        <v>2016-81</v>
      </c>
      <c r="D1102" s="10" t="s">
        <v>3185</v>
      </c>
      <c r="E1102" s="76" t="s">
        <v>3186</v>
      </c>
      <c r="F1102" s="10" t="s">
        <v>978</v>
      </c>
    </row>
    <row r="1103" spans="1:6" hidden="1">
      <c r="A1103" s="10">
        <f t="shared" si="31"/>
        <v>82</v>
      </c>
      <c r="B1103" s="10">
        <v>2016</v>
      </c>
      <c r="C1103" s="10" t="str">
        <f>_xlfn.CONCAT(Table2[[#This Row],[Year]],"-",Table2[[#This Row],[Article No.]])</f>
        <v>2016-82</v>
      </c>
      <c r="D1103" s="10" t="s">
        <v>3187</v>
      </c>
      <c r="E1103" s="76" t="s">
        <v>3188</v>
      </c>
      <c r="F1103" s="10" t="s">
        <v>978</v>
      </c>
    </row>
    <row r="1104" spans="1:6" hidden="1">
      <c r="A1104" s="10">
        <f t="shared" si="31"/>
        <v>83</v>
      </c>
      <c r="B1104" s="10">
        <v>2016</v>
      </c>
      <c r="C1104" s="10" t="str">
        <f>_xlfn.CONCAT(Table2[[#This Row],[Year]],"-",Table2[[#This Row],[Article No.]])</f>
        <v>2016-83</v>
      </c>
      <c r="D1104" s="10" t="s">
        <v>3189</v>
      </c>
      <c r="E1104" s="76" t="s">
        <v>3190</v>
      </c>
      <c r="F1104" s="10" t="s">
        <v>978</v>
      </c>
    </row>
    <row r="1105" spans="1:6" hidden="1">
      <c r="A1105" s="10">
        <f t="shared" si="31"/>
        <v>84</v>
      </c>
      <c r="B1105" s="10">
        <v>2016</v>
      </c>
      <c r="C1105" s="10" t="str">
        <f>_xlfn.CONCAT(Table2[[#This Row],[Year]],"-",Table2[[#This Row],[Article No.]])</f>
        <v>2016-84</v>
      </c>
      <c r="D1105" s="10" t="s">
        <v>3191</v>
      </c>
      <c r="E1105" s="76" t="s">
        <v>3192</v>
      </c>
      <c r="F1105" s="10" t="s">
        <v>978</v>
      </c>
    </row>
    <row r="1106" spans="1:6" hidden="1">
      <c r="A1106" s="10">
        <f t="shared" si="31"/>
        <v>85</v>
      </c>
      <c r="B1106" s="10">
        <v>2016</v>
      </c>
      <c r="C1106" s="10" t="str">
        <f>_xlfn.CONCAT(Table2[[#This Row],[Year]],"-",Table2[[#This Row],[Article No.]])</f>
        <v>2016-85</v>
      </c>
      <c r="D1106" s="10" t="s">
        <v>3193</v>
      </c>
      <c r="E1106" s="76" t="s">
        <v>3194</v>
      </c>
      <c r="F1106" s="10" t="s">
        <v>978</v>
      </c>
    </row>
    <row r="1107" spans="1:6" hidden="1">
      <c r="A1107" s="10">
        <f t="shared" si="31"/>
        <v>86</v>
      </c>
      <c r="B1107" s="10">
        <v>2016</v>
      </c>
      <c r="C1107" s="10" t="str">
        <f>_xlfn.CONCAT(Table2[[#This Row],[Year]],"-",Table2[[#This Row],[Article No.]])</f>
        <v>2016-86</v>
      </c>
      <c r="D1107" s="10" t="s">
        <v>3195</v>
      </c>
      <c r="E1107" s="76" t="s">
        <v>3196</v>
      </c>
      <c r="F1107" s="10" t="s">
        <v>978</v>
      </c>
    </row>
    <row r="1108" spans="1:6" hidden="1">
      <c r="A1108" s="10">
        <f t="shared" si="31"/>
        <v>87</v>
      </c>
      <c r="B1108" s="10">
        <v>2016</v>
      </c>
      <c r="C1108" s="10" t="str">
        <f>_xlfn.CONCAT(Table2[[#This Row],[Year]],"-",Table2[[#This Row],[Article No.]])</f>
        <v>2016-87</v>
      </c>
      <c r="D1108" s="10" t="s">
        <v>3197</v>
      </c>
      <c r="E1108" s="76" t="s">
        <v>3198</v>
      </c>
      <c r="F1108" s="10" t="s">
        <v>978</v>
      </c>
    </row>
    <row r="1109" spans="1:6" hidden="1">
      <c r="A1109" s="10">
        <f t="shared" si="31"/>
        <v>88</v>
      </c>
      <c r="B1109" s="10">
        <v>2016</v>
      </c>
      <c r="C1109" s="10" t="str">
        <f>_xlfn.CONCAT(Table2[[#This Row],[Year]],"-",Table2[[#This Row],[Article No.]])</f>
        <v>2016-88</v>
      </c>
      <c r="D1109" s="10" t="s">
        <v>3199</v>
      </c>
      <c r="E1109" s="76" t="s">
        <v>3200</v>
      </c>
      <c r="F1109" s="10" t="s">
        <v>978</v>
      </c>
    </row>
    <row r="1110" spans="1:6" hidden="1">
      <c r="A1110" s="10">
        <f t="shared" si="31"/>
        <v>89</v>
      </c>
      <c r="B1110" s="10">
        <v>2016</v>
      </c>
      <c r="C1110" s="10" t="str">
        <f>_xlfn.CONCAT(Table2[[#This Row],[Year]],"-",Table2[[#This Row],[Article No.]])</f>
        <v>2016-89</v>
      </c>
      <c r="D1110" s="10" t="s">
        <v>3201</v>
      </c>
      <c r="E1110" s="76" t="s">
        <v>3202</v>
      </c>
      <c r="F1110" s="10" t="s">
        <v>978</v>
      </c>
    </row>
    <row r="1111" spans="1:6" hidden="1">
      <c r="A1111" s="10">
        <f t="shared" si="31"/>
        <v>90</v>
      </c>
      <c r="B1111" s="10">
        <v>2016</v>
      </c>
      <c r="C1111" s="10" t="str">
        <f>_xlfn.CONCAT(Table2[[#This Row],[Year]],"-",Table2[[#This Row],[Article No.]])</f>
        <v>2016-90</v>
      </c>
      <c r="D1111" s="10" t="s">
        <v>3203</v>
      </c>
      <c r="E1111" s="76" t="s">
        <v>3204</v>
      </c>
      <c r="F1111" s="10" t="s">
        <v>978</v>
      </c>
    </row>
    <row r="1112" spans="1:6" hidden="1">
      <c r="A1112" s="10">
        <f t="shared" si="31"/>
        <v>91</v>
      </c>
      <c r="B1112" s="10">
        <v>2016</v>
      </c>
      <c r="C1112" s="10" t="str">
        <f>_xlfn.CONCAT(Table2[[#This Row],[Year]],"-",Table2[[#This Row],[Article No.]])</f>
        <v>2016-91</v>
      </c>
      <c r="D1112" s="10" t="s">
        <v>3205</v>
      </c>
      <c r="E1112" s="76" t="s">
        <v>3206</v>
      </c>
      <c r="F1112" s="10" t="s">
        <v>978</v>
      </c>
    </row>
    <row r="1113" spans="1:6" hidden="1">
      <c r="A1113" s="10">
        <f t="shared" si="31"/>
        <v>92</v>
      </c>
      <c r="B1113" s="10">
        <v>2016</v>
      </c>
      <c r="C1113" s="10" t="str">
        <f>_xlfn.CONCAT(Table2[[#This Row],[Year]],"-",Table2[[#This Row],[Article No.]])</f>
        <v>2016-92</v>
      </c>
      <c r="D1113" s="10" t="s">
        <v>3207</v>
      </c>
      <c r="E1113" s="76" t="s">
        <v>3208</v>
      </c>
      <c r="F1113" s="10" t="s">
        <v>978</v>
      </c>
    </row>
    <row r="1114" spans="1:6" hidden="1">
      <c r="A1114" s="10">
        <f t="shared" si="31"/>
        <v>93</v>
      </c>
      <c r="B1114" s="10">
        <v>2016</v>
      </c>
      <c r="C1114" s="10" t="str">
        <f>_xlfn.CONCAT(Table2[[#This Row],[Year]],"-",Table2[[#This Row],[Article No.]])</f>
        <v>2016-93</v>
      </c>
      <c r="D1114" s="10" t="s">
        <v>3209</v>
      </c>
      <c r="E1114" s="76" t="s">
        <v>3210</v>
      </c>
      <c r="F1114" s="10" t="s">
        <v>978</v>
      </c>
    </row>
    <row r="1115" spans="1:6" hidden="1">
      <c r="A1115" s="10">
        <f t="shared" si="31"/>
        <v>94</v>
      </c>
      <c r="B1115" s="10">
        <v>2016</v>
      </c>
      <c r="C1115" s="10" t="str">
        <f>_xlfn.CONCAT(Table2[[#This Row],[Year]],"-",Table2[[#This Row],[Article No.]])</f>
        <v>2016-94</v>
      </c>
      <c r="D1115" s="10" t="s">
        <v>3211</v>
      </c>
      <c r="E1115" s="76" t="s">
        <v>3212</v>
      </c>
      <c r="F1115" s="10" t="s">
        <v>978</v>
      </c>
    </row>
    <row r="1116" spans="1:6" hidden="1">
      <c r="A1116" s="10">
        <f t="shared" si="31"/>
        <v>95</v>
      </c>
      <c r="B1116" s="10">
        <v>2016</v>
      </c>
      <c r="C1116" s="10" t="str">
        <f>_xlfn.CONCAT(Table2[[#This Row],[Year]],"-",Table2[[#This Row],[Article No.]])</f>
        <v>2016-95</v>
      </c>
      <c r="D1116" s="10" t="s">
        <v>3213</v>
      </c>
      <c r="E1116" s="76" t="s">
        <v>3214</v>
      </c>
      <c r="F1116" s="10" t="s">
        <v>978</v>
      </c>
    </row>
    <row r="1117" spans="1:6" hidden="1">
      <c r="A1117" s="10">
        <f t="shared" si="31"/>
        <v>96</v>
      </c>
      <c r="B1117" s="10">
        <v>2016</v>
      </c>
      <c r="C1117" s="10" t="str">
        <f>_xlfn.CONCAT(Table2[[#This Row],[Year]],"-",Table2[[#This Row],[Article No.]])</f>
        <v>2016-96</v>
      </c>
      <c r="D1117" s="10" t="s">
        <v>3215</v>
      </c>
      <c r="E1117" s="76" t="s">
        <v>3216</v>
      </c>
      <c r="F1117" s="10" t="s">
        <v>978</v>
      </c>
    </row>
    <row r="1118" spans="1:6" hidden="1">
      <c r="A1118" s="10">
        <f t="shared" ref="A1118:A1149" si="32">A1117+1</f>
        <v>97</v>
      </c>
      <c r="B1118" s="10">
        <v>2016</v>
      </c>
      <c r="C1118" s="10" t="str">
        <f>_xlfn.CONCAT(Table2[[#This Row],[Year]],"-",Table2[[#This Row],[Article No.]])</f>
        <v>2016-97</v>
      </c>
      <c r="D1118" s="10" t="s">
        <v>3217</v>
      </c>
      <c r="E1118" s="76" t="s">
        <v>3218</v>
      </c>
      <c r="F1118" s="10" t="s">
        <v>978</v>
      </c>
    </row>
    <row r="1119" spans="1:6" hidden="1">
      <c r="A1119" s="10">
        <f t="shared" si="32"/>
        <v>98</v>
      </c>
      <c r="B1119" s="10">
        <v>2016</v>
      </c>
      <c r="C1119" s="10" t="str">
        <f>_xlfn.CONCAT(Table2[[#This Row],[Year]],"-",Table2[[#This Row],[Article No.]])</f>
        <v>2016-98</v>
      </c>
      <c r="D1119" s="10" t="s">
        <v>3219</v>
      </c>
      <c r="E1119" s="76" t="s">
        <v>3220</v>
      </c>
      <c r="F1119" s="10" t="s">
        <v>978</v>
      </c>
    </row>
    <row r="1120" spans="1:6" hidden="1">
      <c r="A1120" s="10">
        <f t="shared" si="32"/>
        <v>99</v>
      </c>
      <c r="B1120" s="10">
        <v>2016</v>
      </c>
      <c r="C1120" s="10" t="str">
        <f>_xlfn.CONCAT(Table2[[#This Row],[Year]],"-",Table2[[#This Row],[Article No.]])</f>
        <v>2016-99</v>
      </c>
      <c r="D1120" s="10" t="s">
        <v>3221</v>
      </c>
      <c r="E1120" s="76" t="s">
        <v>3222</v>
      </c>
      <c r="F1120" s="10" t="s">
        <v>978</v>
      </c>
    </row>
    <row r="1121" spans="1:6" hidden="1">
      <c r="A1121" s="10">
        <f t="shared" si="32"/>
        <v>100</v>
      </c>
      <c r="B1121" s="10">
        <v>2016</v>
      </c>
      <c r="C1121" s="10" t="str">
        <f>_xlfn.CONCAT(Table2[[#This Row],[Year]],"-",Table2[[#This Row],[Article No.]])</f>
        <v>2016-100</v>
      </c>
      <c r="D1121" s="10" t="s">
        <v>3223</v>
      </c>
      <c r="E1121" s="76" t="s">
        <v>3224</v>
      </c>
      <c r="F1121" s="10" t="s">
        <v>978</v>
      </c>
    </row>
    <row r="1122" spans="1:6" hidden="1">
      <c r="A1122" s="10">
        <f t="shared" si="32"/>
        <v>101</v>
      </c>
      <c r="B1122" s="10">
        <v>2016</v>
      </c>
      <c r="C1122" s="10" t="str">
        <f>_xlfn.CONCAT(Table2[[#This Row],[Year]],"-",Table2[[#This Row],[Article No.]])</f>
        <v>2016-101</v>
      </c>
      <c r="D1122" s="10" t="s">
        <v>3225</v>
      </c>
      <c r="E1122" s="76" t="s">
        <v>3226</v>
      </c>
      <c r="F1122" s="10" t="s">
        <v>978</v>
      </c>
    </row>
    <row r="1123" spans="1:6" hidden="1">
      <c r="A1123" s="10">
        <f t="shared" si="32"/>
        <v>102</v>
      </c>
      <c r="B1123" s="10">
        <v>2016</v>
      </c>
      <c r="C1123" s="10" t="str">
        <f>_xlfn.CONCAT(Table2[[#This Row],[Year]],"-",Table2[[#This Row],[Article No.]])</f>
        <v>2016-102</v>
      </c>
      <c r="D1123" s="10" t="s">
        <v>3227</v>
      </c>
      <c r="E1123" s="76" t="s">
        <v>3228</v>
      </c>
      <c r="F1123" s="10" t="s">
        <v>978</v>
      </c>
    </row>
    <row r="1124" spans="1:6" hidden="1">
      <c r="A1124" s="10">
        <f t="shared" si="32"/>
        <v>103</v>
      </c>
      <c r="B1124" s="10">
        <v>2016</v>
      </c>
      <c r="C1124" s="10" t="str">
        <f>_xlfn.CONCAT(Table2[[#This Row],[Year]],"-",Table2[[#This Row],[Article No.]])</f>
        <v>2016-103</v>
      </c>
      <c r="D1124" s="10" t="s">
        <v>3229</v>
      </c>
      <c r="E1124" s="76" t="s">
        <v>3230</v>
      </c>
      <c r="F1124" s="10" t="s">
        <v>978</v>
      </c>
    </row>
    <row r="1125" spans="1:6" hidden="1">
      <c r="A1125" s="10">
        <f t="shared" si="32"/>
        <v>104</v>
      </c>
      <c r="B1125" s="10">
        <v>2016</v>
      </c>
      <c r="C1125" s="10" t="str">
        <f>_xlfn.CONCAT(Table2[[#This Row],[Year]],"-",Table2[[#This Row],[Article No.]])</f>
        <v>2016-104</v>
      </c>
      <c r="D1125" s="10" t="s">
        <v>3231</v>
      </c>
      <c r="E1125" s="76" t="s">
        <v>3232</v>
      </c>
      <c r="F1125" s="10" t="s">
        <v>978</v>
      </c>
    </row>
    <row r="1126" spans="1:6" hidden="1">
      <c r="A1126" s="10">
        <f t="shared" si="32"/>
        <v>105</v>
      </c>
      <c r="B1126" s="10">
        <v>2016</v>
      </c>
      <c r="C1126" s="10" t="str">
        <f>_xlfn.CONCAT(Table2[[#This Row],[Year]],"-",Table2[[#This Row],[Article No.]])</f>
        <v>2016-105</v>
      </c>
      <c r="D1126" s="10" t="s">
        <v>3233</v>
      </c>
      <c r="E1126" s="76" t="s">
        <v>3234</v>
      </c>
      <c r="F1126" s="10" t="s">
        <v>978</v>
      </c>
    </row>
    <row r="1127" spans="1:6" hidden="1">
      <c r="A1127" s="10">
        <f t="shared" si="32"/>
        <v>106</v>
      </c>
      <c r="B1127" s="10">
        <v>2016</v>
      </c>
      <c r="C1127" s="10" t="str">
        <f>_xlfn.CONCAT(Table2[[#This Row],[Year]],"-",Table2[[#This Row],[Article No.]])</f>
        <v>2016-106</v>
      </c>
      <c r="D1127" s="10" t="s">
        <v>3235</v>
      </c>
      <c r="E1127" s="76" t="s">
        <v>3236</v>
      </c>
      <c r="F1127" s="10" t="s">
        <v>978</v>
      </c>
    </row>
    <row r="1128" spans="1:6" hidden="1">
      <c r="A1128" s="10">
        <f t="shared" si="32"/>
        <v>107</v>
      </c>
      <c r="B1128" s="10">
        <v>2016</v>
      </c>
      <c r="C1128" s="10" t="str">
        <f>_xlfn.CONCAT(Table2[[#This Row],[Year]],"-",Table2[[#This Row],[Article No.]])</f>
        <v>2016-107</v>
      </c>
      <c r="D1128" s="10" t="s">
        <v>3237</v>
      </c>
      <c r="E1128" s="76" t="s">
        <v>3238</v>
      </c>
      <c r="F1128" s="10" t="s">
        <v>978</v>
      </c>
    </row>
    <row r="1129" spans="1:6" hidden="1">
      <c r="A1129" s="10">
        <f t="shared" si="32"/>
        <v>108</v>
      </c>
      <c r="B1129" s="10">
        <v>2016</v>
      </c>
      <c r="C1129" s="10" t="str">
        <f>_xlfn.CONCAT(Table2[[#This Row],[Year]],"-",Table2[[#This Row],[Article No.]])</f>
        <v>2016-108</v>
      </c>
      <c r="D1129" s="10" t="s">
        <v>3239</v>
      </c>
      <c r="E1129" s="76" t="s">
        <v>3240</v>
      </c>
      <c r="F1129" s="10" t="s">
        <v>978</v>
      </c>
    </row>
    <row r="1130" spans="1:6" hidden="1">
      <c r="A1130" s="10">
        <f t="shared" si="32"/>
        <v>109</v>
      </c>
      <c r="B1130" s="10">
        <v>2016</v>
      </c>
      <c r="C1130" s="10" t="str">
        <f>_xlfn.CONCAT(Table2[[#This Row],[Year]],"-",Table2[[#This Row],[Article No.]])</f>
        <v>2016-109</v>
      </c>
      <c r="D1130" s="10" t="s">
        <v>3241</v>
      </c>
      <c r="E1130" s="76" t="s">
        <v>3242</v>
      </c>
      <c r="F1130" s="10" t="s">
        <v>978</v>
      </c>
    </row>
    <row r="1131" spans="1:6" hidden="1">
      <c r="A1131" s="10">
        <f t="shared" si="32"/>
        <v>110</v>
      </c>
      <c r="B1131" s="10">
        <v>2016</v>
      </c>
      <c r="C1131" s="10" t="str">
        <f>_xlfn.CONCAT(Table2[[#This Row],[Year]],"-",Table2[[#This Row],[Article No.]])</f>
        <v>2016-110</v>
      </c>
      <c r="D1131" s="10" t="s">
        <v>3243</v>
      </c>
      <c r="E1131" s="76" t="s">
        <v>3244</v>
      </c>
      <c r="F1131" s="10" t="s">
        <v>978</v>
      </c>
    </row>
    <row r="1132" spans="1:6" hidden="1">
      <c r="A1132" s="10">
        <f t="shared" si="32"/>
        <v>111</v>
      </c>
      <c r="B1132" s="10">
        <v>2016</v>
      </c>
      <c r="C1132" s="10" t="str">
        <f>_xlfn.CONCAT(Table2[[#This Row],[Year]],"-",Table2[[#This Row],[Article No.]])</f>
        <v>2016-111</v>
      </c>
      <c r="D1132" s="10" t="s">
        <v>3245</v>
      </c>
      <c r="E1132" s="76" t="s">
        <v>3246</v>
      </c>
      <c r="F1132" s="10" t="s">
        <v>978</v>
      </c>
    </row>
    <row r="1133" spans="1:6" hidden="1">
      <c r="A1133" s="10">
        <f t="shared" si="32"/>
        <v>112</v>
      </c>
      <c r="B1133" s="10">
        <v>2016</v>
      </c>
      <c r="C1133" s="10" t="str">
        <f>_xlfn.CONCAT(Table2[[#This Row],[Year]],"-",Table2[[#This Row],[Article No.]])</f>
        <v>2016-112</v>
      </c>
      <c r="D1133" s="10" t="s">
        <v>3247</v>
      </c>
      <c r="E1133" s="76" t="s">
        <v>2800</v>
      </c>
      <c r="F1133" s="10" t="s">
        <v>978</v>
      </c>
    </row>
    <row r="1134" spans="1:6" hidden="1">
      <c r="A1134" s="10">
        <f t="shared" si="32"/>
        <v>113</v>
      </c>
      <c r="B1134" s="10">
        <v>2016</v>
      </c>
      <c r="C1134" s="10" t="str">
        <f>_xlfn.CONCAT(Table2[[#This Row],[Year]],"-",Table2[[#This Row],[Article No.]])</f>
        <v>2016-113</v>
      </c>
      <c r="D1134" s="10" t="s">
        <v>3248</v>
      </c>
      <c r="E1134" s="76" t="s">
        <v>3249</v>
      </c>
      <c r="F1134" s="10" t="s">
        <v>978</v>
      </c>
    </row>
    <row r="1135" spans="1:6" hidden="1">
      <c r="A1135" s="10">
        <f t="shared" si="32"/>
        <v>114</v>
      </c>
      <c r="B1135" s="10">
        <v>2016</v>
      </c>
      <c r="C1135" s="10" t="str">
        <f>_xlfn.CONCAT(Table2[[#This Row],[Year]],"-",Table2[[#This Row],[Article No.]])</f>
        <v>2016-114</v>
      </c>
      <c r="D1135" s="10" t="s">
        <v>3250</v>
      </c>
      <c r="E1135" s="76" t="s">
        <v>3251</v>
      </c>
      <c r="F1135" s="10" t="s">
        <v>978</v>
      </c>
    </row>
    <row r="1136" spans="1:6" hidden="1">
      <c r="A1136" s="10">
        <f t="shared" si="32"/>
        <v>115</v>
      </c>
      <c r="B1136" s="10">
        <v>2016</v>
      </c>
      <c r="C1136" s="10" t="str">
        <f>_xlfn.CONCAT(Table2[[#This Row],[Year]],"-",Table2[[#This Row],[Article No.]])</f>
        <v>2016-115</v>
      </c>
      <c r="D1136" s="10" t="s">
        <v>3252</v>
      </c>
      <c r="E1136" s="76" t="s">
        <v>3253</v>
      </c>
      <c r="F1136" s="10" t="s">
        <v>978</v>
      </c>
    </row>
    <row r="1137" spans="1:6" hidden="1">
      <c r="A1137" s="10">
        <f t="shared" si="32"/>
        <v>116</v>
      </c>
      <c r="B1137" s="10">
        <v>2016</v>
      </c>
      <c r="C1137" s="10" t="str">
        <f>_xlfn.CONCAT(Table2[[#This Row],[Year]],"-",Table2[[#This Row],[Article No.]])</f>
        <v>2016-116</v>
      </c>
      <c r="D1137" s="10" t="s">
        <v>3254</v>
      </c>
      <c r="E1137" s="76" t="s">
        <v>3255</v>
      </c>
      <c r="F1137" s="10" t="s">
        <v>978</v>
      </c>
    </row>
    <row r="1138" spans="1:6" hidden="1">
      <c r="A1138" s="10">
        <f t="shared" si="32"/>
        <v>117</v>
      </c>
      <c r="B1138" s="10">
        <v>2016</v>
      </c>
      <c r="C1138" s="10" t="str">
        <f>_xlfn.CONCAT(Table2[[#This Row],[Year]],"-",Table2[[#This Row],[Article No.]])</f>
        <v>2016-117</v>
      </c>
      <c r="D1138" s="10" t="s">
        <v>3256</v>
      </c>
      <c r="E1138" s="76" t="s">
        <v>3257</v>
      </c>
      <c r="F1138" s="10" t="s">
        <v>978</v>
      </c>
    </row>
    <row r="1139" spans="1:6" hidden="1">
      <c r="A1139" s="10">
        <f t="shared" si="32"/>
        <v>118</v>
      </c>
      <c r="B1139" s="10">
        <v>2016</v>
      </c>
      <c r="C1139" s="10" t="str">
        <f>_xlfn.CONCAT(Table2[[#This Row],[Year]],"-",Table2[[#This Row],[Article No.]])</f>
        <v>2016-118</v>
      </c>
      <c r="D1139" s="10" t="s">
        <v>3258</v>
      </c>
      <c r="E1139" s="76" t="s">
        <v>3259</v>
      </c>
      <c r="F1139" s="10" t="s">
        <v>978</v>
      </c>
    </row>
    <row r="1140" spans="1:6" hidden="1">
      <c r="A1140" s="10">
        <f t="shared" si="32"/>
        <v>119</v>
      </c>
      <c r="B1140" s="10">
        <v>2016</v>
      </c>
      <c r="C1140" s="10" t="str">
        <f>_xlfn.CONCAT(Table2[[#This Row],[Year]],"-",Table2[[#This Row],[Article No.]])</f>
        <v>2016-119</v>
      </c>
      <c r="D1140" s="10" t="s">
        <v>3260</v>
      </c>
      <c r="E1140" s="76" t="s">
        <v>3261</v>
      </c>
      <c r="F1140" s="10" t="s">
        <v>978</v>
      </c>
    </row>
    <row r="1141" spans="1:6" hidden="1">
      <c r="A1141" s="10">
        <f t="shared" si="32"/>
        <v>120</v>
      </c>
      <c r="B1141" s="10">
        <v>2016</v>
      </c>
      <c r="C1141" s="10" t="str">
        <f>_xlfn.CONCAT(Table2[[#This Row],[Year]],"-",Table2[[#This Row],[Article No.]])</f>
        <v>2016-120</v>
      </c>
      <c r="D1141" s="10" t="s">
        <v>3262</v>
      </c>
      <c r="E1141" s="76" t="s">
        <v>3263</v>
      </c>
      <c r="F1141" s="10" t="s">
        <v>978</v>
      </c>
    </row>
    <row r="1142" spans="1:6" hidden="1">
      <c r="A1142" s="10">
        <f t="shared" si="32"/>
        <v>121</v>
      </c>
      <c r="B1142" s="10">
        <v>2016</v>
      </c>
      <c r="C1142" s="10" t="str">
        <f>_xlfn.CONCAT(Table2[[#This Row],[Year]],"-",Table2[[#This Row],[Article No.]])</f>
        <v>2016-121</v>
      </c>
      <c r="D1142" s="10" t="s">
        <v>3264</v>
      </c>
      <c r="E1142" s="76" t="s">
        <v>3265</v>
      </c>
      <c r="F1142" s="10" t="s">
        <v>978</v>
      </c>
    </row>
    <row r="1143" spans="1:6" hidden="1">
      <c r="A1143" s="10">
        <f t="shared" si="32"/>
        <v>122</v>
      </c>
      <c r="B1143" s="10">
        <v>2016</v>
      </c>
      <c r="C1143" s="10" t="str">
        <f>_xlfn.CONCAT(Table2[[#This Row],[Year]],"-",Table2[[#This Row],[Article No.]])</f>
        <v>2016-122</v>
      </c>
      <c r="D1143" s="10" t="s">
        <v>3266</v>
      </c>
      <c r="E1143" s="76" t="s">
        <v>3267</v>
      </c>
      <c r="F1143" s="10" t="s">
        <v>978</v>
      </c>
    </row>
    <row r="1144" spans="1:6" hidden="1">
      <c r="A1144" s="10">
        <f t="shared" si="32"/>
        <v>123</v>
      </c>
      <c r="B1144" s="10">
        <v>2016</v>
      </c>
      <c r="C1144" s="10" t="str">
        <f>_xlfn.CONCAT(Table2[[#This Row],[Year]],"-",Table2[[#This Row],[Article No.]])</f>
        <v>2016-123</v>
      </c>
      <c r="D1144" s="10" t="s">
        <v>3268</v>
      </c>
      <c r="E1144" s="76" t="s">
        <v>3269</v>
      </c>
      <c r="F1144" s="10" t="s">
        <v>978</v>
      </c>
    </row>
    <row r="1145" spans="1:6" hidden="1">
      <c r="A1145" s="10">
        <f t="shared" si="32"/>
        <v>124</v>
      </c>
      <c r="B1145" s="10">
        <v>2016</v>
      </c>
      <c r="C1145" s="10" t="str">
        <f>_xlfn.CONCAT(Table2[[#This Row],[Year]],"-",Table2[[#This Row],[Article No.]])</f>
        <v>2016-124</v>
      </c>
      <c r="D1145" s="10" t="s">
        <v>3270</v>
      </c>
      <c r="E1145" s="76" t="s">
        <v>3271</v>
      </c>
      <c r="F1145" s="10" t="s">
        <v>978</v>
      </c>
    </row>
    <row r="1146" spans="1:6" hidden="1">
      <c r="A1146" s="10">
        <f t="shared" si="32"/>
        <v>125</v>
      </c>
      <c r="B1146" s="10">
        <v>2016</v>
      </c>
      <c r="C1146" s="10" t="str">
        <f>_xlfn.CONCAT(Table2[[#This Row],[Year]],"-",Table2[[#This Row],[Article No.]])</f>
        <v>2016-125</v>
      </c>
      <c r="D1146" s="10" t="s">
        <v>3272</v>
      </c>
      <c r="E1146" s="76" t="s">
        <v>3273</v>
      </c>
      <c r="F1146" s="10" t="s">
        <v>978</v>
      </c>
    </row>
    <row r="1147" spans="1:6" hidden="1">
      <c r="A1147" s="10">
        <f t="shared" si="32"/>
        <v>126</v>
      </c>
      <c r="B1147" s="10">
        <v>2016</v>
      </c>
      <c r="C1147" s="10" t="str">
        <f>_xlfn.CONCAT(Table2[[#This Row],[Year]],"-",Table2[[#This Row],[Article No.]])</f>
        <v>2016-126</v>
      </c>
      <c r="D1147" s="10" t="s">
        <v>3274</v>
      </c>
      <c r="E1147" s="76" t="s">
        <v>3275</v>
      </c>
      <c r="F1147" s="10" t="s">
        <v>978</v>
      </c>
    </row>
    <row r="1148" spans="1:6" hidden="1">
      <c r="A1148" s="10">
        <f t="shared" si="32"/>
        <v>127</v>
      </c>
      <c r="B1148" s="10">
        <v>2016</v>
      </c>
      <c r="C1148" s="10" t="str">
        <f>_xlfn.CONCAT(Table2[[#This Row],[Year]],"-",Table2[[#This Row],[Article No.]])</f>
        <v>2016-127</v>
      </c>
      <c r="D1148" s="10" t="s">
        <v>3276</v>
      </c>
      <c r="E1148" s="76" t="s">
        <v>3251</v>
      </c>
      <c r="F1148" s="10" t="s">
        <v>978</v>
      </c>
    </row>
    <row r="1149" spans="1:6" hidden="1">
      <c r="A1149" s="10">
        <f t="shared" si="32"/>
        <v>128</v>
      </c>
      <c r="B1149" s="10">
        <v>2016</v>
      </c>
      <c r="C1149" s="10" t="str">
        <f>_xlfn.CONCAT(Table2[[#This Row],[Year]],"-",Table2[[#This Row],[Article No.]])</f>
        <v>2016-128</v>
      </c>
      <c r="D1149" s="10" t="s">
        <v>3277</v>
      </c>
      <c r="E1149" s="76" t="s">
        <v>3278</v>
      </c>
      <c r="F1149" s="10" t="s">
        <v>978</v>
      </c>
    </row>
    <row r="1150" spans="1:6" hidden="1">
      <c r="A1150" s="10">
        <f t="shared" ref="A1150:A1157" si="33">A1149+1</f>
        <v>129</v>
      </c>
      <c r="B1150" s="10">
        <v>2016</v>
      </c>
      <c r="C1150" s="10" t="str">
        <f>_xlfn.CONCAT(Table2[[#This Row],[Year]],"-",Table2[[#This Row],[Article No.]])</f>
        <v>2016-129</v>
      </c>
      <c r="D1150" s="10" t="s">
        <v>3279</v>
      </c>
      <c r="E1150" s="76" t="s">
        <v>3280</v>
      </c>
      <c r="F1150" s="10" t="s">
        <v>978</v>
      </c>
    </row>
    <row r="1151" spans="1:6" hidden="1">
      <c r="A1151" s="10">
        <f t="shared" si="33"/>
        <v>130</v>
      </c>
      <c r="B1151" s="10">
        <v>2016</v>
      </c>
      <c r="C1151" s="10" t="str">
        <f>_xlfn.CONCAT(Table2[[#This Row],[Year]],"-",Table2[[#This Row],[Article No.]])</f>
        <v>2016-130</v>
      </c>
      <c r="D1151" s="10" t="s">
        <v>3281</v>
      </c>
      <c r="E1151" s="76" t="s">
        <v>3282</v>
      </c>
      <c r="F1151" s="10" t="s">
        <v>978</v>
      </c>
    </row>
    <row r="1152" spans="1:6" hidden="1">
      <c r="A1152" s="10">
        <f t="shared" si="33"/>
        <v>131</v>
      </c>
      <c r="B1152" s="10">
        <v>2016</v>
      </c>
      <c r="C1152" s="10" t="str">
        <f>_xlfn.CONCAT(Table2[[#This Row],[Year]],"-",Table2[[#This Row],[Article No.]])</f>
        <v>2016-131</v>
      </c>
      <c r="D1152" s="10" t="s">
        <v>3283</v>
      </c>
      <c r="E1152" s="76" t="s">
        <v>3284</v>
      </c>
      <c r="F1152" s="10" t="s">
        <v>978</v>
      </c>
    </row>
    <row r="1153" spans="1:6" hidden="1">
      <c r="A1153" s="10">
        <f t="shared" si="33"/>
        <v>132</v>
      </c>
      <c r="B1153" s="10">
        <v>2016</v>
      </c>
      <c r="C1153" s="10" t="str">
        <f>_xlfn.CONCAT(Table2[[#This Row],[Year]],"-",Table2[[#This Row],[Article No.]])</f>
        <v>2016-132</v>
      </c>
      <c r="D1153" s="10" t="s">
        <v>3285</v>
      </c>
      <c r="E1153" s="76" t="s">
        <v>3286</v>
      </c>
      <c r="F1153" s="10" t="s">
        <v>978</v>
      </c>
    </row>
    <row r="1154" spans="1:6" hidden="1">
      <c r="A1154" s="10">
        <f t="shared" si="33"/>
        <v>133</v>
      </c>
      <c r="B1154" s="10">
        <v>2016</v>
      </c>
      <c r="C1154" s="10" t="str">
        <f>_xlfn.CONCAT(Table2[[#This Row],[Year]],"-",Table2[[#This Row],[Article No.]])</f>
        <v>2016-133</v>
      </c>
      <c r="D1154" s="10" t="s">
        <v>3287</v>
      </c>
      <c r="E1154" s="76" t="s">
        <v>3288</v>
      </c>
      <c r="F1154" s="10" t="s">
        <v>978</v>
      </c>
    </row>
    <row r="1155" spans="1:6" hidden="1">
      <c r="A1155" s="10">
        <f t="shared" si="33"/>
        <v>134</v>
      </c>
      <c r="B1155" s="10">
        <v>2016</v>
      </c>
      <c r="C1155" s="10" t="str">
        <f>_xlfn.CONCAT(Table2[[#This Row],[Year]],"-",Table2[[#This Row],[Article No.]])</f>
        <v>2016-134</v>
      </c>
      <c r="D1155" s="10" t="s">
        <v>3289</v>
      </c>
      <c r="E1155" s="76" t="s">
        <v>3290</v>
      </c>
      <c r="F1155" s="10" t="s">
        <v>978</v>
      </c>
    </row>
    <row r="1156" spans="1:6" hidden="1">
      <c r="A1156" s="10">
        <f t="shared" si="33"/>
        <v>135</v>
      </c>
      <c r="B1156" s="10">
        <v>2016</v>
      </c>
      <c r="C1156" s="10" t="str">
        <f>_xlfn.CONCAT(Table2[[#This Row],[Year]],"-",Table2[[#This Row],[Article No.]])</f>
        <v>2016-135</v>
      </c>
      <c r="D1156" s="10" t="s">
        <v>3291</v>
      </c>
      <c r="E1156" s="76" t="s">
        <v>3292</v>
      </c>
      <c r="F1156" s="10" t="s">
        <v>978</v>
      </c>
    </row>
    <row r="1157" spans="1:6" hidden="1">
      <c r="A1157" s="10">
        <f t="shared" si="33"/>
        <v>136</v>
      </c>
      <c r="B1157" s="10">
        <v>2016</v>
      </c>
      <c r="C1157" s="10" t="str">
        <f>_xlfn.CONCAT(Table2[[#This Row],[Year]],"-",Table2[[#This Row],[Article No.]])</f>
        <v>2016-136</v>
      </c>
      <c r="D1157" s="10" t="s">
        <v>3293</v>
      </c>
      <c r="E1157" s="77" t="s">
        <v>3294</v>
      </c>
      <c r="F1157" s="10" t="s">
        <v>978</v>
      </c>
    </row>
    <row r="1158" spans="1:6" hidden="1">
      <c r="A1158" s="10">
        <v>1</v>
      </c>
      <c r="B1158" s="10">
        <v>2015</v>
      </c>
      <c r="C1158" s="10" t="str">
        <f>_xlfn.CONCAT(Table2[[#This Row],[Year]],"-",Table2[[#This Row],[Article No.]])</f>
        <v>2015-1</v>
      </c>
      <c r="D1158" s="10" t="s">
        <v>3295</v>
      </c>
      <c r="E1158" s="10" t="s">
        <v>3296</v>
      </c>
      <c r="F1158" s="10" t="s">
        <v>978</v>
      </c>
    </row>
    <row r="1159" spans="1:6" hidden="1">
      <c r="A1159" s="10">
        <f t="shared" ref="A1159:A1222" si="34">A1158+1</f>
        <v>2</v>
      </c>
      <c r="B1159" s="10">
        <v>2015</v>
      </c>
      <c r="C1159" s="10" t="str">
        <f>_xlfn.CONCAT(Table2[[#This Row],[Year]],"-",Table2[[#This Row],[Article No.]])</f>
        <v>2015-2</v>
      </c>
      <c r="D1159" s="10" t="s">
        <v>3297</v>
      </c>
      <c r="E1159" s="10" t="s">
        <v>3298</v>
      </c>
      <c r="F1159" s="10" t="s">
        <v>978</v>
      </c>
    </row>
    <row r="1160" spans="1:6" hidden="1">
      <c r="A1160" s="10">
        <f t="shared" si="34"/>
        <v>3</v>
      </c>
      <c r="B1160" s="10">
        <v>2015</v>
      </c>
      <c r="C1160" s="10" t="str">
        <f>_xlfn.CONCAT(Table2[[#This Row],[Year]],"-",Table2[[#This Row],[Article No.]])</f>
        <v>2015-3</v>
      </c>
      <c r="D1160" s="10" t="s">
        <v>3299</v>
      </c>
      <c r="E1160" s="10" t="s">
        <v>3300</v>
      </c>
      <c r="F1160" s="10" t="s">
        <v>978</v>
      </c>
    </row>
    <row r="1161" spans="1:6" hidden="1">
      <c r="A1161" s="10">
        <f t="shared" si="34"/>
        <v>4</v>
      </c>
      <c r="B1161" s="10">
        <v>2015</v>
      </c>
      <c r="C1161" s="10" t="str">
        <f>_xlfn.CONCAT(Table2[[#This Row],[Year]],"-",Table2[[#This Row],[Article No.]])</f>
        <v>2015-4</v>
      </c>
      <c r="D1161" s="10" t="s">
        <v>3301</v>
      </c>
      <c r="E1161" s="10" t="s">
        <v>3302</v>
      </c>
      <c r="F1161" s="10" t="s">
        <v>978</v>
      </c>
    </row>
    <row r="1162" spans="1:6" hidden="1">
      <c r="A1162" s="10">
        <f t="shared" si="34"/>
        <v>5</v>
      </c>
      <c r="B1162" s="10">
        <v>2015</v>
      </c>
      <c r="C1162" s="10" t="str">
        <f>_xlfn.CONCAT(Table2[[#This Row],[Year]],"-",Table2[[#This Row],[Article No.]])</f>
        <v>2015-5</v>
      </c>
      <c r="D1162" s="10" t="s">
        <v>3303</v>
      </c>
      <c r="E1162" s="10" t="s">
        <v>3304</v>
      </c>
      <c r="F1162" s="10" t="s">
        <v>978</v>
      </c>
    </row>
    <row r="1163" spans="1:6" hidden="1">
      <c r="A1163" s="10">
        <f t="shared" si="34"/>
        <v>6</v>
      </c>
      <c r="B1163" s="10">
        <v>2015</v>
      </c>
      <c r="C1163" s="10" t="str">
        <f>_xlfn.CONCAT(Table2[[#This Row],[Year]],"-",Table2[[#This Row],[Article No.]])</f>
        <v>2015-6</v>
      </c>
      <c r="D1163" s="10" t="s">
        <v>3305</v>
      </c>
      <c r="E1163" s="10" t="s">
        <v>3306</v>
      </c>
      <c r="F1163" s="10" t="s">
        <v>978</v>
      </c>
    </row>
    <row r="1164" spans="1:6" hidden="1">
      <c r="A1164" s="10">
        <f t="shared" si="34"/>
        <v>7</v>
      </c>
      <c r="B1164" s="10">
        <v>2015</v>
      </c>
      <c r="C1164" s="10" t="str">
        <f>_xlfn.CONCAT(Table2[[#This Row],[Year]],"-",Table2[[#This Row],[Article No.]])</f>
        <v>2015-7</v>
      </c>
      <c r="D1164" s="10" t="s">
        <v>3307</v>
      </c>
      <c r="E1164" s="10" t="s">
        <v>3308</v>
      </c>
      <c r="F1164" s="10" t="s">
        <v>978</v>
      </c>
    </row>
    <row r="1165" spans="1:6" hidden="1">
      <c r="A1165" s="10">
        <f t="shared" si="34"/>
        <v>8</v>
      </c>
      <c r="B1165" s="10">
        <v>2015</v>
      </c>
      <c r="C1165" s="10" t="str">
        <f>_xlfn.CONCAT(Table2[[#This Row],[Year]],"-",Table2[[#This Row],[Article No.]])</f>
        <v>2015-8</v>
      </c>
      <c r="D1165" s="10" t="s">
        <v>3309</v>
      </c>
      <c r="E1165" s="10" t="s">
        <v>3310</v>
      </c>
      <c r="F1165" s="10" t="s">
        <v>978</v>
      </c>
    </row>
    <row r="1166" spans="1:6" hidden="1">
      <c r="A1166" s="10">
        <f t="shared" si="34"/>
        <v>9</v>
      </c>
      <c r="B1166" s="10">
        <v>2015</v>
      </c>
      <c r="C1166" s="10" t="str">
        <f>_xlfn.CONCAT(Table2[[#This Row],[Year]],"-",Table2[[#This Row],[Article No.]])</f>
        <v>2015-9</v>
      </c>
      <c r="D1166" s="10" t="s">
        <v>3311</v>
      </c>
      <c r="E1166" s="10" t="s">
        <v>3290</v>
      </c>
      <c r="F1166" s="10" t="s">
        <v>978</v>
      </c>
    </row>
    <row r="1167" spans="1:6" hidden="1">
      <c r="A1167" s="10">
        <f t="shared" si="34"/>
        <v>10</v>
      </c>
      <c r="B1167" s="10">
        <v>2015</v>
      </c>
      <c r="C1167" s="10" t="str">
        <f>_xlfn.CONCAT(Table2[[#This Row],[Year]],"-",Table2[[#This Row],[Article No.]])</f>
        <v>2015-10</v>
      </c>
      <c r="D1167" s="10" t="s">
        <v>3312</v>
      </c>
      <c r="E1167" s="10" t="s">
        <v>3313</v>
      </c>
      <c r="F1167" s="10" t="s">
        <v>978</v>
      </c>
    </row>
    <row r="1168" spans="1:6" hidden="1">
      <c r="A1168" s="10">
        <f t="shared" si="34"/>
        <v>11</v>
      </c>
      <c r="B1168" s="10">
        <v>2015</v>
      </c>
      <c r="C1168" s="10" t="str">
        <f>_xlfn.CONCAT(Table2[[#This Row],[Year]],"-",Table2[[#This Row],[Article No.]])</f>
        <v>2015-11</v>
      </c>
      <c r="D1168" s="10" t="s">
        <v>3314</v>
      </c>
      <c r="E1168" s="10" t="s">
        <v>3315</v>
      </c>
      <c r="F1168" s="10" t="s">
        <v>978</v>
      </c>
    </row>
    <row r="1169" spans="1:6" hidden="1">
      <c r="A1169" s="10">
        <f t="shared" si="34"/>
        <v>12</v>
      </c>
      <c r="B1169" s="10">
        <v>2015</v>
      </c>
      <c r="C1169" s="10" t="str">
        <f>_xlfn.CONCAT(Table2[[#This Row],[Year]],"-",Table2[[#This Row],[Article No.]])</f>
        <v>2015-12</v>
      </c>
      <c r="D1169" s="10" t="s">
        <v>3316</v>
      </c>
      <c r="E1169" s="10" t="s">
        <v>3317</v>
      </c>
      <c r="F1169" s="10" t="s">
        <v>978</v>
      </c>
    </row>
    <row r="1170" spans="1:6" hidden="1">
      <c r="A1170" s="10">
        <f t="shared" si="34"/>
        <v>13</v>
      </c>
      <c r="B1170" s="10">
        <v>2015</v>
      </c>
      <c r="C1170" s="10" t="str">
        <f>_xlfn.CONCAT(Table2[[#This Row],[Year]],"-",Table2[[#This Row],[Article No.]])</f>
        <v>2015-13</v>
      </c>
      <c r="D1170" s="10" t="s">
        <v>3318</v>
      </c>
      <c r="E1170" s="10" t="s">
        <v>3319</v>
      </c>
      <c r="F1170" s="10" t="s">
        <v>978</v>
      </c>
    </row>
    <row r="1171" spans="1:6" hidden="1">
      <c r="A1171" s="10">
        <f t="shared" si="34"/>
        <v>14</v>
      </c>
      <c r="B1171" s="10">
        <v>2015</v>
      </c>
      <c r="C1171" s="10" t="str">
        <f>_xlfn.CONCAT(Table2[[#This Row],[Year]],"-",Table2[[#This Row],[Article No.]])</f>
        <v>2015-14</v>
      </c>
      <c r="D1171" s="10" t="s">
        <v>3320</v>
      </c>
      <c r="E1171" s="10" t="s">
        <v>3321</v>
      </c>
      <c r="F1171" s="10" t="s">
        <v>978</v>
      </c>
    </row>
    <row r="1172" spans="1:6" hidden="1">
      <c r="A1172" s="10">
        <f t="shared" si="34"/>
        <v>15</v>
      </c>
      <c r="B1172" s="10">
        <v>2015</v>
      </c>
      <c r="C1172" s="10" t="str">
        <f>_xlfn.CONCAT(Table2[[#This Row],[Year]],"-",Table2[[#This Row],[Article No.]])</f>
        <v>2015-15</v>
      </c>
      <c r="D1172" s="10" t="s">
        <v>3322</v>
      </c>
      <c r="E1172" s="10" t="s">
        <v>3323</v>
      </c>
      <c r="F1172" s="10" t="s">
        <v>978</v>
      </c>
    </row>
    <row r="1173" spans="1:6" hidden="1">
      <c r="A1173" s="10">
        <f t="shared" si="34"/>
        <v>16</v>
      </c>
      <c r="B1173" s="10">
        <v>2015</v>
      </c>
      <c r="C1173" s="10" t="str">
        <f>_xlfn.CONCAT(Table2[[#This Row],[Year]],"-",Table2[[#This Row],[Article No.]])</f>
        <v>2015-16</v>
      </c>
      <c r="D1173" s="10" t="s">
        <v>3324</v>
      </c>
      <c r="E1173" s="10" t="s">
        <v>3325</v>
      </c>
      <c r="F1173" s="10" t="s">
        <v>978</v>
      </c>
    </row>
    <row r="1174" spans="1:6" hidden="1">
      <c r="A1174" s="10">
        <f t="shared" si="34"/>
        <v>17</v>
      </c>
      <c r="B1174" s="10">
        <v>2015</v>
      </c>
      <c r="C1174" s="10" t="str">
        <f>_xlfn.CONCAT(Table2[[#This Row],[Year]],"-",Table2[[#This Row],[Article No.]])</f>
        <v>2015-17</v>
      </c>
      <c r="D1174" s="10" t="s">
        <v>3326</v>
      </c>
      <c r="E1174" s="10" t="s">
        <v>3327</v>
      </c>
      <c r="F1174" s="10" t="s">
        <v>978</v>
      </c>
    </row>
    <row r="1175" spans="1:6" hidden="1">
      <c r="A1175" s="10">
        <f t="shared" si="34"/>
        <v>18</v>
      </c>
      <c r="B1175" s="10">
        <v>2015</v>
      </c>
      <c r="C1175" s="10" t="str">
        <f>_xlfn.CONCAT(Table2[[#This Row],[Year]],"-",Table2[[#This Row],[Article No.]])</f>
        <v>2015-18</v>
      </c>
      <c r="D1175" s="10" t="s">
        <v>3328</v>
      </c>
      <c r="E1175" s="10" t="s">
        <v>3329</v>
      </c>
      <c r="F1175" s="10" t="s">
        <v>978</v>
      </c>
    </row>
    <row r="1176" spans="1:6" hidden="1">
      <c r="A1176" s="10">
        <f t="shared" si="34"/>
        <v>19</v>
      </c>
      <c r="B1176" s="10">
        <v>2015</v>
      </c>
      <c r="C1176" s="10" t="str">
        <f>_xlfn.CONCAT(Table2[[#This Row],[Year]],"-",Table2[[#This Row],[Article No.]])</f>
        <v>2015-19</v>
      </c>
      <c r="D1176" s="10" t="s">
        <v>3330</v>
      </c>
      <c r="E1176" s="10" t="s">
        <v>3331</v>
      </c>
      <c r="F1176" s="10" t="s">
        <v>978</v>
      </c>
    </row>
    <row r="1177" spans="1:6" hidden="1">
      <c r="A1177" s="10">
        <f t="shared" si="34"/>
        <v>20</v>
      </c>
      <c r="B1177" s="10">
        <v>2015</v>
      </c>
      <c r="C1177" s="10" t="str">
        <f>_xlfn.CONCAT(Table2[[#This Row],[Year]],"-",Table2[[#This Row],[Article No.]])</f>
        <v>2015-20</v>
      </c>
      <c r="D1177" s="10" t="s">
        <v>3332</v>
      </c>
      <c r="E1177" s="10" t="s">
        <v>3333</v>
      </c>
      <c r="F1177" s="10" t="s">
        <v>978</v>
      </c>
    </row>
    <row r="1178" spans="1:6" hidden="1">
      <c r="A1178" s="10">
        <f t="shared" si="34"/>
        <v>21</v>
      </c>
      <c r="B1178" s="10">
        <v>2015</v>
      </c>
      <c r="C1178" s="10" t="str">
        <f>_xlfn.CONCAT(Table2[[#This Row],[Year]],"-",Table2[[#This Row],[Article No.]])</f>
        <v>2015-21</v>
      </c>
      <c r="D1178" s="10" t="s">
        <v>3334</v>
      </c>
      <c r="E1178" s="10" t="s">
        <v>3335</v>
      </c>
      <c r="F1178" s="10" t="s">
        <v>978</v>
      </c>
    </row>
    <row r="1179" spans="1:6" hidden="1">
      <c r="A1179" s="10">
        <f t="shared" si="34"/>
        <v>22</v>
      </c>
      <c r="B1179" s="10">
        <v>2015</v>
      </c>
      <c r="C1179" s="10" t="str">
        <f>_xlfn.CONCAT(Table2[[#This Row],[Year]],"-",Table2[[#This Row],[Article No.]])</f>
        <v>2015-22</v>
      </c>
      <c r="D1179" s="10" t="s">
        <v>3336</v>
      </c>
      <c r="E1179" s="10" t="s">
        <v>3337</v>
      </c>
      <c r="F1179" s="10" t="s">
        <v>978</v>
      </c>
    </row>
    <row r="1180" spans="1:6" hidden="1">
      <c r="A1180" s="10">
        <f t="shared" si="34"/>
        <v>23</v>
      </c>
      <c r="B1180" s="10">
        <v>2015</v>
      </c>
      <c r="C1180" s="10" t="str">
        <f>_xlfn.CONCAT(Table2[[#This Row],[Year]],"-",Table2[[#This Row],[Article No.]])</f>
        <v>2015-23</v>
      </c>
      <c r="D1180" s="10" t="s">
        <v>3338</v>
      </c>
      <c r="E1180" s="10" t="s">
        <v>3339</v>
      </c>
      <c r="F1180" s="10" t="s">
        <v>978</v>
      </c>
    </row>
    <row r="1181" spans="1:6" hidden="1">
      <c r="A1181" s="10">
        <f t="shared" si="34"/>
        <v>24</v>
      </c>
      <c r="B1181" s="10">
        <v>2015</v>
      </c>
      <c r="C1181" s="10" t="str">
        <f>_xlfn.CONCAT(Table2[[#This Row],[Year]],"-",Table2[[#This Row],[Article No.]])</f>
        <v>2015-24</v>
      </c>
      <c r="D1181" s="10" t="s">
        <v>3340</v>
      </c>
      <c r="E1181" s="10" t="s">
        <v>3341</v>
      </c>
      <c r="F1181" s="10" t="s">
        <v>978</v>
      </c>
    </row>
    <row r="1182" spans="1:6" hidden="1">
      <c r="A1182" s="10">
        <f t="shared" si="34"/>
        <v>25</v>
      </c>
      <c r="B1182" s="10">
        <v>2015</v>
      </c>
      <c r="C1182" s="10" t="str">
        <f>_xlfn.CONCAT(Table2[[#This Row],[Year]],"-",Table2[[#This Row],[Article No.]])</f>
        <v>2015-25</v>
      </c>
      <c r="D1182" s="10" t="s">
        <v>3342</v>
      </c>
      <c r="E1182" s="10" t="s">
        <v>3343</v>
      </c>
      <c r="F1182" s="10" t="s">
        <v>978</v>
      </c>
    </row>
    <row r="1183" spans="1:6" hidden="1">
      <c r="A1183" s="10">
        <f t="shared" si="34"/>
        <v>26</v>
      </c>
      <c r="B1183" s="10">
        <v>2015</v>
      </c>
      <c r="C1183" s="10" t="str">
        <f>_xlfn.CONCAT(Table2[[#This Row],[Year]],"-",Table2[[#This Row],[Article No.]])</f>
        <v>2015-26</v>
      </c>
      <c r="D1183" s="10" t="s">
        <v>3344</v>
      </c>
      <c r="E1183" s="10" t="s">
        <v>3345</v>
      </c>
      <c r="F1183" s="10" t="s">
        <v>978</v>
      </c>
    </row>
    <row r="1184" spans="1:6" hidden="1">
      <c r="A1184" s="10">
        <f t="shared" si="34"/>
        <v>27</v>
      </c>
      <c r="B1184" s="10">
        <v>2015</v>
      </c>
      <c r="C1184" s="10" t="str">
        <f>_xlfn.CONCAT(Table2[[#This Row],[Year]],"-",Table2[[#This Row],[Article No.]])</f>
        <v>2015-27</v>
      </c>
      <c r="D1184" s="10" t="s">
        <v>3346</v>
      </c>
      <c r="E1184" s="10" t="s">
        <v>3347</v>
      </c>
      <c r="F1184" s="10" t="s">
        <v>978</v>
      </c>
    </row>
    <row r="1185" spans="1:6" hidden="1">
      <c r="A1185" s="10">
        <f t="shared" si="34"/>
        <v>28</v>
      </c>
      <c r="B1185" s="10">
        <v>2015</v>
      </c>
      <c r="C1185" s="10" t="str">
        <f>_xlfn.CONCAT(Table2[[#This Row],[Year]],"-",Table2[[#This Row],[Article No.]])</f>
        <v>2015-28</v>
      </c>
      <c r="D1185" s="10" t="s">
        <v>3348</v>
      </c>
      <c r="E1185" s="10" t="s">
        <v>3349</v>
      </c>
      <c r="F1185" s="10" t="s">
        <v>978</v>
      </c>
    </row>
    <row r="1186" spans="1:6" hidden="1">
      <c r="A1186" s="10">
        <f t="shared" si="34"/>
        <v>29</v>
      </c>
      <c r="B1186" s="10">
        <v>2015</v>
      </c>
      <c r="C1186" s="10" t="str">
        <f>_xlfn.CONCAT(Table2[[#This Row],[Year]],"-",Table2[[#This Row],[Article No.]])</f>
        <v>2015-29</v>
      </c>
      <c r="D1186" s="10" t="s">
        <v>3350</v>
      </c>
      <c r="E1186" s="10" t="s">
        <v>3351</v>
      </c>
      <c r="F1186" s="10" t="s">
        <v>978</v>
      </c>
    </row>
    <row r="1187" spans="1:6" hidden="1">
      <c r="A1187" s="10">
        <f t="shared" si="34"/>
        <v>30</v>
      </c>
      <c r="B1187" s="10">
        <v>2015</v>
      </c>
      <c r="C1187" s="10" t="str">
        <f>_xlfn.CONCAT(Table2[[#This Row],[Year]],"-",Table2[[#This Row],[Article No.]])</f>
        <v>2015-30</v>
      </c>
      <c r="D1187" s="10" t="s">
        <v>3352</v>
      </c>
      <c r="E1187" s="10" t="s">
        <v>3353</v>
      </c>
      <c r="F1187" s="10" t="s">
        <v>978</v>
      </c>
    </row>
    <row r="1188" spans="1:6" hidden="1">
      <c r="A1188" s="10">
        <f t="shared" si="34"/>
        <v>31</v>
      </c>
      <c r="B1188" s="10">
        <v>2015</v>
      </c>
      <c r="C1188" s="10" t="str">
        <f>_xlfn.CONCAT(Table2[[#This Row],[Year]],"-",Table2[[#This Row],[Article No.]])</f>
        <v>2015-31</v>
      </c>
      <c r="D1188" s="10" t="s">
        <v>3354</v>
      </c>
      <c r="E1188" s="10" t="s">
        <v>3355</v>
      </c>
      <c r="F1188" s="10" t="s">
        <v>978</v>
      </c>
    </row>
    <row r="1189" spans="1:6" hidden="1">
      <c r="A1189" s="10">
        <f t="shared" si="34"/>
        <v>32</v>
      </c>
      <c r="B1189" s="10">
        <v>2015</v>
      </c>
      <c r="C1189" s="10" t="str">
        <f>_xlfn.CONCAT(Table2[[#This Row],[Year]],"-",Table2[[#This Row],[Article No.]])</f>
        <v>2015-32</v>
      </c>
      <c r="D1189" s="10" t="s">
        <v>3356</v>
      </c>
      <c r="E1189" s="10" t="s">
        <v>3357</v>
      </c>
      <c r="F1189" s="10" t="s">
        <v>978</v>
      </c>
    </row>
    <row r="1190" spans="1:6" hidden="1">
      <c r="A1190" s="10">
        <f t="shared" si="34"/>
        <v>33</v>
      </c>
      <c r="B1190" s="10">
        <v>2015</v>
      </c>
      <c r="C1190" s="10" t="str">
        <f>_xlfn.CONCAT(Table2[[#This Row],[Year]],"-",Table2[[#This Row],[Article No.]])</f>
        <v>2015-33</v>
      </c>
      <c r="D1190" s="10" t="s">
        <v>3358</v>
      </c>
      <c r="E1190" s="10" t="s">
        <v>3359</v>
      </c>
      <c r="F1190" s="10" t="s">
        <v>978</v>
      </c>
    </row>
    <row r="1191" spans="1:6" hidden="1">
      <c r="A1191" s="10">
        <f t="shared" si="34"/>
        <v>34</v>
      </c>
      <c r="B1191" s="10">
        <v>2015</v>
      </c>
      <c r="C1191" s="10" t="str">
        <f>_xlfn.CONCAT(Table2[[#This Row],[Year]],"-",Table2[[#This Row],[Article No.]])</f>
        <v>2015-34</v>
      </c>
      <c r="D1191" s="10" t="s">
        <v>3360</v>
      </c>
      <c r="E1191" s="10" t="s">
        <v>3361</v>
      </c>
      <c r="F1191" s="10" t="s">
        <v>978</v>
      </c>
    </row>
    <row r="1192" spans="1:6" hidden="1">
      <c r="A1192" s="10">
        <f t="shared" si="34"/>
        <v>35</v>
      </c>
      <c r="B1192" s="10">
        <v>2015</v>
      </c>
      <c r="C1192" s="10" t="str">
        <f>_xlfn.CONCAT(Table2[[#This Row],[Year]],"-",Table2[[#This Row],[Article No.]])</f>
        <v>2015-35</v>
      </c>
      <c r="D1192" s="10" t="s">
        <v>3362</v>
      </c>
      <c r="E1192" s="10" t="s">
        <v>3363</v>
      </c>
      <c r="F1192" s="10" t="s">
        <v>978</v>
      </c>
    </row>
    <row r="1193" spans="1:6" hidden="1">
      <c r="A1193" s="10">
        <f t="shared" si="34"/>
        <v>36</v>
      </c>
      <c r="B1193" s="10">
        <v>2015</v>
      </c>
      <c r="C1193" s="10" t="str">
        <f>_xlfn.CONCAT(Table2[[#This Row],[Year]],"-",Table2[[#This Row],[Article No.]])</f>
        <v>2015-36</v>
      </c>
      <c r="D1193" s="10" t="s">
        <v>3364</v>
      </c>
      <c r="E1193" s="10" t="s">
        <v>3365</v>
      </c>
      <c r="F1193" s="10" t="s">
        <v>978</v>
      </c>
    </row>
    <row r="1194" spans="1:6" hidden="1">
      <c r="A1194" s="10">
        <f t="shared" si="34"/>
        <v>37</v>
      </c>
      <c r="B1194" s="10">
        <v>2015</v>
      </c>
      <c r="C1194" s="10" t="str">
        <f>_xlfn.CONCAT(Table2[[#This Row],[Year]],"-",Table2[[#This Row],[Article No.]])</f>
        <v>2015-37</v>
      </c>
      <c r="D1194" s="10" t="s">
        <v>3366</v>
      </c>
      <c r="E1194" s="10" t="s">
        <v>3367</v>
      </c>
      <c r="F1194" s="10" t="s">
        <v>978</v>
      </c>
    </row>
    <row r="1195" spans="1:6" hidden="1">
      <c r="A1195" s="10">
        <f t="shared" si="34"/>
        <v>38</v>
      </c>
      <c r="B1195" s="10">
        <v>2015</v>
      </c>
      <c r="C1195" s="10" t="str">
        <f>_xlfn.CONCAT(Table2[[#This Row],[Year]],"-",Table2[[#This Row],[Article No.]])</f>
        <v>2015-38</v>
      </c>
      <c r="D1195" s="10" t="s">
        <v>3368</v>
      </c>
      <c r="E1195" s="10" t="s">
        <v>3369</v>
      </c>
      <c r="F1195" s="10" t="s">
        <v>978</v>
      </c>
    </row>
    <row r="1196" spans="1:6" hidden="1">
      <c r="A1196" s="10">
        <f t="shared" si="34"/>
        <v>39</v>
      </c>
      <c r="B1196" s="10">
        <v>2015</v>
      </c>
      <c r="C1196" s="10" t="str">
        <f>_xlfn.CONCAT(Table2[[#This Row],[Year]],"-",Table2[[#This Row],[Article No.]])</f>
        <v>2015-39</v>
      </c>
      <c r="D1196" s="10" t="s">
        <v>3370</v>
      </c>
      <c r="E1196" s="10" t="s">
        <v>3371</v>
      </c>
      <c r="F1196" s="10" t="s">
        <v>978</v>
      </c>
    </row>
    <row r="1197" spans="1:6" hidden="1">
      <c r="A1197" s="10">
        <f t="shared" si="34"/>
        <v>40</v>
      </c>
      <c r="B1197" s="10">
        <v>2015</v>
      </c>
      <c r="C1197" s="10" t="str">
        <f>_xlfn.CONCAT(Table2[[#This Row],[Year]],"-",Table2[[#This Row],[Article No.]])</f>
        <v>2015-40</v>
      </c>
      <c r="D1197" s="10" t="s">
        <v>3372</v>
      </c>
      <c r="E1197" s="10" t="s">
        <v>3373</v>
      </c>
      <c r="F1197" s="10" t="s">
        <v>978</v>
      </c>
    </row>
    <row r="1198" spans="1:6" hidden="1">
      <c r="A1198" s="10">
        <f t="shared" si="34"/>
        <v>41</v>
      </c>
      <c r="B1198" s="10">
        <v>2015</v>
      </c>
      <c r="C1198" s="10" t="str">
        <f>_xlfn.CONCAT(Table2[[#This Row],[Year]],"-",Table2[[#This Row],[Article No.]])</f>
        <v>2015-41</v>
      </c>
      <c r="D1198" s="10" t="s">
        <v>3374</v>
      </c>
      <c r="E1198" s="10" t="s">
        <v>3375</v>
      </c>
      <c r="F1198" s="10" t="s">
        <v>978</v>
      </c>
    </row>
    <row r="1199" spans="1:6" hidden="1">
      <c r="A1199" s="10">
        <f t="shared" si="34"/>
        <v>42</v>
      </c>
      <c r="B1199" s="10">
        <v>2015</v>
      </c>
      <c r="C1199" s="10" t="str">
        <f>_xlfn.CONCAT(Table2[[#This Row],[Year]],"-",Table2[[#This Row],[Article No.]])</f>
        <v>2015-42</v>
      </c>
      <c r="D1199" s="10" t="s">
        <v>3376</v>
      </c>
      <c r="E1199" s="10" t="s">
        <v>3377</v>
      </c>
      <c r="F1199" s="10" t="s">
        <v>978</v>
      </c>
    </row>
    <row r="1200" spans="1:6" hidden="1">
      <c r="A1200" s="10">
        <f t="shared" si="34"/>
        <v>43</v>
      </c>
      <c r="B1200" s="10">
        <v>2015</v>
      </c>
      <c r="C1200" s="10" t="str">
        <f>_xlfn.CONCAT(Table2[[#This Row],[Year]],"-",Table2[[#This Row],[Article No.]])</f>
        <v>2015-43</v>
      </c>
      <c r="D1200" s="10" t="s">
        <v>3378</v>
      </c>
      <c r="E1200" s="10" t="s">
        <v>3379</v>
      </c>
      <c r="F1200" s="10" t="s">
        <v>978</v>
      </c>
    </row>
    <row r="1201" spans="1:6" hidden="1">
      <c r="A1201" s="10">
        <f t="shared" si="34"/>
        <v>44</v>
      </c>
      <c r="B1201" s="10">
        <v>2015</v>
      </c>
      <c r="C1201" s="10" t="str">
        <f>_xlfn.CONCAT(Table2[[#This Row],[Year]],"-",Table2[[#This Row],[Article No.]])</f>
        <v>2015-44</v>
      </c>
      <c r="D1201" s="10" t="s">
        <v>3380</v>
      </c>
      <c r="E1201" s="10" t="s">
        <v>3381</v>
      </c>
      <c r="F1201" s="10" t="s">
        <v>978</v>
      </c>
    </row>
    <row r="1202" spans="1:6" hidden="1">
      <c r="A1202" s="10">
        <f t="shared" si="34"/>
        <v>45</v>
      </c>
      <c r="B1202" s="10">
        <v>2015</v>
      </c>
      <c r="C1202" s="10" t="str">
        <f>_xlfn.CONCAT(Table2[[#This Row],[Year]],"-",Table2[[#This Row],[Article No.]])</f>
        <v>2015-45</v>
      </c>
      <c r="D1202" s="10" t="s">
        <v>3382</v>
      </c>
      <c r="E1202" s="10" t="s">
        <v>3383</v>
      </c>
      <c r="F1202" s="10" t="s">
        <v>978</v>
      </c>
    </row>
    <row r="1203" spans="1:6" hidden="1">
      <c r="A1203" s="10">
        <f t="shared" si="34"/>
        <v>46</v>
      </c>
      <c r="B1203" s="10">
        <v>2015</v>
      </c>
      <c r="C1203" s="10" t="str">
        <f>_xlfn.CONCAT(Table2[[#This Row],[Year]],"-",Table2[[#This Row],[Article No.]])</f>
        <v>2015-46</v>
      </c>
      <c r="D1203" s="10" t="s">
        <v>3384</v>
      </c>
      <c r="E1203" s="10" t="s">
        <v>3385</v>
      </c>
      <c r="F1203" s="10" t="s">
        <v>978</v>
      </c>
    </row>
    <row r="1204" spans="1:6" hidden="1">
      <c r="A1204" s="10">
        <f t="shared" si="34"/>
        <v>47</v>
      </c>
      <c r="B1204" s="10">
        <v>2015</v>
      </c>
      <c r="C1204" s="10" t="str">
        <f>_xlfn.CONCAT(Table2[[#This Row],[Year]],"-",Table2[[#This Row],[Article No.]])</f>
        <v>2015-47</v>
      </c>
      <c r="D1204" s="10" t="s">
        <v>3386</v>
      </c>
      <c r="E1204" s="10" t="s">
        <v>3387</v>
      </c>
      <c r="F1204" s="10" t="s">
        <v>978</v>
      </c>
    </row>
    <row r="1205" spans="1:6" hidden="1">
      <c r="A1205" s="10">
        <f t="shared" si="34"/>
        <v>48</v>
      </c>
      <c r="B1205" s="10">
        <v>2015</v>
      </c>
      <c r="C1205" s="10" t="str">
        <f>_xlfn.CONCAT(Table2[[#This Row],[Year]],"-",Table2[[#This Row],[Article No.]])</f>
        <v>2015-48</v>
      </c>
      <c r="D1205" s="10" t="s">
        <v>3388</v>
      </c>
      <c r="E1205" s="10" t="s">
        <v>3389</v>
      </c>
      <c r="F1205" s="10" t="s">
        <v>978</v>
      </c>
    </row>
    <row r="1206" spans="1:6" hidden="1">
      <c r="A1206" s="10">
        <f t="shared" si="34"/>
        <v>49</v>
      </c>
      <c r="B1206" s="10">
        <v>2015</v>
      </c>
      <c r="C1206" s="10" t="str">
        <f>_xlfn.CONCAT(Table2[[#This Row],[Year]],"-",Table2[[#This Row],[Article No.]])</f>
        <v>2015-49</v>
      </c>
      <c r="D1206" s="10" t="s">
        <v>3390</v>
      </c>
      <c r="E1206" s="10" t="s">
        <v>3391</v>
      </c>
      <c r="F1206" s="10" t="s">
        <v>978</v>
      </c>
    </row>
    <row r="1207" spans="1:6" hidden="1">
      <c r="A1207" s="10">
        <f t="shared" si="34"/>
        <v>50</v>
      </c>
      <c r="B1207" s="10">
        <v>2015</v>
      </c>
      <c r="C1207" s="10" t="str">
        <f>_xlfn.CONCAT(Table2[[#This Row],[Year]],"-",Table2[[#This Row],[Article No.]])</f>
        <v>2015-50</v>
      </c>
      <c r="D1207" s="10" t="s">
        <v>3392</v>
      </c>
      <c r="E1207" s="10" t="s">
        <v>3393</v>
      </c>
      <c r="F1207" s="10" t="s">
        <v>978</v>
      </c>
    </row>
    <row r="1208" spans="1:6" hidden="1">
      <c r="A1208" s="10">
        <f t="shared" si="34"/>
        <v>51</v>
      </c>
      <c r="B1208" s="10">
        <v>2015</v>
      </c>
      <c r="C1208" s="10" t="str">
        <f>_xlfn.CONCAT(Table2[[#This Row],[Year]],"-",Table2[[#This Row],[Article No.]])</f>
        <v>2015-51</v>
      </c>
      <c r="D1208" s="10" t="s">
        <v>3394</v>
      </c>
      <c r="E1208" s="10" t="s">
        <v>3395</v>
      </c>
      <c r="F1208" s="10" t="s">
        <v>978</v>
      </c>
    </row>
    <row r="1209" spans="1:6" hidden="1">
      <c r="A1209" s="10">
        <f t="shared" si="34"/>
        <v>52</v>
      </c>
      <c r="B1209" s="10">
        <v>2015</v>
      </c>
      <c r="C1209" s="10" t="str">
        <f>_xlfn.CONCAT(Table2[[#This Row],[Year]],"-",Table2[[#This Row],[Article No.]])</f>
        <v>2015-52</v>
      </c>
      <c r="D1209" s="10" t="s">
        <v>3396</v>
      </c>
      <c r="E1209" s="10" t="s">
        <v>3397</v>
      </c>
      <c r="F1209" s="10" t="s">
        <v>978</v>
      </c>
    </row>
    <row r="1210" spans="1:6" hidden="1">
      <c r="A1210" s="10">
        <f t="shared" si="34"/>
        <v>53</v>
      </c>
      <c r="B1210" s="10">
        <v>2015</v>
      </c>
      <c r="C1210" s="10" t="str">
        <f>_xlfn.CONCAT(Table2[[#This Row],[Year]],"-",Table2[[#This Row],[Article No.]])</f>
        <v>2015-53</v>
      </c>
      <c r="D1210" s="10" t="s">
        <v>3398</v>
      </c>
      <c r="E1210" s="10" t="s">
        <v>3399</v>
      </c>
      <c r="F1210" s="10" t="s">
        <v>978</v>
      </c>
    </row>
    <row r="1211" spans="1:6" hidden="1">
      <c r="A1211" s="10">
        <f t="shared" si="34"/>
        <v>54</v>
      </c>
      <c r="B1211" s="10">
        <v>2015</v>
      </c>
      <c r="C1211" s="10" t="str">
        <f>_xlfn.CONCAT(Table2[[#This Row],[Year]],"-",Table2[[#This Row],[Article No.]])</f>
        <v>2015-54</v>
      </c>
      <c r="D1211" s="10" t="s">
        <v>3400</v>
      </c>
      <c r="E1211" s="10" t="s">
        <v>3401</v>
      </c>
      <c r="F1211" s="10" t="s">
        <v>978</v>
      </c>
    </row>
    <row r="1212" spans="1:6" hidden="1">
      <c r="A1212" s="10">
        <f t="shared" si="34"/>
        <v>55</v>
      </c>
      <c r="B1212" s="10">
        <v>2015</v>
      </c>
      <c r="C1212" s="10" t="str">
        <f>_xlfn.CONCAT(Table2[[#This Row],[Year]],"-",Table2[[#This Row],[Article No.]])</f>
        <v>2015-55</v>
      </c>
      <c r="D1212" s="10" t="s">
        <v>3402</v>
      </c>
      <c r="E1212" s="10" t="s">
        <v>3403</v>
      </c>
      <c r="F1212" s="10" t="s">
        <v>978</v>
      </c>
    </row>
    <row r="1213" spans="1:6" hidden="1">
      <c r="A1213" s="10">
        <f t="shared" si="34"/>
        <v>56</v>
      </c>
      <c r="B1213" s="10">
        <v>2015</v>
      </c>
      <c r="C1213" s="10" t="str">
        <f>_xlfn.CONCAT(Table2[[#This Row],[Year]],"-",Table2[[#This Row],[Article No.]])</f>
        <v>2015-56</v>
      </c>
      <c r="D1213" s="10" t="s">
        <v>3404</v>
      </c>
      <c r="E1213" s="10" t="s">
        <v>3405</v>
      </c>
      <c r="F1213" s="10" t="s">
        <v>978</v>
      </c>
    </row>
    <row r="1214" spans="1:6" hidden="1">
      <c r="A1214" s="10">
        <f t="shared" si="34"/>
        <v>57</v>
      </c>
      <c r="B1214" s="10">
        <v>2015</v>
      </c>
      <c r="C1214" s="10" t="str">
        <f>_xlfn.CONCAT(Table2[[#This Row],[Year]],"-",Table2[[#This Row],[Article No.]])</f>
        <v>2015-57</v>
      </c>
      <c r="D1214" s="10" t="s">
        <v>3406</v>
      </c>
      <c r="E1214" s="10" t="s">
        <v>3407</v>
      </c>
      <c r="F1214" s="10" t="s">
        <v>978</v>
      </c>
    </row>
    <row r="1215" spans="1:6" hidden="1">
      <c r="A1215" s="10">
        <f t="shared" si="34"/>
        <v>58</v>
      </c>
      <c r="B1215" s="10">
        <v>2015</v>
      </c>
      <c r="C1215" s="10" t="str">
        <f>_xlfn.CONCAT(Table2[[#This Row],[Year]],"-",Table2[[#This Row],[Article No.]])</f>
        <v>2015-58</v>
      </c>
      <c r="D1215" s="10" t="s">
        <v>3408</v>
      </c>
      <c r="E1215" s="10" t="s">
        <v>3409</v>
      </c>
      <c r="F1215" s="10" t="s">
        <v>978</v>
      </c>
    </row>
    <row r="1216" spans="1:6" hidden="1">
      <c r="A1216" s="10">
        <f t="shared" si="34"/>
        <v>59</v>
      </c>
      <c r="B1216" s="10">
        <v>2015</v>
      </c>
      <c r="C1216" s="10" t="str">
        <f>_xlfn.CONCAT(Table2[[#This Row],[Year]],"-",Table2[[#This Row],[Article No.]])</f>
        <v>2015-59</v>
      </c>
      <c r="D1216" s="10" t="s">
        <v>3410</v>
      </c>
      <c r="E1216" s="10" t="s">
        <v>3411</v>
      </c>
      <c r="F1216" s="10" t="s">
        <v>978</v>
      </c>
    </row>
    <row r="1217" spans="1:6" hidden="1">
      <c r="A1217" s="10">
        <f t="shared" si="34"/>
        <v>60</v>
      </c>
      <c r="B1217" s="10">
        <v>2015</v>
      </c>
      <c r="C1217" s="10" t="str">
        <f>_xlfn.CONCAT(Table2[[#This Row],[Year]],"-",Table2[[#This Row],[Article No.]])</f>
        <v>2015-60</v>
      </c>
      <c r="D1217" s="10" t="s">
        <v>3412</v>
      </c>
      <c r="E1217" s="10" t="s">
        <v>3413</v>
      </c>
      <c r="F1217" s="10" t="s">
        <v>978</v>
      </c>
    </row>
    <row r="1218" spans="1:6" hidden="1">
      <c r="A1218" s="10">
        <f t="shared" si="34"/>
        <v>61</v>
      </c>
      <c r="B1218" s="10">
        <v>2015</v>
      </c>
      <c r="C1218" s="10" t="str">
        <f>_xlfn.CONCAT(Table2[[#This Row],[Year]],"-",Table2[[#This Row],[Article No.]])</f>
        <v>2015-61</v>
      </c>
      <c r="D1218" s="10" t="s">
        <v>3414</v>
      </c>
      <c r="E1218" s="10" t="s">
        <v>3415</v>
      </c>
      <c r="F1218" s="10" t="s">
        <v>978</v>
      </c>
    </row>
    <row r="1219" spans="1:6" hidden="1">
      <c r="A1219" s="10">
        <f t="shared" si="34"/>
        <v>62</v>
      </c>
      <c r="B1219" s="10">
        <v>2015</v>
      </c>
      <c r="C1219" s="10" t="str">
        <f>_xlfn.CONCAT(Table2[[#This Row],[Year]],"-",Table2[[#This Row],[Article No.]])</f>
        <v>2015-62</v>
      </c>
      <c r="D1219" s="10" t="s">
        <v>3416</v>
      </c>
      <c r="E1219" s="10" t="s">
        <v>3417</v>
      </c>
      <c r="F1219" s="10" t="s">
        <v>978</v>
      </c>
    </row>
    <row r="1220" spans="1:6" hidden="1">
      <c r="A1220" s="10">
        <f t="shared" si="34"/>
        <v>63</v>
      </c>
      <c r="B1220" s="10">
        <v>2015</v>
      </c>
      <c r="C1220" s="10" t="str">
        <f>_xlfn.CONCAT(Table2[[#This Row],[Year]],"-",Table2[[#This Row],[Article No.]])</f>
        <v>2015-63</v>
      </c>
      <c r="D1220" s="10" t="s">
        <v>3418</v>
      </c>
      <c r="E1220" s="10" t="s">
        <v>3419</v>
      </c>
      <c r="F1220" s="10" t="s">
        <v>978</v>
      </c>
    </row>
    <row r="1221" spans="1:6" hidden="1">
      <c r="A1221" s="10">
        <f t="shared" si="34"/>
        <v>64</v>
      </c>
      <c r="B1221" s="10">
        <v>2015</v>
      </c>
      <c r="C1221" s="10" t="str">
        <f>_xlfn.CONCAT(Table2[[#This Row],[Year]],"-",Table2[[#This Row],[Article No.]])</f>
        <v>2015-64</v>
      </c>
      <c r="D1221" s="10" t="s">
        <v>3420</v>
      </c>
      <c r="E1221" s="10" t="s">
        <v>3421</v>
      </c>
      <c r="F1221" s="10" t="s">
        <v>978</v>
      </c>
    </row>
    <row r="1222" spans="1:6" hidden="1">
      <c r="A1222" s="10">
        <f t="shared" si="34"/>
        <v>65</v>
      </c>
      <c r="B1222" s="10">
        <v>2015</v>
      </c>
      <c r="C1222" s="10" t="str">
        <f>_xlfn.CONCAT(Table2[[#This Row],[Year]],"-",Table2[[#This Row],[Article No.]])</f>
        <v>2015-65</v>
      </c>
      <c r="D1222" s="10" t="s">
        <v>3422</v>
      </c>
      <c r="E1222" s="10" t="s">
        <v>3423</v>
      </c>
      <c r="F1222" s="10" t="s">
        <v>978</v>
      </c>
    </row>
    <row r="1223" spans="1:6" hidden="1">
      <c r="A1223" s="10">
        <f t="shared" ref="A1223:A1286" si="35">A1222+1</f>
        <v>66</v>
      </c>
      <c r="B1223" s="10">
        <v>2015</v>
      </c>
      <c r="C1223" s="10" t="str">
        <f>_xlfn.CONCAT(Table2[[#This Row],[Year]],"-",Table2[[#This Row],[Article No.]])</f>
        <v>2015-66</v>
      </c>
      <c r="D1223" s="10" t="s">
        <v>3424</v>
      </c>
      <c r="E1223" s="10" t="s">
        <v>3425</v>
      </c>
      <c r="F1223" s="10" t="s">
        <v>978</v>
      </c>
    </row>
    <row r="1224" spans="1:6" hidden="1">
      <c r="A1224" s="10">
        <f t="shared" si="35"/>
        <v>67</v>
      </c>
      <c r="B1224" s="10">
        <v>2015</v>
      </c>
      <c r="C1224" s="10" t="str">
        <f>_xlfn.CONCAT(Table2[[#This Row],[Year]],"-",Table2[[#This Row],[Article No.]])</f>
        <v>2015-67</v>
      </c>
      <c r="D1224" s="10" t="s">
        <v>3426</v>
      </c>
      <c r="E1224" s="10" t="s">
        <v>3427</v>
      </c>
      <c r="F1224" s="10" t="s">
        <v>978</v>
      </c>
    </row>
    <row r="1225" spans="1:6" hidden="1">
      <c r="A1225" s="10">
        <f t="shared" si="35"/>
        <v>68</v>
      </c>
      <c r="B1225" s="10">
        <v>2015</v>
      </c>
      <c r="C1225" s="10" t="str">
        <f>_xlfn.CONCAT(Table2[[#This Row],[Year]],"-",Table2[[#This Row],[Article No.]])</f>
        <v>2015-68</v>
      </c>
      <c r="D1225" s="10" t="s">
        <v>3428</v>
      </c>
      <c r="E1225" s="10" t="s">
        <v>3429</v>
      </c>
      <c r="F1225" s="10" t="s">
        <v>978</v>
      </c>
    </row>
    <row r="1226" spans="1:6" hidden="1">
      <c r="A1226" s="10">
        <f t="shared" si="35"/>
        <v>69</v>
      </c>
      <c r="B1226" s="10">
        <v>2015</v>
      </c>
      <c r="C1226" s="10" t="str">
        <f>_xlfn.CONCAT(Table2[[#This Row],[Year]],"-",Table2[[#This Row],[Article No.]])</f>
        <v>2015-69</v>
      </c>
      <c r="D1226" s="10" t="s">
        <v>3430</v>
      </c>
      <c r="E1226" s="10" t="s">
        <v>3431</v>
      </c>
      <c r="F1226" s="10" t="s">
        <v>978</v>
      </c>
    </row>
    <row r="1227" spans="1:6" hidden="1">
      <c r="A1227" s="10">
        <f t="shared" si="35"/>
        <v>70</v>
      </c>
      <c r="B1227" s="10">
        <v>2015</v>
      </c>
      <c r="C1227" s="10" t="str">
        <f>_xlfn.CONCAT(Table2[[#This Row],[Year]],"-",Table2[[#This Row],[Article No.]])</f>
        <v>2015-70</v>
      </c>
      <c r="D1227" s="10" t="s">
        <v>3432</v>
      </c>
      <c r="E1227" s="10" t="s">
        <v>3433</v>
      </c>
      <c r="F1227" s="10" t="s">
        <v>978</v>
      </c>
    </row>
    <row r="1228" spans="1:6" hidden="1">
      <c r="A1228" s="10">
        <f t="shared" si="35"/>
        <v>71</v>
      </c>
      <c r="B1228" s="10">
        <v>2015</v>
      </c>
      <c r="C1228" s="10" t="str">
        <f>_xlfn.CONCAT(Table2[[#This Row],[Year]],"-",Table2[[#This Row],[Article No.]])</f>
        <v>2015-71</v>
      </c>
      <c r="D1228" s="10" t="s">
        <v>3434</v>
      </c>
      <c r="E1228" s="10" t="s">
        <v>3435</v>
      </c>
      <c r="F1228" s="10" t="s">
        <v>978</v>
      </c>
    </row>
    <row r="1229" spans="1:6" hidden="1">
      <c r="A1229" s="10">
        <f t="shared" si="35"/>
        <v>72</v>
      </c>
      <c r="B1229" s="10">
        <v>2015</v>
      </c>
      <c r="C1229" s="10" t="str">
        <f>_xlfn.CONCAT(Table2[[#This Row],[Year]],"-",Table2[[#This Row],[Article No.]])</f>
        <v>2015-72</v>
      </c>
      <c r="D1229" s="10" t="s">
        <v>3436</v>
      </c>
      <c r="E1229" s="10" t="s">
        <v>3437</v>
      </c>
      <c r="F1229" s="10" t="s">
        <v>978</v>
      </c>
    </row>
    <row r="1230" spans="1:6" hidden="1">
      <c r="A1230" s="10">
        <f t="shared" si="35"/>
        <v>73</v>
      </c>
      <c r="B1230" s="10">
        <v>2015</v>
      </c>
      <c r="C1230" s="10" t="str">
        <f>_xlfn.CONCAT(Table2[[#This Row],[Year]],"-",Table2[[#This Row],[Article No.]])</f>
        <v>2015-73</v>
      </c>
      <c r="D1230" s="10" t="s">
        <v>3438</v>
      </c>
      <c r="E1230" s="10" t="s">
        <v>3439</v>
      </c>
      <c r="F1230" s="10" t="s">
        <v>978</v>
      </c>
    </row>
    <row r="1231" spans="1:6" hidden="1">
      <c r="A1231" s="10">
        <f t="shared" si="35"/>
        <v>74</v>
      </c>
      <c r="B1231" s="10">
        <v>2015</v>
      </c>
      <c r="C1231" s="10" t="str">
        <f>_xlfn.CONCAT(Table2[[#This Row],[Year]],"-",Table2[[#This Row],[Article No.]])</f>
        <v>2015-74</v>
      </c>
      <c r="D1231" s="10" t="s">
        <v>3440</v>
      </c>
      <c r="E1231" s="10" t="s">
        <v>3441</v>
      </c>
      <c r="F1231" s="10" t="s">
        <v>978</v>
      </c>
    </row>
    <row r="1232" spans="1:6" hidden="1">
      <c r="A1232" s="10">
        <f t="shared" si="35"/>
        <v>75</v>
      </c>
      <c r="B1232" s="10">
        <v>2015</v>
      </c>
      <c r="C1232" s="10" t="str">
        <f>_xlfn.CONCAT(Table2[[#This Row],[Year]],"-",Table2[[#This Row],[Article No.]])</f>
        <v>2015-75</v>
      </c>
      <c r="D1232" s="10" t="s">
        <v>3442</v>
      </c>
      <c r="E1232" s="10" t="s">
        <v>3443</v>
      </c>
      <c r="F1232" s="10" t="s">
        <v>978</v>
      </c>
    </row>
    <row r="1233" spans="1:6" hidden="1">
      <c r="A1233" s="10">
        <f t="shared" si="35"/>
        <v>76</v>
      </c>
      <c r="B1233" s="10">
        <v>2015</v>
      </c>
      <c r="C1233" s="10" t="str">
        <f>_xlfn.CONCAT(Table2[[#This Row],[Year]],"-",Table2[[#This Row],[Article No.]])</f>
        <v>2015-76</v>
      </c>
      <c r="D1233" s="10" t="s">
        <v>3444</v>
      </c>
      <c r="E1233" s="10" t="s">
        <v>3445</v>
      </c>
      <c r="F1233" s="10" t="s">
        <v>978</v>
      </c>
    </row>
    <row r="1234" spans="1:6" hidden="1">
      <c r="A1234" s="10">
        <f t="shared" si="35"/>
        <v>77</v>
      </c>
      <c r="B1234" s="10">
        <v>2015</v>
      </c>
      <c r="C1234" s="10" t="str">
        <f>_xlfn.CONCAT(Table2[[#This Row],[Year]],"-",Table2[[#This Row],[Article No.]])</f>
        <v>2015-77</v>
      </c>
      <c r="D1234" s="10" t="s">
        <v>3446</v>
      </c>
      <c r="E1234" s="10" t="s">
        <v>3447</v>
      </c>
      <c r="F1234" s="10" t="s">
        <v>978</v>
      </c>
    </row>
    <row r="1235" spans="1:6" hidden="1">
      <c r="A1235" s="10">
        <f t="shared" si="35"/>
        <v>78</v>
      </c>
      <c r="B1235" s="10">
        <v>2015</v>
      </c>
      <c r="C1235" s="10" t="str">
        <f>_xlfn.CONCAT(Table2[[#This Row],[Year]],"-",Table2[[#This Row],[Article No.]])</f>
        <v>2015-78</v>
      </c>
      <c r="D1235" s="10" t="s">
        <v>3448</v>
      </c>
      <c r="E1235" s="10" t="s">
        <v>3449</v>
      </c>
      <c r="F1235" s="10" t="s">
        <v>978</v>
      </c>
    </row>
    <row r="1236" spans="1:6" hidden="1">
      <c r="A1236" s="10">
        <f t="shared" si="35"/>
        <v>79</v>
      </c>
      <c r="B1236" s="10">
        <v>2015</v>
      </c>
      <c r="C1236" s="10" t="str">
        <f>_xlfn.CONCAT(Table2[[#This Row],[Year]],"-",Table2[[#This Row],[Article No.]])</f>
        <v>2015-79</v>
      </c>
      <c r="D1236" s="10" t="s">
        <v>3450</v>
      </c>
      <c r="E1236" s="10" t="s">
        <v>3451</v>
      </c>
      <c r="F1236" s="10" t="s">
        <v>978</v>
      </c>
    </row>
    <row r="1237" spans="1:6" hidden="1">
      <c r="A1237" s="10">
        <f t="shared" si="35"/>
        <v>80</v>
      </c>
      <c r="B1237" s="10">
        <v>2015</v>
      </c>
      <c r="C1237" s="10" t="str">
        <f>_xlfn.CONCAT(Table2[[#This Row],[Year]],"-",Table2[[#This Row],[Article No.]])</f>
        <v>2015-80</v>
      </c>
      <c r="D1237" s="10" t="s">
        <v>3452</v>
      </c>
      <c r="E1237" s="10" t="s">
        <v>3453</v>
      </c>
      <c r="F1237" s="10" t="s">
        <v>978</v>
      </c>
    </row>
    <row r="1238" spans="1:6" hidden="1">
      <c r="A1238" s="10">
        <f t="shared" si="35"/>
        <v>81</v>
      </c>
      <c r="B1238" s="10">
        <v>2015</v>
      </c>
      <c r="C1238" s="10" t="str">
        <f>_xlfn.CONCAT(Table2[[#This Row],[Year]],"-",Table2[[#This Row],[Article No.]])</f>
        <v>2015-81</v>
      </c>
      <c r="D1238" s="10" t="s">
        <v>3454</v>
      </c>
      <c r="E1238" s="10" t="s">
        <v>3455</v>
      </c>
      <c r="F1238" s="10" t="s">
        <v>978</v>
      </c>
    </row>
    <row r="1239" spans="1:6" hidden="1">
      <c r="A1239" s="10">
        <f t="shared" si="35"/>
        <v>82</v>
      </c>
      <c r="B1239" s="10">
        <v>2015</v>
      </c>
      <c r="C1239" s="10" t="str">
        <f>_xlfn.CONCAT(Table2[[#This Row],[Year]],"-",Table2[[#This Row],[Article No.]])</f>
        <v>2015-82</v>
      </c>
      <c r="D1239" s="10" t="s">
        <v>3456</v>
      </c>
      <c r="E1239" s="10" t="s">
        <v>3457</v>
      </c>
      <c r="F1239" s="10" t="s">
        <v>978</v>
      </c>
    </row>
    <row r="1240" spans="1:6" hidden="1">
      <c r="A1240" s="10">
        <f t="shared" si="35"/>
        <v>83</v>
      </c>
      <c r="B1240" s="10">
        <v>2015</v>
      </c>
      <c r="C1240" s="10" t="str">
        <f>_xlfn.CONCAT(Table2[[#This Row],[Year]],"-",Table2[[#This Row],[Article No.]])</f>
        <v>2015-83</v>
      </c>
      <c r="D1240" s="10" t="s">
        <v>3458</v>
      </c>
      <c r="E1240" s="10" t="s">
        <v>3459</v>
      </c>
      <c r="F1240" s="10" t="s">
        <v>978</v>
      </c>
    </row>
    <row r="1241" spans="1:6" hidden="1">
      <c r="A1241" s="10">
        <f t="shared" si="35"/>
        <v>84</v>
      </c>
      <c r="B1241" s="10">
        <v>2015</v>
      </c>
      <c r="C1241" s="10" t="str">
        <f>_xlfn.CONCAT(Table2[[#This Row],[Year]],"-",Table2[[#This Row],[Article No.]])</f>
        <v>2015-84</v>
      </c>
      <c r="D1241" s="10" t="s">
        <v>3460</v>
      </c>
      <c r="E1241" s="10" t="s">
        <v>3461</v>
      </c>
      <c r="F1241" s="10" t="s">
        <v>978</v>
      </c>
    </row>
    <row r="1242" spans="1:6" hidden="1">
      <c r="A1242" s="10">
        <f t="shared" si="35"/>
        <v>85</v>
      </c>
      <c r="B1242" s="10">
        <v>2015</v>
      </c>
      <c r="C1242" s="10" t="str">
        <f>_xlfn.CONCAT(Table2[[#This Row],[Year]],"-",Table2[[#This Row],[Article No.]])</f>
        <v>2015-85</v>
      </c>
      <c r="D1242" s="10" t="s">
        <v>3462</v>
      </c>
      <c r="E1242" s="10" t="s">
        <v>3463</v>
      </c>
      <c r="F1242" s="10" t="s">
        <v>978</v>
      </c>
    </row>
    <row r="1243" spans="1:6" hidden="1">
      <c r="A1243" s="10">
        <f t="shared" si="35"/>
        <v>86</v>
      </c>
      <c r="B1243" s="10">
        <v>2015</v>
      </c>
      <c r="C1243" s="10" t="str">
        <f>_xlfn.CONCAT(Table2[[#This Row],[Year]],"-",Table2[[#This Row],[Article No.]])</f>
        <v>2015-86</v>
      </c>
      <c r="D1243" s="10" t="s">
        <v>3464</v>
      </c>
      <c r="E1243" s="10" t="s">
        <v>3465</v>
      </c>
      <c r="F1243" s="10" t="s">
        <v>978</v>
      </c>
    </row>
    <row r="1244" spans="1:6" hidden="1">
      <c r="A1244" s="10">
        <f t="shared" si="35"/>
        <v>87</v>
      </c>
      <c r="B1244" s="10">
        <v>2015</v>
      </c>
      <c r="C1244" s="10" t="str">
        <f>_xlfn.CONCAT(Table2[[#This Row],[Year]],"-",Table2[[#This Row],[Article No.]])</f>
        <v>2015-87</v>
      </c>
      <c r="D1244" s="10" t="s">
        <v>3466</v>
      </c>
      <c r="E1244" s="10" t="s">
        <v>3467</v>
      </c>
      <c r="F1244" s="10" t="s">
        <v>978</v>
      </c>
    </row>
    <row r="1245" spans="1:6" hidden="1">
      <c r="A1245" s="10">
        <f t="shared" si="35"/>
        <v>88</v>
      </c>
      <c r="B1245" s="10">
        <v>2015</v>
      </c>
      <c r="C1245" s="10" t="str">
        <f>_xlfn.CONCAT(Table2[[#This Row],[Year]],"-",Table2[[#This Row],[Article No.]])</f>
        <v>2015-88</v>
      </c>
      <c r="D1245" s="10" t="s">
        <v>3468</v>
      </c>
      <c r="E1245" s="10" t="s">
        <v>3469</v>
      </c>
      <c r="F1245" s="10" t="s">
        <v>978</v>
      </c>
    </row>
    <row r="1246" spans="1:6" hidden="1">
      <c r="A1246" s="10">
        <f t="shared" si="35"/>
        <v>89</v>
      </c>
      <c r="B1246" s="10">
        <v>2015</v>
      </c>
      <c r="C1246" s="10" t="str">
        <f>_xlfn.CONCAT(Table2[[#This Row],[Year]],"-",Table2[[#This Row],[Article No.]])</f>
        <v>2015-89</v>
      </c>
      <c r="D1246" s="10" t="s">
        <v>3470</v>
      </c>
      <c r="E1246" s="10" t="s">
        <v>3471</v>
      </c>
      <c r="F1246" s="10" t="s">
        <v>978</v>
      </c>
    </row>
    <row r="1247" spans="1:6" hidden="1">
      <c r="A1247" s="10">
        <f t="shared" si="35"/>
        <v>90</v>
      </c>
      <c r="B1247" s="10">
        <v>2015</v>
      </c>
      <c r="C1247" s="10" t="str">
        <f>_xlfn.CONCAT(Table2[[#This Row],[Year]],"-",Table2[[#This Row],[Article No.]])</f>
        <v>2015-90</v>
      </c>
      <c r="D1247" s="10" t="s">
        <v>3472</v>
      </c>
      <c r="E1247" s="10" t="s">
        <v>3473</v>
      </c>
      <c r="F1247" s="10" t="s">
        <v>978</v>
      </c>
    </row>
    <row r="1248" spans="1:6" hidden="1">
      <c r="A1248" s="10">
        <f t="shared" si="35"/>
        <v>91</v>
      </c>
      <c r="B1248" s="10">
        <v>2015</v>
      </c>
      <c r="C1248" s="10" t="str">
        <f>_xlfn.CONCAT(Table2[[#This Row],[Year]],"-",Table2[[#This Row],[Article No.]])</f>
        <v>2015-91</v>
      </c>
      <c r="D1248" s="10" t="s">
        <v>3474</v>
      </c>
      <c r="E1248" s="10" t="s">
        <v>3475</v>
      </c>
      <c r="F1248" s="10" t="s">
        <v>978</v>
      </c>
    </row>
    <row r="1249" spans="1:6" hidden="1">
      <c r="A1249" s="10">
        <f t="shared" si="35"/>
        <v>92</v>
      </c>
      <c r="B1249" s="10">
        <v>2015</v>
      </c>
      <c r="C1249" s="10" t="str">
        <f>_xlfn.CONCAT(Table2[[#This Row],[Year]],"-",Table2[[#This Row],[Article No.]])</f>
        <v>2015-92</v>
      </c>
      <c r="D1249" s="10" t="s">
        <v>3476</v>
      </c>
      <c r="E1249" s="10" t="s">
        <v>3477</v>
      </c>
      <c r="F1249" s="10" t="s">
        <v>978</v>
      </c>
    </row>
    <row r="1250" spans="1:6" hidden="1">
      <c r="A1250" s="10">
        <f t="shared" si="35"/>
        <v>93</v>
      </c>
      <c r="B1250" s="10">
        <v>2015</v>
      </c>
      <c r="C1250" s="10" t="str">
        <f>_xlfn.CONCAT(Table2[[#This Row],[Year]],"-",Table2[[#This Row],[Article No.]])</f>
        <v>2015-93</v>
      </c>
      <c r="D1250" s="10" t="s">
        <v>3478</v>
      </c>
      <c r="E1250" s="10" t="s">
        <v>3479</v>
      </c>
      <c r="F1250" s="10" t="s">
        <v>978</v>
      </c>
    </row>
    <row r="1251" spans="1:6" hidden="1">
      <c r="A1251" s="10">
        <f t="shared" si="35"/>
        <v>94</v>
      </c>
      <c r="B1251" s="10">
        <v>2015</v>
      </c>
      <c r="C1251" s="10" t="str">
        <f>_xlfn.CONCAT(Table2[[#This Row],[Year]],"-",Table2[[#This Row],[Article No.]])</f>
        <v>2015-94</v>
      </c>
      <c r="D1251" s="10" t="s">
        <v>3480</v>
      </c>
      <c r="E1251" s="10" t="s">
        <v>3481</v>
      </c>
      <c r="F1251" s="10" t="s">
        <v>978</v>
      </c>
    </row>
    <row r="1252" spans="1:6" hidden="1">
      <c r="A1252" s="10">
        <f t="shared" si="35"/>
        <v>95</v>
      </c>
      <c r="B1252" s="10">
        <v>2015</v>
      </c>
      <c r="C1252" s="10" t="str">
        <f>_xlfn.CONCAT(Table2[[#This Row],[Year]],"-",Table2[[#This Row],[Article No.]])</f>
        <v>2015-95</v>
      </c>
      <c r="D1252" s="10" t="s">
        <v>3482</v>
      </c>
      <c r="E1252" s="10" t="s">
        <v>3483</v>
      </c>
      <c r="F1252" s="10" t="s">
        <v>978</v>
      </c>
    </row>
    <row r="1253" spans="1:6" hidden="1">
      <c r="A1253" s="10">
        <f t="shared" si="35"/>
        <v>96</v>
      </c>
      <c r="B1253" s="10">
        <v>2015</v>
      </c>
      <c r="C1253" s="10" t="str">
        <f>_xlfn.CONCAT(Table2[[#This Row],[Year]],"-",Table2[[#This Row],[Article No.]])</f>
        <v>2015-96</v>
      </c>
      <c r="D1253" s="10" t="s">
        <v>3484</v>
      </c>
      <c r="E1253" s="10" t="s">
        <v>3485</v>
      </c>
      <c r="F1253" s="10" t="s">
        <v>978</v>
      </c>
    </row>
    <row r="1254" spans="1:6" hidden="1">
      <c r="A1254" s="10">
        <f t="shared" si="35"/>
        <v>97</v>
      </c>
      <c r="B1254" s="10">
        <v>2015</v>
      </c>
      <c r="C1254" s="10" t="str">
        <f>_xlfn.CONCAT(Table2[[#This Row],[Year]],"-",Table2[[#This Row],[Article No.]])</f>
        <v>2015-97</v>
      </c>
      <c r="D1254" s="10" t="s">
        <v>3486</v>
      </c>
      <c r="E1254" s="10" t="s">
        <v>3487</v>
      </c>
      <c r="F1254" s="10" t="s">
        <v>978</v>
      </c>
    </row>
    <row r="1255" spans="1:6" hidden="1">
      <c r="A1255" s="10">
        <f t="shared" si="35"/>
        <v>98</v>
      </c>
      <c r="B1255" s="10">
        <v>2015</v>
      </c>
      <c r="C1255" s="10" t="str">
        <f>_xlfn.CONCAT(Table2[[#This Row],[Year]],"-",Table2[[#This Row],[Article No.]])</f>
        <v>2015-98</v>
      </c>
      <c r="D1255" s="10" t="s">
        <v>3488</v>
      </c>
      <c r="E1255" s="10" t="s">
        <v>3489</v>
      </c>
      <c r="F1255" s="10" t="s">
        <v>978</v>
      </c>
    </row>
    <row r="1256" spans="1:6" hidden="1">
      <c r="A1256" s="10">
        <f t="shared" si="35"/>
        <v>99</v>
      </c>
      <c r="B1256" s="10">
        <v>2015</v>
      </c>
      <c r="C1256" s="10" t="str">
        <f>_xlfn.CONCAT(Table2[[#This Row],[Year]],"-",Table2[[#This Row],[Article No.]])</f>
        <v>2015-99</v>
      </c>
      <c r="D1256" s="10" t="s">
        <v>3490</v>
      </c>
      <c r="E1256" s="10" t="s">
        <v>3449</v>
      </c>
      <c r="F1256" s="10" t="s">
        <v>978</v>
      </c>
    </row>
    <row r="1257" spans="1:6" hidden="1">
      <c r="A1257" s="10">
        <f t="shared" si="35"/>
        <v>100</v>
      </c>
      <c r="B1257" s="10">
        <v>2015</v>
      </c>
      <c r="C1257" s="10" t="str">
        <f>_xlfn.CONCAT(Table2[[#This Row],[Year]],"-",Table2[[#This Row],[Article No.]])</f>
        <v>2015-100</v>
      </c>
      <c r="D1257" s="10" t="s">
        <v>3491</v>
      </c>
      <c r="E1257" s="10" t="s">
        <v>3492</v>
      </c>
      <c r="F1257" s="10" t="s">
        <v>978</v>
      </c>
    </row>
    <row r="1258" spans="1:6" hidden="1">
      <c r="A1258" s="10">
        <f t="shared" si="35"/>
        <v>101</v>
      </c>
      <c r="B1258" s="10">
        <v>2015</v>
      </c>
      <c r="C1258" s="10" t="str">
        <f>_xlfn.CONCAT(Table2[[#This Row],[Year]],"-",Table2[[#This Row],[Article No.]])</f>
        <v>2015-101</v>
      </c>
      <c r="D1258" s="10" t="s">
        <v>3493</v>
      </c>
      <c r="E1258" s="10" t="s">
        <v>3494</v>
      </c>
      <c r="F1258" s="10" t="s">
        <v>978</v>
      </c>
    </row>
    <row r="1259" spans="1:6" hidden="1">
      <c r="A1259" s="10">
        <f t="shared" si="35"/>
        <v>102</v>
      </c>
      <c r="B1259" s="10">
        <v>2015</v>
      </c>
      <c r="C1259" s="10" t="str">
        <f>_xlfn.CONCAT(Table2[[#This Row],[Year]],"-",Table2[[#This Row],[Article No.]])</f>
        <v>2015-102</v>
      </c>
      <c r="D1259" s="10" t="s">
        <v>3495</v>
      </c>
      <c r="E1259" s="10" t="s">
        <v>3496</v>
      </c>
      <c r="F1259" s="10" t="s">
        <v>978</v>
      </c>
    </row>
    <row r="1260" spans="1:6" hidden="1">
      <c r="A1260" s="10">
        <f t="shared" si="35"/>
        <v>103</v>
      </c>
      <c r="B1260" s="10">
        <v>2015</v>
      </c>
      <c r="C1260" s="10" t="str">
        <f>_xlfn.CONCAT(Table2[[#This Row],[Year]],"-",Table2[[#This Row],[Article No.]])</f>
        <v>2015-103</v>
      </c>
      <c r="D1260" s="10" t="s">
        <v>3497</v>
      </c>
      <c r="E1260" s="10" t="s">
        <v>3498</v>
      </c>
      <c r="F1260" s="10" t="s">
        <v>978</v>
      </c>
    </row>
    <row r="1261" spans="1:6" hidden="1">
      <c r="A1261" s="10">
        <f t="shared" si="35"/>
        <v>104</v>
      </c>
      <c r="B1261" s="10">
        <v>2015</v>
      </c>
      <c r="C1261" s="10" t="str">
        <f>_xlfn.CONCAT(Table2[[#This Row],[Year]],"-",Table2[[#This Row],[Article No.]])</f>
        <v>2015-104</v>
      </c>
      <c r="D1261" s="10" t="s">
        <v>3499</v>
      </c>
      <c r="E1261" s="10" t="s">
        <v>3500</v>
      </c>
      <c r="F1261" s="10" t="s">
        <v>978</v>
      </c>
    </row>
    <row r="1262" spans="1:6" hidden="1">
      <c r="A1262" s="10">
        <f t="shared" si="35"/>
        <v>105</v>
      </c>
      <c r="B1262" s="10">
        <v>2015</v>
      </c>
      <c r="C1262" s="10" t="str">
        <f>_xlfn.CONCAT(Table2[[#This Row],[Year]],"-",Table2[[#This Row],[Article No.]])</f>
        <v>2015-105</v>
      </c>
      <c r="D1262" s="10" t="s">
        <v>3501</v>
      </c>
      <c r="E1262" s="10" t="s">
        <v>3502</v>
      </c>
      <c r="F1262" s="10" t="s">
        <v>978</v>
      </c>
    </row>
    <row r="1263" spans="1:6" hidden="1">
      <c r="A1263" s="10">
        <f t="shared" si="35"/>
        <v>106</v>
      </c>
      <c r="B1263" s="10">
        <v>2015</v>
      </c>
      <c r="C1263" s="10" t="str">
        <f>_xlfn.CONCAT(Table2[[#This Row],[Year]],"-",Table2[[#This Row],[Article No.]])</f>
        <v>2015-106</v>
      </c>
      <c r="D1263" s="10" t="s">
        <v>3503</v>
      </c>
      <c r="E1263" s="10" t="s">
        <v>3504</v>
      </c>
      <c r="F1263" s="10" t="s">
        <v>978</v>
      </c>
    </row>
    <row r="1264" spans="1:6" hidden="1">
      <c r="A1264" s="10">
        <f t="shared" si="35"/>
        <v>107</v>
      </c>
      <c r="B1264" s="10">
        <v>2015</v>
      </c>
      <c r="C1264" s="10" t="str">
        <f>_xlfn.CONCAT(Table2[[#This Row],[Year]],"-",Table2[[#This Row],[Article No.]])</f>
        <v>2015-107</v>
      </c>
      <c r="D1264" s="10" t="s">
        <v>3505</v>
      </c>
      <c r="E1264" s="10" t="s">
        <v>3506</v>
      </c>
      <c r="F1264" s="10" t="s">
        <v>978</v>
      </c>
    </row>
    <row r="1265" spans="1:6" hidden="1">
      <c r="A1265" s="10">
        <f t="shared" si="35"/>
        <v>108</v>
      </c>
      <c r="B1265" s="10">
        <v>2015</v>
      </c>
      <c r="C1265" s="10" t="str">
        <f>_xlfn.CONCAT(Table2[[#This Row],[Year]],"-",Table2[[#This Row],[Article No.]])</f>
        <v>2015-108</v>
      </c>
      <c r="D1265" s="10" t="s">
        <v>3507</v>
      </c>
      <c r="E1265" s="10" t="s">
        <v>3508</v>
      </c>
      <c r="F1265" s="10" t="s">
        <v>978</v>
      </c>
    </row>
    <row r="1266" spans="1:6" hidden="1">
      <c r="A1266" s="10">
        <f t="shared" si="35"/>
        <v>109</v>
      </c>
      <c r="B1266" s="10">
        <v>2015</v>
      </c>
      <c r="C1266" s="10" t="str">
        <f>_xlfn.CONCAT(Table2[[#This Row],[Year]],"-",Table2[[#This Row],[Article No.]])</f>
        <v>2015-109</v>
      </c>
      <c r="D1266" s="10" t="s">
        <v>3509</v>
      </c>
      <c r="E1266" s="10" t="s">
        <v>3510</v>
      </c>
      <c r="F1266" s="10" t="s">
        <v>978</v>
      </c>
    </row>
    <row r="1267" spans="1:6" hidden="1">
      <c r="A1267" s="10">
        <f t="shared" si="35"/>
        <v>110</v>
      </c>
      <c r="B1267" s="10">
        <v>2015</v>
      </c>
      <c r="C1267" s="10" t="str">
        <f>_xlfn.CONCAT(Table2[[#This Row],[Year]],"-",Table2[[#This Row],[Article No.]])</f>
        <v>2015-110</v>
      </c>
      <c r="D1267" s="10" t="s">
        <v>3511</v>
      </c>
      <c r="E1267" s="10" t="s">
        <v>3512</v>
      </c>
      <c r="F1267" s="10" t="s">
        <v>978</v>
      </c>
    </row>
    <row r="1268" spans="1:6" hidden="1">
      <c r="A1268" s="10">
        <f t="shared" si="35"/>
        <v>111</v>
      </c>
      <c r="B1268" s="10">
        <v>2015</v>
      </c>
      <c r="C1268" s="10" t="str">
        <f>_xlfn.CONCAT(Table2[[#This Row],[Year]],"-",Table2[[#This Row],[Article No.]])</f>
        <v>2015-111</v>
      </c>
      <c r="D1268" s="10" t="s">
        <v>3513</v>
      </c>
      <c r="E1268" s="10" t="s">
        <v>3514</v>
      </c>
      <c r="F1268" s="10" t="s">
        <v>978</v>
      </c>
    </row>
    <row r="1269" spans="1:6" hidden="1">
      <c r="A1269" s="10">
        <f t="shared" si="35"/>
        <v>112</v>
      </c>
      <c r="B1269" s="10">
        <v>2015</v>
      </c>
      <c r="C1269" s="10" t="str">
        <f>_xlfn.CONCAT(Table2[[#This Row],[Year]],"-",Table2[[#This Row],[Article No.]])</f>
        <v>2015-112</v>
      </c>
      <c r="D1269" s="10" t="s">
        <v>3515</v>
      </c>
      <c r="E1269" s="10" t="s">
        <v>3516</v>
      </c>
      <c r="F1269" s="10" t="s">
        <v>978</v>
      </c>
    </row>
    <row r="1270" spans="1:6" hidden="1">
      <c r="A1270" s="10">
        <f t="shared" si="35"/>
        <v>113</v>
      </c>
      <c r="B1270" s="10">
        <v>2015</v>
      </c>
      <c r="C1270" s="10" t="str">
        <f>_xlfn.CONCAT(Table2[[#This Row],[Year]],"-",Table2[[#This Row],[Article No.]])</f>
        <v>2015-113</v>
      </c>
      <c r="D1270" s="10" t="s">
        <v>3517</v>
      </c>
      <c r="E1270" s="10" t="s">
        <v>3518</v>
      </c>
      <c r="F1270" s="10" t="s">
        <v>978</v>
      </c>
    </row>
    <row r="1271" spans="1:6" hidden="1">
      <c r="A1271" s="10">
        <f t="shared" si="35"/>
        <v>114</v>
      </c>
      <c r="B1271" s="10">
        <v>2015</v>
      </c>
      <c r="C1271" s="10" t="str">
        <f>_xlfn.CONCAT(Table2[[#This Row],[Year]],"-",Table2[[#This Row],[Article No.]])</f>
        <v>2015-114</v>
      </c>
      <c r="D1271" s="10" t="s">
        <v>3519</v>
      </c>
      <c r="E1271" s="10" t="s">
        <v>3520</v>
      </c>
      <c r="F1271" s="10" t="s">
        <v>978</v>
      </c>
    </row>
    <row r="1272" spans="1:6" hidden="1">
      <c r="A1272" s="10">
        <f t="shared" si="35"/>
        <v>115</v>
      </c>
      <c r="B1272" s="10">
        <v>2015</v>
      </c>
      <c r="C1272" s="10" t="str">
        <f>_xlfn.CONCAT(Table2[[#This Row],[Year]],"-",Table2[[#This Row],[Article No.]])</f>
        <v>2015-115</v>
      </c>
      <c r="D1272" s="10" t="s">
        <v>3521</v>
      </c>
      <c r="E1272" s="10" t="s">
        <v>3522</v>
      </c>
      <c r="F1272" s="10" t="s">
        <v>978</v>
      </c>
    </row>
    <row r="1273" spans="1:6" hidden="1">
      <c r="A1273" s="10">
        <f t="shared" si="35"/>
        <v>116</v>
      </c>
      <c r="B1273" s="10">
        <v>2015</v>
      </c>
      <c r="C1273" s="10" t="str">
        <f>_xlfn.CONCAT(Table2[[#This Row],[Year]],"-",Table2[[#This Row],[Article No.]])</f>
        <v>2015-116</v>
      </c>
      <c r="D1273" s="10" t="s">
        <v>3523</v>
      </c>
      <c r="E1273" s="10" t="s">
        <v>3524</v>
      </c>
      <c r="F1273" s="10" t="s">
        <v>978</v>
      </c>
    </row>
    <row r="1274" spans="1:6" hidden="1">
      <c r="A1274" s="10">
        <f t="shared" si="35"/>
        <v>117</v>
      </c>
      <c r="B1274" s="10">
        <v>2015</v>
      </c>
      <c r="C1274" s="10" t="str">
        <f>_xlfn.CONCAT(Table2[[#This Row],[Year]],"-",Table2[[#This Row],[Article No.]])</f>
        <v>2015-117</v>
      </c>
      <c r="D1274" s="10" t="s">
        <v>3525</v>
      </c>
      <c r="E1274" s="10" t="s">
        <v>3526</v>
      </c>
      <c r="F1274" s="10" t="s">
        <v>978</v>
      </c>
    </row>
    <row r="1275" spans="1:6" hidden="1">
      <c r="A1275" s="10">
        <f t="shared" si="35"/>
        <v>118</v>
      </c>
      <c r="B1275" s="10">
        <v>2015</v>
      </c>
      <c r="C1275" s="10" t="str">
        <f>_xlfn.CONCAT(Table2[[#This Row],[Year]],"-",Table2[[#This Row],[Article No.]])</f>
        <v>2015-118</v>
      </c>
      <c r="D1275" s="10" t="s">
        <v>3527</v>
      </c>
      <c r="E1275" s="10" t="s">
        <v>3528</v>
      </c>
      <c r="F1275" s="10" t="s">
        <v>978</v>
      </c>
    </row>
    <row r="1276" spans="1:6" hidden="1">
      <c r="A1276" s="10">
        <f t="shared" si="35"/>
        <v>119</v>
      </c>
      <c r="B1276" s="10">
        <v>2015</v>
      </c>
      <c r="C1276" s="10" t="str">
        <f>_xlfn.CONCAT(Table2[[#This Row],[Year]],"-",Table2[[#This Row],[Article No.]])</f>
        <v>2015-119</v>
      </c>
      <c r="D1276" s="10" t="s">
        <v>3529</v>
      </c>
      <c r="E1276" s="10" t="s">
        <v>3530</v>
      </c>
      <c r="F1276" s="10" t="s">
        <v>978</v>
      </c>
    </row>
    <row r="1277" spans="1:6" hidden="1">
      <c r="A1277" s="10">
        <f t="shared" si="35"/>
        <v>120</v>
      </c>
      <c r="B1277" s="10">
        <v>2015</v>
      </c>
      <c r="C1277" s="10" t="str">
        <f>_xlfn.CONCAT(Table2[[#This Row],[Year]],"-",Table2[[#This Row],[Article No.]])</f>
        <v>2015-120</v>
      </c>
      <c r="D1277" s="10" t="s">
        <v>3531</v>
      </c>
      <c r="E1277" s="10" t="s">
        <v>3532</v>
      </c>
      <c r="F1277" s="10" t="s">
        <v>978</v>
      </c>
    </row>
    <row r="1278" spans="1:6" hidden="1">
      <c r="A1278" s="10">
        <f t="shared" si="35"/>
        <v>121</v>
      </c>
      <c r="B1278" s="10">
        <v>2015</v>
      </c>
      <c r="C1278" s="10" t="str">
        <f>_xlfn.CONCAT(Table2[[#This Row],[Year]],"-",Table2[[#This Row],[Article No.]])</f>
        <v>2015-121</v>
      </c>
      <c r="D1278" s="10" t="s">
        <v>3533</v>
      </c>
      <c r="E1278" s="10" t="s">
        <v>3534</v>
      </c>
      <c r="F1278" s="10" t="s">
        <v>978</v>
      </c>
    </row>
    <row r="1279" spans="1:6" hidden="1">
      <c r="A1279" s="10">
        <v>1</v>
      </c>
      <c r="B1279" s="10">
        <v>2014</v>
      </c>
      <c r="C1279" s="10" t="str">
        <f>_xlfn.CONCAT(Table2[[#This Row],[Year]],"-",Table2[[#This Row],[Article No.]])</f>
        <v>2014-1</v>
      </c>
      <c r="D1279" s="10" t="s">
        <v>3535</v>
      </c>
      <c r="E1279" s="10" t="s">
        <v>3536</v>
      </c>
      <c r="F1279" s="10" t="s">
        <v>952</v>
      </c>
    </row>
    <row r="1280" spans="1:6" hidden="1">
      <c r="A1280" s="10">
        <f t="shared" si="35"/>
        <v>2</v>
      </c>
      <c r="B1280" s="10">
        <v>2014</v>
      </c>
      <c r="C1280" s="10" t="str">
        <f>_xlfn.CONCAT(Table2[[#This Row],[Year]],"-",Table2[[#This Row],[Article No.]])</f>
        <v>2014-2</v>
      </c>
      <c r="D1280" s="10" t="s">
        <v>3537</v>
      </c>
      <c r="E1280" s="10" t="s">
        <v>3538</v>
      </c>
      <c r="F1280" s="10" t="s">
        <v>952</v>
      </c>
    </row>
    <row r="1281" spans="1:6" hidden="1">
      <c r="A1281" s="10">
        <f t="shared" si="35"/>
        <v>3</v>
      </c>
      <c r="B1281" s="10">
        <v>2014</v>
      </c>
      <c r="C1281" s="10" t="str">
        <f>_xlfn.CONCAT(Table2[[#This Row],[Year]],"-",Table2[[#This Row],[Article No.]])</f>
        <v>2014-3</v>
      </c>
      <c r="D1281" s="10" t="s">
        <v>3539</v>
      </c>
      <c r="E1281" s="10" t="s">
        <v>3540</v>
      </c>
      <c r="F1281" s="10" t="s">
        <v>952</v>
      </c>
    </row>
    <row r="1282" spans="1:6" hidden="1">
      <c r="A1282" s="10">
        <f t="shared" si="35"/>
        <v>4</v>
      </c>
      <c r="B1282" s="10">
        <v>2014</v>
      </c>
      <c r="C1282" s="10" t="str">
        <f>_xlfn.CONCAT(Table2[[#This Row],[Year]],"-",Table2[[#This Row],[Article No.]])</f>
        <v>2014-4</v>
      </c>
      <c r="D1282" s="10" t="s">
        <v>3541</v>
      </c>
      <c r="E1282" s="10" t="s">
        <v>3542</v>
      </c>
      <c r="F1282" s="10" t="s">
        <v>952</v>
      </c>
    </row>
    <row r="1283" spans="1:6" hidden="1">
      <c r="A1283" s="10">
        <f t="shared" si="35"/>
        <v>5</v>
      </c>
      <c r="B1283" s="10">
        <v>2014</v>
      </c>
      <c r="C1283" s="10" t="str">
        <f>_xlfn.CONCAT(Table2[[#This Row],[Year]],"-",Table2[[#This Row],[Article No.]])</f>
        <v>2014-5</v>
      </c>
      <c r="D1283" s="10" t="s">
        <v>3543</v>
      </c>
      <c r="E1283" s="10" t="s">
        <v>3544</v>
      </c>
      <c r="F1283" s="10" t="s">
        <v>952</v>
      </c>
    </row>
    <row r="1284" spans="1:6" hidden="1">
      <c r="A1284" s="10">
        <f t="shared" si="35"/>
        <v>6</v>
      </c>
      <c r="B1284" s="10">
        <v>2014</v>
      </c>
      <c r="C1284" s="10" t="str">
        <f>_xlfn.CONCAT(Table2[[#This Row],[Year]],"-",Table2[[#This Row],[Article No.]])</f>
        <v>2014-6</v>
      </c>
      <c r="D1284" s="10" t="s">
        <v>3545</v>
      </c>
      <c r="E1284" s="10" t="s">
        <v>3546</v>
      </c>
      <c r="F1284" s="10" t="s">
        <v>952</v>
      </c>
    </row>
    <row r="1285" spans="1:6" hidden="1">
      <c r="A1285" s="10">
        <f t="shared" si="35"/>
        <v>7</v>
      </c>
      <c r="B1285" s="10">
        <v>2014</v>
      </c>
      <c r="C1285" s="10" t="str">
        <f>_xlfn.CONCAT(Table2[[#This Row],[Year]],"-",Table2[[#This Row],[Article No.]])</f>
        <v>2014-7</v>
      </c>
      <c r="D1285" s="10" t="s">
        <v>3547</v>
      </c>
      <c r="E1285" s="10" t="s">
        <v>3548</v>
      </c>
      <c r="F1285" s="10" t="s">
        <v>952</v>
      </c>
    </row>
    <row r="1286" spans="1:6" hidden="1">
      <c r="A1286" s="10">
        <f t="shared" si="35"/>
        <v>8</v>
      </c>
      <c r="B1286" s="10">
        <v>2014</v>
      </c>
      <c r="C1286" s="10" t="str">
        <f>_xlfn.CONCAT(Table2[[#This Row],[Year]],"-",Table2[[#This Row],[Article No.]])</f>
        <v>2014-8</v>
      </c>
      <c r="D1286" s="10" t="s">
        <v>3549</v>
      </c>
      <c r="E1286" s="10" t="s">
        <v>3550</v>
      </c>
      <c r="F1286" s="10" t="s">
        <v>952</v>
      </c>
    </row>
    <row r="1287" spans="1:6" hidden="1">
      <c r="A1287" s="10">
        <f t="shared" ref="A1287:A1350" si="36">A1286+1</f>
        <v>9</v>
      </c>
      <c r="B1287" s="10">
        <v>2014</v>
      </c>
      <c r="C1287" s="10" t="str">
        <f>_xlfn.CONCAT(Table2[[#This Row],[Year]],"-",Table2[[#This Row],[Article No.]])</f>
        <v>2014-9</v>
      </c>
      <c r="D1287" s="10" t="s">
        <v>3551</v>
      </c>
      <c r="E1287" s="10" t="s">
        <v>3552</v>
      </c>
      <c r="F1287" s="10" t="s">
        <v>952</v>
      </c>
    </row>
    <row r="1288" spans="1:6" hidden="1">
      <c r="A1288" s="10">
        <f t="shared" si="36"/>
        <v>10</v>
      </c>
      <c r="B1288" s="10">
        <v>2014</v>
      </c>
      <c r="C1288" s="10" t="str">
        <f>_xlfn.CONCAT(Table2[[#This Row],[Year]],"-",Table2[[#This Row],[Article No.]])</f>
        <v>2014-10</v>
      </c>
      <c r="D1288" s="10" t="s">
        <v>3553</v>
      </c>
      <c r="E1288" s="10" t="s">
        <v>3554</v>
      </c>
      <c r="F1288" s="10" t="s">
        <v>952</v>
      </c>
    </row>
    <row r="1289" spans="1:6" hidden="1">
      <c r="A1289" s="10">
        <f t="shared" si="36"/>
        <v>11</v>
      </c>
      <c r="B1289" s="10">
        <v>2014</v>
      </c>
      <c r="C1289" s="10" t="str">
        <f>_xlfn.CONCAT(Table2[[#This Row],[Year]],"-",Table2[[#This Row],[Article No.]])</f>
        <v>2014-11</v>
      </c>
      <c r="D1289" s="10" t="s">
        <v>3555</v>
      </c>
      <c r="E1289" s="10" t="s">
        <v>3556</v>
      </c>
      <c r="F1289" s="10" t="s">
        <v>952</v>
      </c>
    </row>
    <row r="1290" spans="1:6" hidden="1">
      <c r="A1290" s="10">
        <f t="shared" si="36"/>
        <v>12</v>
      </c>
      <c r="B1290" s="10">
        <v>2014</v>
      </c>
      <c r="C1290" s="10" t="str">
        <f>_xlfn.CONCAT(Table2[[#This Row],[Year]],"-",Table2[[#This Row],[Article No.]])</f>
        <v>2014-12</v>
      </c>
      <c r="D1290" s="10" t="s">
        <v>3557</v>
      </c>
      <c r="E1290" s="10" t="s">
        <v>3558</v>
      </c>
      <c r="F1290" s="10" t="s">
        <v>952</v>
      </c>
    </row>
    <row r="1291" spans="1:6" hidden="1">
      <c r="A1291" s="10">
        <f t="shared" si="36"/>
        <v>13</v>
      </c>
      <c r="B1291" s="10">
        <v>2014</v>
      </c>
      <c r="C1291" s="10" t="str">
        <f>_xlfn.CONCAT(Table2[[#This Row],[Year]],"-",Table2[[#This Row],[Article No.]])</f>
        <v>2014-13</v>
      </c>
      <c r="D1291" s="10" t="s">
        <v>3559</v>
      </c>
      <c r="E1291" s="10" t="s">
        <v>3560</v>
      </c>
      <c r="F1291" s="10" t="s">
        <v>952</v>
      </c>
    </row>
    <row r="1292" spans="1:6" hidden="1">
      <c r="A1292" s="10">
        <f t="shared" si="36"/>
        <v>14</v>
      </c>
      <c r="B1292" s="10">
        <v>2014</v>
      </c>
      <c r="C1292" s="10" t="str">
        <f>_xlfn.CONCAT(Table2[[#This Row],[Year]],"-",Table2[[#This Row],[Article No.]])</f>
        <v>2014-14</v>
      </c>
      <c r="D1292" s="10" t="s">
        <v>3561</v>
      </c>
      <c r="E1292" s="10" t="s">
        <v>3562</v>
      </c>
      <c r="F1292" s="10" t="s">
        <v>952</v>
      </c>
    </row>
    <row r="1293" spans="1:6" hidden="1">
      <c r="A1293" s="10">
        <f t="shared" si="36"/>
        <v>15</v>
      </c>
      <c r="B1293" s="10">
        <v>2014</v>
      </c>
      <c r="C1293" s="10" t="str">
        <f>_xlfn.CONCAT(Table2[[#This Row],[Year]],"-",Table2[[#This Row],[Article No.]])</f>
        <v>2014-15</v>
      </c>
      <c r="D1293" s="10" t="s">
        <v>3563</v>
      </c>
      <c r="E1293" s="10" t="s">
        <v>3564</v>
      </c>
      <c r="F1293" s="10" t="s">
        <v>952</v>
      </c>
    </row>
    <row r="1294" spans="1:6" hidden="1">
      <c r="A1294" s="10">
        <f t="shared" si="36"/>
        <v>16</v>
      </c>
      <c r="B1294" s="10">
        <v>2014</v>
      </c>
      <c r="C1294" s="10" t="str">
        <f>_xlfn.CONCAT(Table2[[#This Row],[Year]],"-",Table2[[#This Row],[Article No.]])</f>
        <v>2014-16</v>
      </c>
      <c r="D1294" s="10" t="s">
        <v>3565</v>
      </c>
      <c r="E1294" s="10" t="s">
        <v>3544</v>
      </c>
      <c r="F1294" s="10" t="s">
        <v>952</v>
      </c>
    </row>
    <row r="1295" spans="1:6" hidden="1">
      <c r="A1295" s="10">
        <f t="shared" si="36"/>
        <v>17</v>
      </c>
      <c r="B1295" s="10">
        <v>2014</v>
      </c>
      <c r="C1295" s="10" t="str">
        <f>_xlfn.CONCAT(Table2[[#This Row],[Year]],"-",Table2[[#This Row],[Article No.]])</f>
        <v>2014-17</v>
      </c>
      <c r="D1295" s="10" t="s">
        <v>3566</v>
      </c>
      <c r="E1295" s="10" t="s">
        <v>3567</v>
      </c>
      <c r="F1295" s="10" t="s">
        <v>952</v>
      </c>
    </row>
    <row r="1296" spans="1:6" hidden="1">
      <c r="A1296" s="10">
        <f t="shared" si="36"/>
        <v>18</v>
      </c>
      <c r="B1296" s="10">
        <v>2014</v>
      </c>
      <c r="C1296" s="10" t="str">
        <f>_xlfn.CONCAT(Table2[[#This Row],[Year]],"-",Table2[[#This Row],[Article No.]])</f>
        <v>2014-18</v>
      </c>
      <c r="D1296" s="10" t="s">
        <v>3568</v>
      </c>
      <c r="E1296" s="10" t="s">
        <v>3569</v>
      </c>
      <c r="F1296" s="10" t="s">
        <v>952</v>
      </c>
    </row>
    <row r="1297" spans="1:6" hidden="1">
      <c r="A1297" s="10">
        <f t="shared" si="36"/>
        <v>19</v>
      </c>
      <c r="B1297" s="10">
        <v>2014</v>
      </c>
      <c r="C1297" s="10" t="str">
        <f>_xlfn.CONCAT(Table2[[#This Row],[Year]],"-",Table2[[#This Row],[Article No.]])</f>
        <v>2014-19</v>
      </c>
      <c r="D1297" s="10" t="s">
        <v>3570</v>
      </c>
      <c r="E1297" s="10" t="s">
        <v>3571</v>
      </c>
      <c r="F1297" s="10" t="s">
        <v>952</v>
      </c>
    </row>
    <row r="1298" spans="1:6" hidden="1">
      <c r="A1298" s="10">
        <f t="shared" si="36"/>
        <v>20</v>
      </c>
      <c r="B1298" s="10">
        <v>2014</v>
      </c>
      <c r="C1298" s="10" t="str">
        <f>_xlfn.CONCAT(Table2[[#This Row],[Year]],"-",Table2[[#This Row],[Article No.]])</f>
        <v>2014-20</v>
      </c>
      <c r="D1298" s="10" t="s">
        <v>3572</v>
      </c>
      <c r="E1298" s="10" t="s">
        <v>3573</v>
      </c>
      <c r="F1298" s="10" t="s">
        <v>952</v>
      </c>
    </row>
    <row r="1299" spans="1:6" hidden="1">
      <c r="A1299" s="10">
        <f t="shared" si="36"/>
        <v>21</v>
      </c>
      <c r="B1299" s="10">
        <v>2014</v>
      </c>
      <c r="C1299" s="10" t="str">
        <f>_xlfn.CONCAT(Table2[[#This Row],[Year]],"-",Table2[[#This Row],[Article No.]])</f>
        <v>2014-21</v>
      </c>
      <c r="D1299" s="10" t="s">
        <v>3574</v>
      </c>
      <c r="E1299" s="10" t="s">
        <v>3558</v>
      </c>
      <c r="F1299" s="10" t="s">
        <v>952</v>
      </c>
    </row>
    <row r="1300" spans="1:6" hidden="1">
      <c r="A1300" s="10">
        <f t="shared" si="36"/>
        <v>22</v>
      </c>
      <c r="B1300" s="10">
        <v>2014</v>
      </c>
      <c r="C1300" s="10" t="str">
        <f>_xlfn.CONCAT(Table2[[#This Row],[Year]],"-",Table2[[#This Row],[Article No.]])</f>
        <v>2014-22</v>
      </c>
      <c r="D1300" s="10" t="s">
        <v>3575</v>
      </c>
      <c r="E1300" s="10" t="s">
        <v>3576</v>
      </c>
      <c r="F1300" s="10" t="s">
        <v>952</v>
      </c>
    </row>
    <row r="1301" spans="1:6" hidden="1">
      <c r="A1301" s="10">
        <f t="shared" si="36"/>
        <v>23</v>
      </c>
      <c r="B1301" s="10">
        <v>2014</v>
      </c>
      <c r="C1301" s="10" t="str">
        <f>_xlfn.CONCAT(Table2[[#This Row],[Year]],"-",Table2[[#This Row],[Article No.]])</f>
        <v>2014-23</v>
      </c>
      <c r="D1301" s="10" t="s">
        <v>3577</v>
      </c>
      <c r="E1301" s="10" t="s">
        <v>3449</v>
      </c>
      <c r="F1301" s="10" t="s">
        <v>952</v>
      </c>
    </row>
    <row r="1302" spans="1:6" hidden="1">
      <c r="A1302" s="10">
        <f t="shared" si="36"/>
        <v>24</v>
      </c>
      <c r="B1302" s="10">
        <v>2014</v>
      </c>
      <c r="C1302" s="10" t="str">
        <f>_xlfn.CONCAT(Table2[[#This Row],[Year]],"-",Table2[[#This Row],[Article No.]])</f>
        <v>2014-24</v>
      </c>
      <c r="D1302" s="10" t="s">
        <v>3578</v>
      </c>
      <c r="E1302" s="10" t="s">
        <v>3579</v>
      </c>
      <c r="F1302" s="10" t="s">
        <v>952</v>
      </c>
    </row>
    <row r="1303" spans="1:6" hidden="1">
      <c r="A1303" s="10">
        <f t="shared" si="36"/>
        <v>25</v>
      </c>
      <c r="B1303" s="10">
        <v>2014</v>
      </c>
      <c r="C1303" s="10" t="str">
        <f>_xlfn.CONCAT(Table2[[#This Row],[Year]],"-",Table2[[#This Row],[Article No.]])</f>
        <v>2014-25</v>
      </c>
      <c r="D1303" s="10" t="s">
        <v>3580</v>
      </c>
      <c r="E1303" s="10" t="s">
        <v>3581</v>
      </c>
      <c r="F1303" s="10" t="s">
        <v>952</v>
      </c>
    </row>
    <row r="1304" spans="1:6" hidden="1">
      <c r="A1304" s="10">
        <f t="shared" si="36"/>
        <v>26</v>
      </c>
      <c r="B1304" s="10">
        <v>2014</v>
      </c>
      <c r="C1304" s="10" t="str">
        <f>_xlfn.CONCAT(Table2[[#This Row],[Year]],"-",Table2[[#This Row],[Article No.]])</f>
        <v>2014-26</v>
      </c>
      <c r="D1304" s="10" t="s">
        <v>3582</v>
      </c>
      <c r="E1304" s="10" t="s">
        <v>3583</v>
      </c>
      <c r="F1304" s="10" t="s">
        <v>952</v>
      </c>
    </row>
    <row r="1305" spans="1:6" hidden="1">
      <c r="A1305" s="10">
        <f t="shared" si="36"/>
        <v>27</v>
      </c>
      <c r="B1305" s="10">
        <v>2014</v>
      </c>
      <c r="C1305" s="10" t="str">
        <f>_xlfn.CONCAT(Table2[[#This Row],[Year]],"-",Table2[[#This Row],[Article No.]])</f>
        <v>2014-27</v>
      </c>
      <c r="D1305" s="10" t="s">
        <v>3584</v>
      </c>
      <c r="E1305" s="10" t="s">
        <v>3585</v>
      </c>
      <c r="F1305" s="10" t="s">
        <v>952</v>
      </c>
    </row>
    <row r="1306" spans="1:6" hidden="1">
      <c r="A1306" s="10">
        <f t="shared" si="36"/>
        <v>28</v>
      </c>
      <c r="B1306" s="10">
        <v>2014</v>
      </c>
      <c r="C1306" s="10" t="str">
        <f>_xlfn.CONCAT(Table2[[#This Row],[Year]],"-",Table2[[#This Row],[Article No.]])</f>
        <v>2014-28</v>
      </c>
      <c r="D1306" s="10" t="s">
        <v>3586</v>
      </c>
      <c r="E1306" s="10" t="s">
        <v>3587</v>
      </c>
      <c r="F1306" s="10" t="s">
        <v>952</v>
      </c>
    </row>
    <row r="1307" spans="1:6" hidden="1">
      <c r="A1307" s="10">
        <f t="shared" si="36"/>
        <v>29</v>
      </c>
      <c r="B1307" s="10">
        <v>2014</v>
      </c>
      <c r="C1307" s="10" t="str">
        <f>_xlfn.CONCAT(Table2[[#This Row],[Year]],"-",Table2[[#This Row],[Article No.]])</f>
        <v>2014-29</v>
      </c>
      <c r="D1307" s="10" t="s">
        <v>3588</v>
      </c>
      <c r="E1307" s="10" t="s">
        <v>3589</v>
      </c>
      <c r="F1307" s="10" t="s">
        <v>952</v>
      </c>
    </row>
    <row r="1308" spans="1:6" hidden="1">
      <c r="A1308" s="10">
        <f t="shared" si="36"/>
        <v>30</v>
      </c>
      <c r="B1308" s="10">
        <v>2014</v>
      </c>
      <c r="C1308" s="10" t="str">
        <f>_xlfn.CONCAT(Table2[[#This Row],[Year]],"-",Table2[[#This Row],[Article No.]])</f>
        <v>2014-30</v>
      </c>
      <c r="D1308" s="10" t="s">
        <v>3590</v>
      </c>
      <c r="E1308" s="10" t="s">
        <v>3591</v>
      </c>
      <c r="F1308" s="10" t="s">
        <v>952</v>
      </c>
    </row>
    <row r="1309" spans="1:6" hidden="1">
      <c r="A1309" s="10">
        <f t="shared" si="36"/>
        <v>31</v>
      </c>
      <c r="B1309" s="10">
        <v>2014</v>
      </c>
      <c r="C1309" s="10" t="str">
        <f>_xlfn.CONCAT(Table2[[#This Row],[Year]],"-",Table2[[#This Row],[Article No.]])</f>
        <v>2014-31</v>
      </c>
      <c r="D1309" s="10" t="s">
        <v>3592</v>
      </c>
      <c r="E1309" s="10" t="s">
        <v>3593</v>
      </c>
      <c r="F1309" s="10" t="s">
        <v>952</v>
      </c>
    </row>
    <row r="1310" spans="1:6" hidden="1">
      <c r="A1310" s="10">
        <f t="shared" si="36"/>
        <v>32</v>
      </c>
      <c r="B1310" s="10">
        <v>2014</v>
      </c>
      <c r="C1310" s="10" t="str">
        <f>_xlfn.CONCAT(Table2[[#This Row],[Year]],"-",Table2[[#This Row],[Article No.]])</f>
        <v>2014-32</v>
      </c>
      <c r="D1310" s="10" t="s">
        <v>3594</v>
      </c>
      <c r="E1310" s="10" t="s">
        <v>3595</v>
      </c>
      <c r="F1310" s="10" t="s">
        <v>952</v>
      </c>
    </row>
    <row r="1311" spans="1:6" hidden="1">
      <c r="A1311" s="10">
        <f t="shared" si="36"/>
        <v>33</v>
      </c>
      <c r="B1311" s="10">
        <v>2014</v>
      </c>
      <c r="C1311" s="10" t="str">
        <f>_xlfn.CONCAT(Table2[[#This Row],[Year]],"-",Table2[[#This Row],[Article No.]])</f>
        <v>2014-33</v>
      </c>
      <c r="D1311" s="10" t="s">
        <v>3596</v>
      </c>
      <c r="E1311" s="10" t="s">
        <v>3597</v>
      </c>
      <c r="F1311" s="10" t="s">
        <v>952</v>
      </c>
    </row>
    <row r="1312" spans="1:6" hidden="1">
      <c r="A1312" s="10">
        <f t="shared" si="36"/>
        <v>34</v>
      </c>
      <c r="B1312" s="10">
        <v>2014</v>
      </c>
      <c r="C1312" s="10" t="str">
        <f>_xlfn.CONCAT(Table2[[#This Row],[Year]],"-",Table2[[#This Row],[Article No.]])</f>
        <v>2014-34</v>
      </c>
      <c r="D1312" s="10" t="s">
        <v>3598</v>
      </c>
      <c r="E1312" s="10" t="s">
        <v>3599</v>
      </c>
      <c r="F1312" s="10" t="s">
        <v>952</v>
      </c>
    </row>
    <row r="1313" spans="1:6" hidden="1">
      <c r="A1313" s="10">
        <f t="shared" si="36"/>
        <v>35</v>
      </c>
      <c r="B1313" s="10">
        <v>2014</v>
      </c>
      <c r="C1313" s="10" t="str">
        <f>_xlfn.CONCAT(Table2[[#This Row],[Year]],"-",Table2[[#This Row],[Article No.]])</f>
        <v>2014-35</v>
      </c>
      <c r="D1313" s="10" t="s">
        <v>3600</v>
      </c>
      <c r="E1313" s="10" t="s">
        <v>3601</v>
      </c>
      <c r="F1313" s="10" t="s">
        <v>952</v>
      </c>
    </row>
    <row r="1314" spans="1:6" hidden="1">
      <c r="A1314" s="10">
        <f t="shared" si="36"/>
        <v>36</v>
      </c>
      <c r="B1314" s="10">
        <v>2014</v>
      </c>
      <c r="C1314" s="10" t="str">
        <f>_xlfn.CONCAT(Table2[[#This Row],[Year]],"-",Table2[[#This Row],[Article No.]])</f>
        <v>2014-36</v>
      </c>
      <c r="D1314" s="10" t="s">
        <v>3602</v>
      </c>
      <c r="E1314" s="10" t="s">
        <v>3603</v>
      </c>
      <c r="F1314" s="10" t="s">
        <v>952</v>
      </c>
    </row>
    <row r="1315" spans="1:6" hidden="1">
      <c r="A1315" s="10">
        <f t="shared" si="36"/>
        <v>37</v>
      </c>
      <c r="B1315" s="10">
        <v>2014</v>
      </c>
      <c r="C1315" s="10" t="str">
        <f>_xlfn.CONCAT(Table2[[#This Row],[Year]],"-",Table2[[#This Row],[Article No.]])</f>
        <v>2014-37</v>
      </c>
      <c r="D1315" s="10" t="s">
        <v>3604</v>
      </c>
      <c r="E1315" s="10" t="s">
        <v>3605</v>
      </c>
      <c r="F1315" s="10" t="s">
        <v>952</v>
      </c>
    </row>
    <row r="1316" spans="1:6" hidden="1">
      <c r="A1316" s="10">
        <f t="shared" si="36"/>
        <v>38</v>
      </c>
      <c r="B1316" s="10">
        <v>2014</v>
      </c>
      <c r="C1316" s="10" t="str">
        <f>_xlfn.CONCAT(Table2[[#This Row],[Year]],"-",Table2[[#This Row],[Article No.]])</f>
        <v>2014-38</v>
      </c>
      <c r="D1316" s="10" t="s">
        <v>3606</v>
      </c>
      <c r="E1316" s="10" t="s">
        <v>3607</v>
      </c>
      <c r="F1316" s="10" t="s">
        <v>952</v>
      </c>
    </row>
    <row r="1317" spans="1:6" hidden="1">
      <c r="A1317" s="10">
        <f t="shared" si="36"/>
        <v>39</v>
      </c>
      <c r="B1317" s="10">
        <v>2014</v>
      </c>
      <c r="C1317" s="10" t="str">
        <f>_xlfn.CONCAT(Table2[[#This Row],[Year]],"-",Table2[[#This Row],[Article No.]])</f>
        <v>2014-39</v>
      </c>
      <c r="D1317" s="10" t="s">
        <v>3608</v>
      </c>
      <c r="E1317" s="10" t="s">
        <v>3609</v>
      </c>
      <c r="F1317" s="10" t="s">
        <v>952</v>
      </c>
    </row>
    <row r="1318" spans="1:6" hidden="1">
      <c r="A1318" s="10">
        <f t="shared" si="36"/>
        <v>40</v>
      </c>
      <c r="B1318" s="10">
        <v>2014</v>
      </c>
      <c r="C1318" s="10" t="str">
        <f>_xlfn.CONCAT(Table2[[#This Row],[Year]],"-",Table2[[#This Row],[Article No.]])</f>
        <v>2014-40</v>
      </c>
      <c r="D1318" s="10" t="s">
        <v>3610</v>
      </c>
      <c r="E1318" s="10" t="s">
        <v>3611</v>
      </c>
      <c r="F1318" s="10" t="s">
        <v>952</v>
      </c>
    </row>
    <row r="1319" spans="1:6" hidden="1">
      <c r="A1319" s="10">
        <f t="shared" si="36"/>
        <v>41</v>
      </c>
      <c r="B1319" s="10">
        <v>2014</v>
      </c>
      <c r="C1319" s="10" t="str">
        <f>_xlfn.CONCAT(Table2[[#This Row],[Year]],"-",Table2[[#This Row],[Article No.]])</f>
        <v>2014-41</v>
      </c>
      <c r="D1319" s="10" t="s">
        <v>3612</v>
      </c>
      <c r="E1319" s="10" t="s">
        <v>3613</v>
      </c>
      <c r="F1319" s="10" t="s">
        <v>952</v>
      </c>
    </row>
    <row r="1320" spans="1:6" hidden="1">
      <c r="A1320" s="10">
        <f t="shared" si="36"/>
        <v>42</v>
      </c>
      <c r="B1320" s="10">
        <v>2014</v>
      </c>
      <c r="C1320" s="10" t="str">
        <f>_xlfn.CONCAT(Table2[[#This Row],[Year]],"-",Table2[[#This Row],[Article No.]])</f>
        <v>2014-42</v>
      </c>
      <c r="D1320" s="10" t="s">
        <v>3614</v>
      </c>
      <c r="E1320" s="10" t="s">
        <v>3615</v>
      </c>
      <c r="F1320" s="10" t="s">
        <v>952</v>
      </c>
    </row>
    <row r="1321" spans="1:6" hidden="1">
      <c r="A1321" s="10">
        <f t="shared" si="36"/>
        <v>43</v>
      </c>
      <c r="B1321" s="10">
        <v>2014</v>
      </c>
      <c r="C1321" s="10" t="str">
        <f>_xlfn.CONCAT(Table2[[#This Row],[Year]],"-",Table2[[#This Row],[Article No.]])</f>
        <v>2014-43</v>
      </c>
      <c r="D1321" s="10" t="s">
        <v>3616</v>
      </c>
      <c r="E1321" s="10" t="s">
        <v>3617</v>
      </c>
      <c r="F1321" s="10" t="s">
        <v>952</v>
      </c>
    </row>
    <row r="1322" spans="1:6" hidden="1">
      <c r="A1322" s="10">
        <f t="shared" si="36"/>
        <v>44</v>
      </c>
      <c r="B1322" s="10">
        <v>2014</v>
      </c>
      <c r="C1322" s="10" t="str">
        <f>_xlfn.CONCAT(Table2[[#This Row],[Year]],"-",Table2[[#This Row],[Article No.]])</f>
        <v>2014-44</v>
      </c>
      <c r="D1322" s="10" t="s">
        <v>3618</v>
      </c>
      <c r="E1322" s="10" t="s">
        <v>3619</v>
      </c>
      <c r="F1322" s="10" t="s">
        <v>952</v>
      </c>
    </row>
    <row r="1323" spans="1:6" hidden="1">
      <c r="A1323" s="10">
        <f t="shared" si="36"/>
        <v>45</v>
      </c>
      <c r="B1323" s="10">
        <v>2014</v>
      </c>
      <c r="C1323" s="10" t="str">
        <f>_xlfn.CONCAT(Table2[[#This Row],[Year]],"-",Table2[[#This Row],[Article No.]])</f>
        <v>2014-45</v>
      </c>
      <c r="D1323" s="10" t="s">
        <v>3620</v>
      </c>
      <c r="E1323" s="10" t="s">
        <v>3621</v>
      </c>
      <c r="F1323" s="10" t="s">
        <v>952</v>
      </c>
    </row>
    <row r="1324" spans="1:6" hidden="1">
      <c r="A1324" s="10">
        <f t="shared" si="36"/>
        <v>46</v>
      </c>
      <c r="B1324" s="10">
        <v>2014</v>
      </c>
      <c r="C1324" s="10" t="str">
        <f>_xlfn.CONCAT(Table2[[#This Row],[Year]],"-",Table2[[#This Row],[Article No.]])</f>
        <v>2014-46</v>
      </c>
      <c r="D1324" s="10" t="s">
        <v>3622</v>
      </c>
      <c r="E1324" s="10" t="s">
        <v>3623</v>
      </c>
      <c r="F1324" s="10" t="s">
        <v>952</v>
      </c>
    </row>
    <row r="1325" spans="1:6" hidden="1">
      <c r="A1325" s="10">
        <f t="shared" si="36"/>
        <v>47</v>
      </c>
      <c r="B1325" s="10">
        <v>2014</v>
      </c>
      <c r="C1325" s="10" t="str">
        <f>_xlfn.CONCAT(Table2[[#This Row],[Year]],"-",Table2[[#This Row],[Article No.]])</f>
        <v>2014-47</v>
      </c>
      <c r="D1325" s="10" t="s">
        <v>3624</v>
      </c>
      <c r="E1325" s="10" t="s">
        <v>3625</v>
      </c>
      <c r="F1325" s="10" t="s">
        <v>952</v>
      </c>
    </row>
    <row r="1326" spans="1:6" hidden="1">
      <c r="A1326" s="10">
        <f t="shared" si="36"/>
        <v>48</v>
      </c>
      <c r="B1326" s="10">
        <v>2014</v>
      </c>
      <c r="C1326" s="10" t="str">
        <f>_xlfn.CONCAT(Table2[[#This Row],[Year]],"-",Table2[[#This Row],[Article No.]])</f>
        <v>2014-48</v>
      </c>
      <c r="D1326" s="10" t="s">
        <v>3626</v>
      </c>
      <c r="E1326" s="10" t="s">
        <v>3627</v>
      </c>
      <c r="F1326" s="10" t="s">
        <v>952</v>
      </c>
    </row>
    <row r="1327" spans="1:6" hidden="1">
      <c r="A1327" s="10">
        <f t="shared" si="36"/>
        <v>49</v>
      </c>
      <c r="B1327" s="10">
        <v>2014</v>
      </c>
      <c r="C1327" s="10" t="str">
        <f>_xlfn.CONCAT(Table2[[#This Row],[Year]],"-",Table2[[#This Row],[Article No.]])</f>
        <v>2014-49</v>
      </c>
      <c r="D1327" s="10" t="s">
        <v>3628</v>
      </c>
      <c r="E1327" s="10" t="s">
        <v>3629</v>
      </c>
      <c r="F1327" s="10" t="s">
        <v>952</v>
      </c>
    </row>
    <row r="1328" spans="1:6" hidden="1">
      <c r="A1328" s="10">
        <f t="shared" si="36"/>
        <v>50</v>
      </c>
      <c r="B1328" s="10">
        <v>2014</v>
      </c>
      <c r="C1328" s="10" t="str">
        <f>_xlfn.CONCAT(Table2[[#This Row],[Year]],"-",Table2[[#This Row],[Article No.]])</f>
        <v>2014-50</v>
      </c>
      <c r="D1328" s="10" t="s">
        <v>3630</v>
      </c>
      <c r="E1328" s="10" t="s">
        <v>3631</v>
      </c>
      <c r="F1328" s="10" t="s">
        <v>952</v>
      </c>
    </row>
    <row r="1329" spans="1:6" hidden="1">
      <c r="A1329" s="10">
        <f t="shared" si="36"/>
        <v>51</v>
      </c>
      <c r="B1329" s="10">
        <v>2014</v>
      </c>
      <c r="C1329" s="10" t="str">
        <f>_xlfn.CONCAT(Table2[[#This Row],[Year]],"-",Table2[[#This Row],[Article No.]])</f>
        <v>2014-51</v>
      </c>
      <c r="D1329" s="10" t="s">
        <v>3632</v>
      </c>
      <c r="E1329" s="10" t="s">
        <v>3633</v>
      </c>
      <c r="F1329" s="10" t="s">
        <v>952</v>
      </c>
    </row>
    <row r="1330" spans="1:6" hidden="1">
      <c r="A1330" s="10">
        <f t="shared" si="36"/>
        <v>52</v>
      </c>
      <c r="B1330" s="10">
        <v>2014</v>
      </c>
      <c r="C1330" s="10" t="str">
        <f>_xlfn.CONCAT(Table2[[#This Row],[Year]],"-",Table2[[#This Row],[Article No.]])</f>
        <v>2014-52</v>
      </c>
      <c r="D1330" s="10" t="s">
        <v>3634</v>
      </c>
      <c r="E1330" s="10" t="s">
        <v>3635</v>
      </c>
      <c r="F1330" s="10" t="s">
        <v>952</v>
      </c>
    </row>
    <row r="1331" spans="1:6" hidden="1">
      <c r="A1331" s="10">
        <f t="shared" si="36"/>
        <v>53</v>
      </c>
      <c r="B1331" s="10">
        <v>2014</v>
      </c>
      <c r="C1331" s="10" t="str">
        <f>_xlfn.CONCAT(Table2[[#This Row],[Year]],"-",Table2[[#This Row],[Article No.]])</f>
        <v>2014-53</v>
      </c>
      <c r="D1331" s="10" t="s">
        <v>3636</v>
      </c>
      <c r="E1331" s="10" t="s">
        <v>3637</v>
      </c>
      <c r="F1331" s="10" t="s">
        <v>952</v>
      </c>
    </row>
    <row r="1332" spans="1:6" hidden="1">
      <c r="A1332" s="10">
        <f t="shared" si="36"/>
        <v>54</v>
      </c>
      <c r="B1332" s="10">
        <v>2014</v>
      </c>
      <c r="C1332" s="10" t="str">
        <f>_xlfn.CONCAT(Table2[[#This Row],[Year]],"-",Table2[[#This Row],[Article No.]])</f>
        <v>2014-54</v>
      </c>
      <c r="D1332" s="10" t="s">
        <v>3638</v>
      </c>
      <c r="E1332" s="10" t="s">
        <v>3639</v>
      </c>
      <c r="F1332" s="10" t="s">
        <v>952</v>
      </c>
    </row>
    <row r="1333" spans="1:6" hidden="1">
      <c r="A1333" s="10">
        <f t="shared" si="36"/>
        <v>55</v>
      </c>
      <c r="B1333" s="10">
        <v>2014</v>
      </c>
      <c r="C1333" s="10" t="str">
        <f>_xlfn.CONCAT(Table2[[#This Row],[Year]],"-",Table2[[#This Row],[Article No.]])</f>
        <v>2014-55</v>
      </c>
      <c r="D1333" s="10" t="s">
        <v>3640</v>
      </c>
      <c r="E1333" s="10" t="s">
        <v>3558</v>
      </c>
      <c r="F1333" s="10" t="s">
        <v>952</v>
      </c>
    </row>
    <row r="1334" spans="1:6" hidden="1">
      <c r="A1334" s="10">
        <f t="shared" si="36"/>
        <v>56</v>
      </c>
      <c r="B1334" s="10">
        <v>2014</v>
      </c>
      <c r="C1334" s="10" t="str">
        <f>_xlfn.CONCAT(Table2[[#This Row],[Year]],"-",Table2[[#This Row],[Article No.]])</f>
        <v>2014-56</v>
      </c>
      <c r="D1334" s="10" t="s">
        <v>3641</v>
      </c>
      <c r="E1334" s="10" t="s">
        <v>3642</v>
      </c>
      <c r="F1334" s="10" t="s">
        <v>952</v>
      </c>
    </row>
    <row r="1335" spans="1:6" hidden="1">
      <c r="A1335" s="10">
        <f t="shared" si="36"/>
        <v>57</v>
      </c>
      <c r="B1335" s="10">
        <v>2014</v>
      </c>
      <c r="C1335" s="10" t="str">
        <f>_xlfn.CONCAT(Table2[[#This Row],[Year]],"-",Table2[[#This Row],[Article No.]])</f>
        <v>2014-57</v>
      </c>
      <c r="D1335" s="10" t="s">
        <v>3643</v>
      </c>
      <c r="E1335" s="10" t="s">
        <v>3644</v>
      </c>
      <c r="F1335" s="10" t="s">
        <v>952</v>
      </c>
    </row>
    <row r="1336" spans="1:6" hidden="1">
      <c r="A1336" s="10">
        <f t="shared" si="36"/>
        <v>58</v>
      </c>
      <c r="B1336" s="10">
        <v>2014</v>
      </c>
      <c r="C1336" s="10" t="str">
        <f>_xlfn.CONCAT(Table2[[#This Row],[Year]],"-",Table2[[#This Row],[Article No.]])</f>
        <v>2014-58</v>
      </c>
      <c r="D1336" s="10" t="s">
        <v>3645</v>
      </c>
      <c r="E1336" s="10" t="s">
        <v>3646</v>
      </c>
      <c r="F1336" s="10" t="s">
        <v>952</v>
      </c>
    </row>
    <row r="1337" spans="1:6" hidden="1">
      <c r="A1337" s="10">
        <f t="shared" si="36"/>
        <v>59</v>
      </c>
      <c r="B1337" s="10">
        <v>2014</v>
      </c>
      <c r="C1337" s="10" t="str">
        <f>_xlfn.CONCAT(Table2[[#This Row],[Year]],"-",Table2[[#This Row],[Article No.]])</f>
        <v>2014-59</v>
      </c>
      <c r="D1337" s="10" t="s">
        <v>3647</v>
      </c>
      <c r="E1337" s="10" t="s">
        <v>3648</v>
      </c>
      <c r="F1337" s="10" t="s">
        <v>952</v>
      </c>
    </row>
    <row r="1338" spans="1:6" hidden="1">
      <c r="A1338" s="10">
        <f t="shared" si="36"/>
        <v>60</v>
      </c>
      <c r="B1338" s="10">
        <v>2014</v>
      </c>
      <c r="C1338" s="10" t="str">
        <f>_xlfn.CONCAT(Table2[[#This Row],[Year]],"-",Table2[[#This Row],[Article No.]])</f>
        <v>2014-60</v>
      </c>
      <c r="D1338" s="10" t="s">
        <v>3649</v>
      </c>
      <c r="E1338" s="10" t="s">
        <v>3650</v>
      </c>
      <c r="F1338" s="10" t="s">
        <v>952</v>
      </c>
    </row>
    <row r="1339" spans="1:6" hidden="1">
      <c r="A1339" s="10">
        <f t="shared" si="36"/>
        <v>61</v>
      </c>
      <c r="B1339" s="10">
        <v>2014</v>
      </c>
      <c r="C1339" s="10" t="str">
        <f>_xlfn.CONCAT(Table2[[#This Row],[Year]],"-",Table2[[#This Row],[Article No.]])</f>
        <v>2014-61</v>
      </c>
      <c r="D1339" s="10" t="s">
        <v>3651</v>
      </c>
      <c r="E1339" s="10" t="s">
        <v>3652</v>
      </c>
      <c r="F1339" s="10" t="s">
        <v>952</v>
      </c>
    </row>
    <row r="1340" spans="1:6" hidden="1">
      <c r="A1340" s="10">
        <f t="shared" si="36"/>
        <v>62</v>
      </c>
      <c r="B1340" s="10">
        <v>2014</v>
      </c>
      <c r="C1340" s="10" t="str">
        <f>_xlfn.CONCAT(Table2[[#This Row],[Year]],"-",Table2[[#This Row],[Article No.]])</f>
        <v>2014-62</v>
      </c>
      <c r="D1340" s="10" t="s">
        <v>3653</v>
      </c>
      <c r="E1340" s="10" t="s">
        <v>3654</v>
      </c>
      <c r="F1340" s="10" t="s">
        <v>952</v>
      </c>
    </row>
    <row r="1341" spans="1:6" hidden="1">
      <c r="A1341" s="10">
        <f t="shared" si="36"/>
        <v>63</v>
      </c>
      <c r="B1341" s="10">
        <v>2014</v>
      </c>
      <c r="C1341" s="10" t="str">
        <f>_xlfn.CONCAT(Table2[[#This Row],[Year]],"-",Table2[[#This Row],[Article No.]])</f>
        <v>2014-63</v>
      </c>
      <c r="D1341" s="10" t="s">
        <v>3655</v>
      </c>
      <c r="E1341" s="10" t="s">
        <v>3656</v>
      </c>
      <c r="F1341" s="10" t="s">
        <v>952</v>
      </c>
    </row>
    <row r="1342" spans="1:6" hidden="1">
      <c r="A1342" s="10">
        <f t="shared" si="36"/>
        <v>64</v>
      </c>
      <c r="B1342" s="10">
        <v>2014</v>
      </c>
      <c r="C1342" s="10" t="str">
        <f>_xlfn.CONCAT(Table2[[#This Row],[Year]],"-",Table2[[#This Row],[Article No.]])</f>
        <v>2014-64</v>
      </c>
      <c r="D1342" s="10" t="s">
        <v>3657</v>
      </c>
      <c r="E1342" s="10" t="s">
        <v>3658</v>
      </c>
      <c r="F1342" s="10" t="s">
        <v>952</v>
      </c>
    </row>
    <row r="1343" spans="1:6" hidden="1">
      <c r="A1343" s="10">
        <f t="shared" si="36"/>
        <v>65</v>
      </c>
      <c r="B1343" s="10">
        <v>2014</v>
      </c>
      <c r="C1343" s="10" t="str">
        <f>_xlfn.CONCAT(Table2[[#This Row],[Year]],"-",Table2[[#This Row],[Article No.]])</f>
        <v>2014-65</v>
      </c>
      <c r="D1343" s="10" t="s">
        <v>3659</v>
      </c>
      <c r="E1343" s="10" t="s">
        <v>3660</v>
      </c>
      <c r="F1343" s="10" t="s">
        <v>952</v>
      </c>
    </row>
    <row r="1344" spans="1:6" hidden="1">
      <c r="A1344" s="10">
        <f t="shared" si="36"/>
        <v>66</v>
      </c>
      <c r="B1344" s="10">
        <v>2014</v>
      </c>
      <c r="C1344" s="10" t="str">
        <f>_xlfn.CONCAT(Table2[[#This Row],[Year]],"-",Table2[[#This Row],[Article No.]])</f>
        <v>2014-66</v>
      </c>
      <c r="D1344" s="10" t="s">
        <v>3661</v>
      </c>
      <c r="E1344" s="10" t="s">
        <v>3662</v>
      </c>
      <c r="F1344" s="10" t="s">
        <v>952</v>
      </c>
    </row>
    <row r="1345" spans="1:6" hidden="1">
      <c r="A1345" s="10">
        <f t="shared" si="36"/>
        <v>67</v>
      </c>
      <c r="B1345" s="10">
        <v>2014</v>
      </c>
      <c r="C1345" s="10" t="str">
        <f>_xlfn.CONCAT(Table2[[#This Row],[Year]],"-",Table2[[#This Row],[Article No.]])</f>
        <v>2014-67</v>
      </c>
      <c r="D1345" s="10" t="s">
        <v>3663</v>
      </c>
      <c r="E1345" s="10" t="s">
        <v>3528</v>
      </c>
      <c r="F1345" s="10" t="s">
        <v>952</v>
      </c>
    </row>
    <row r="1346" spans="1:6" hidden="1">
      <c r="A1346" s="10">
        <f t="shared" si="36"/>
        <v>68</v>
      </c>
      <c r="B1346" s="10">
        <v>2014</v>
      </c>
      <c r="C1346" s="10" t="str">
        <f>_xlfn.CONCAT(Table2[[#This Row],[Year]],"-",Table2[[#This Row],[Article No.]])</f>
        <v>2014-68</v>
      </c>
      <c r="D1346" s="10" t="s">
        <v>3664</v>
      </c>
      <c r="E1346" s="10" t="s">
        <v>3665</v>
      </c>
      <c r="F1346" s="10" t="s">
        <v>952</v>
      </c>
    </row>
    <row r="1347" spans="1:6" hidden="1">
      <c r="A1347" s="10">
        <f t="shared" si="36"/>
        <v>69</v>
      </c>
      <c r="B1347" s="10">
        <v>2014</v>
      </c>
      <c r="C1347" s="10" t="str">
        <f>_xlfn.CONCAT(Table2[[#This Row],[Year]],"-",Table2[[#This Row],[Article No.]])</f>
        <v>2014-69</v>
      </c>
      <c r="D1347" s="10" t="s">
        <v>3666</v>
      </c>
      <c r="E1347" s="10" t="s">
        <v>3667</v>
      </c>
      <c r="F1347" s="10" t="s">
        <v>952</v>
      </c>
    </row>
    <row r="1348" spans="1:6" hidden="1">
      <c r="A1348" s="10">
        <f t="shared" si="36"/>
        <v>70</v>
      </c>
      <c r="B1348" s="10">
        <v>2014</v>
      </c>
      <c r="C1348" s="10" t="str">
        <f>_xlfn.CONCAT(Table2[[#This Row],[Year]],"-",Table2[[#This Row],[Article No.]])</f>
        <v>2014-70</v>
      </c>
      <c r="D1348" s="10" t="s">
        <v>3668</v>
      </c>
      <c r="E1348" s="10" t="s">
        <v>3669</v>
      </c>
      <c r="F1348" s="10" t="s">
        <v>952</v>
      </c>
    </row>
    <row r="1349" spans="1:6" hidden="1">
      <c r="A1349" s="10">
        <f t="shared" si="36"/>
        <v>71</v>
      </c>
      <c r="B1349" s="10">
        <v>2014</v>
      </c>
      <c r="C1349" s="10" t="str">
        <f>_xlfn.CONCAT(Table2[[#This Row],[Year]],"-",Table2[[#This Row],[Article No.]])</f>
        <v>2014-71</v>
      </c>
      <c r="D1349" s="10" t="s">
        <v>3670</v>
      </c>
      <c r="E1349" s="10" t="s">
        <v>3671</v>
      </c>
      <c r="F1349" s="10" t="s">
        <v>952</v>
      </c>
    </row>
    <row r="1350" spans="1:6" hidden="1">
      <c r="A1350" s="10">
        <f t="shared" si="36"/>
        <v>72</v>
      </c>
      <c r="B1350" s="10">
        <v>2014</v>
      </c>
      <c r="C1350" s="10" t="str">
        <f>_xlfn.CONCAT(Table2[[#This Row],[Year]],"-",Table2[[#This Row],[Article No.]])</f>
        <v>2014-72</v>
      </c>
      <c r="D1350" s="10" t="s">
        <v>3672</v>
      </c>
      <c r="E1350" s="10" t="s">
        <v>3673</v>
      </c>
      <c r="F1350" s="10" t="s">
        <v>952</v>
      </c>
    </row>
    <row r="1351" spans="1:6" hidden="1">
      <c r="A1351" s="10">
        <f t="shared" ref="A1351:A1414" si="37">A1350+1</f>
        <v>73</v>
      </c>
      <c r="B1351" s="10">
        <v>2014</v>
      </c>
      <c r="C1351" s="10" t="str">
        <f>_xlfn.CONCAT(Table2[[#This Row],[Year]],"-",Table2[[#This Row],[Article No.]])</f>
        <v>2014-73</v>
      </c>
      <c r="D1351" s="10" t="s">
        <v>3674</v>
      </c>
      <c r="E1351" s="10" t="s">
        <v>3675</v>
      </c>
      <c r="F1351" s="10" t="s">
        <v>952</v>
      </c>
    </row>
    <row r="1352" spans="1:6" hidden="1">
      <c r="A1352" s="10">
        <f t="shared" si="37"/>
        <v>74</v>
      </c>
      <c r="B1352" s="10">
        <v>2014</v>
      </c>
      <c r="C1352" s="10" t="str">
        <f>_xlfn.CONCAT(Table2[[#This Row],[Year]],"-",Table2[[#This Row],[Article No.]])</f>
        <v>2014-74</v>
      </c>
      <c r="D1352" s="10" t="s">
        <v>3676</v>
      </c>
      <c r="E1352" s="10" t="s">
        <v>3677</v>
      </c>
      <c r="F1352" s="10" t="s">
        <v>952</v>
      </c>
    </row>
    <row r="1353" spans="1:6" hidden="1">
      <c r="A1353" s="10">
        <f t="shared" si="37"/>
        <v>75</v>
      </c>
      <c r="B1353" s="10">
        <v>2014</v>
      </c>
      <c r="C1353" s="10" t="str">
        <f>_xlfn.CONCAT(Table2[[#This Row],[Year]],"-",Table2[[#This Row],[Article No.]])</f>
        <v>2014-75</v>
      </c>
      <c r="D1353" s="10" t="s">
        <v>3678</v>
      </c>
      <c r="E1353" s="10" t="s">
        <v>3679</v>
      </c>
      <c r="F1353" s="10" t="s">
        <v>952</v>
      </c>
    </row>
    <row r="1354" spans="1:6" hidden="1">
      <c r="A1354" s="10">
        <f t="shared" si="37"/>
        <v>76</v>
      </c>
      <c r="B1354" s="10">
        <v>2014</v>
      </c>
      <c r="C1354" s="10" t="str">
        <f>_xlfn.CONCAT(Table2[[#This Row],[Year]],"-",Table2[[#This Row],[Article No.]])</f>
        <v>2014-76</v>
      </c>
      <c r="D1354" s="10" t="s">
        <v>3680</v>
      </c>
      <c r="E1354" s="10" t="s">
        <v>3681</v>
      </c>
      <c r="F1354" s="10" t="s">
        <v>952</v>
      </c>
    </row>
    <row r="1355" spans="1:6" hidden="1">
      <c r="A1355" s="10">
        <f t="shared" si="37"/>
        <v>77</v>
      </c>
      <c r="B1355" s="10">
        <v>2014</v>
      </c>
      <c r="C1355" s="10" t="str">
        <f>_xlfn.CONCAT(Table2[[#This Row],[Year]],"-",Table2[[#This Row],[Article No.]])</f>
        <v>2014-77</v>
      </c>
      <c r="D1355" s="10" t="s">
        <v>3682</v>
      </c>
      <c r="E1355" s="10" t="s">
        <v>3683</v>
      </c>
      <c r="F1355" s="10" t="s">
        <v>952</v>
      </c>
    </row>
    <row r="1356" spans="1:6" hidden="1">
      <c r="A1356" s="10">
        <f t="shared" si="37"/>
        <v>78</v>
      </c>
      <c r="B1356" s="10">
        <v>2014</v>
      </c>
      <c r="C1356" s="10" t="str">
        <f>_xlfn.CONCAT(Table2[[#This Row],[Year]],"-",Table2[[#This Row],[Article No.]])</f>
        <v>2014-78</v>
      </c>
      <c r="D1356" s="10" t="s">
        <v>3684</v>
      </c>
      <c r="E1356" s="10" t="s">
        <v>3585</v>
      </c>
      <c r="F1356" s="10" t="s">
        <v>952</v>
      </c>
    </row>
    <row r="1357" spans="1:6" hidden="1">
      <c r="A1357" s="10">
        <f t="shared" si="37"/>
        <v>79</v>
      </c>
      <c r="B1357" s="10">
        <v>2014</v>
      </c>
      <c r="C1357" s="10" t="str">
        <f>_xlfn.CONCAT(Table2[[#This Row],[Year]],"-",Table2[[#This Row],[Article No.]])</f>
        <v>2014-79</v>
      </c>
      <c r="D1357" s="10" t="s">
        <v>3685</v>
      </c>
      <c r="E1357" s="10" t="s">
        <v>3686</v>
      </c>
      <c r="F1357" s="10" t="s">
        <v>952</v>
      </c>
    </row>
    <row r="1358" spans="1:6" hidden="1">
      <c r="A1358" s="10">
        <f t="shared" si="37"/>
        <v>80</v>
      </c>
      <c r="B1358" s="10">
        <v>2014</v>
      </c>
      <c r="C1358" s="10" t="str">
        <f>_xlfn.CONCAT(Table2[[#This Row],[Year]],"-",Table2[[#This Row],[Article No.]])</f>
        <v>2014-80</v>
      </c>
      <c r="D1358" s="10" t="s">
        <v>3687</v>
      </c>
      <c r="E1358" s="10" t="s">
        <v>3688</v>
      </c>
      <c r="F1358" s="10" t="s">
        <v>952</v>
      </c>
    </row>
    <row r="1359" spans="1:6" hidden="1">
      <c r="A1359" s="10">
        <f t="shared" si="37"/>
        <v>81</v>
      </c>
      <c r="B1359" s="10">
        <v>2014</v>
      </c>
      <c r="C1359" s="10" t="str">
        <f>_xlfn.CONCAT(Table2[[#This Row],[Year]],"-",Table2[[#This Row],[Article No.]])</f>
        <v>2014-81</v>
      </c>
      <c r="D1359" s="10" t="s">
        <v>3689</v>
      </c>
      <c r="E1359" s="10" t="s">
        <v>3690</v>
      </c>
      <c r="F1359" s="10" t="s">
        <v>952</v>
      </c>
    </row>
    <row r="1360" spans="1:6" hidden="1">
      <c r="A1360" s="10">
        <f t="shared" si="37"/>
        <v>82</v>
      </c>
      <c r="B1360" s="10">
        <v>2014</v>
      </c>
      <c r="C1360" s="10" t="str">
        <f>_xlfn.CONCAT(Table2[[#This Row],[Year]],"-",Table2[[#This Row],[Article No.]])</f>
        <v>2014-82</v>
      </c>
      <c r="D1360" s="10" t="s">
        <v>3691</v>
      </c>
      <c r="E1360" s="10" t="s">
        <v>3692</v>
      </c>
      <c r="F1360" s="10" t="s">
        <v>952</v>
      </c>
    </row>
    <row r="1361" spans="1:6" hidden="1">
      <c r="A1361" s="10">
        <f t="shared" si="37"/>
        <v>83</v>
      </c>
      <c r="B1361" s="10">
        <v>2014</v>
      </c>
      <c r="C1361" s="10" t="str">
        <f>_xlfn.CONCAT(Table2[[#This Row],[Year]],"-",Table2[[#This Row],[Article No.]])</f>
        <v>2014-83</v>
      </c>
      <c r="D1361" s="10" t="s">
        <v>3693</v>
      </c>
      <c r="E1361" s="10" t="s">
        <v>3694</v>
      </c>
      <c r="F1361" s="10" t="s">
        <v>952</v>
      </c>
    </row>
    <row r="1362" spans="1:6" hidden="1">
      <c r="A1362" s="10">
        <f t="shared" si="37"/>
        <v>84</v>
      </c>
      <c r="B1362" s="10">
        <v>2014</v>
      </c>
      <c r="C1362" s="10" t="str">
        <f>_xlfn.CONCAT(Table2[[#This Row],[Year]],"-",Table2[[#This Row],[Article No.]])</f>
        <v>2014-84</v>
      </c>
      <c r="D1362" s="10" t="s">
        <v>3695</v>
      </c>
      <c r="E1362" s="10" t="s">
        <v>3696</v>
      </c>
      <c r="F1362" s="10" t="s">
        <v>952</v>
      </c>
    </row>
    <row r="1363" spans="1:6" hidden="1">
      <c r="A1363" s="10">
        <f t="shared" si="37"/>
        <v>85</v>
      </c>
      <c r="B1363" s="10">
        <v>2014</v>
      </c>
      <c r="C1363" s="10" t="str">
        <f>_xlfn.CONCAT(Table2[[#This Row],[Year]],"-",Table2[[#This Row],[Article No.]])</f>
        <v>2014-85</v>
      </c>
      <c r="D1363" s="10" t="s">
        <v>3697</v>
      </c>
      <c r="E1363" s="10" t="s">
        <v>3698</v>
      </c>
      <c r="F1363" s="10" t="s">
        <v>952</v>
      </c>
    </row>
    <row r="1364" spans="1:6" hidden="1">
      <c r="A1364" s="10">
        <f t="shared" si="37"/>
        <v>86</v>
      </c>
      <c r="B1364" s="10">
        <v>2014</v>
      </c>
      <c r="C1364" s="10" t="str">
        <f>_xlfn.CONCAT(Table2[[#This Row],[Year]],"-",Table2[[#This Row],[Article No.]])</f>
        <v>2014-86</v>
      </c>
      <c r="D1364" s="10" t="s">
        <v>3699</v>
      </c>
      <c r="E1364" s="10" t="s">
        <v>3700</v>
      </c>
      <c r="F1364" s="10" t="s">
        <v>952</v>
      </c>
    </row>
    <row r="1365" spans="1:6" hidden="1">
      <c r="A1365" s="10">
        <f t="shared" si="37"/>
        <v>87</v>
      </c>
      <c r="B1365" s="10">
        <v>2014</v>
      </c>
      <c r="C1365" s="10" t="str">
        <f>_xlfn.CONCAT(Table2[[#This Row],[Year]],"-",Table2[[#This Row],[Article No.]])</f>
        <v>2014-87</v>
      </c>
      <c r="D1365" s="10" t="s">
        <v>3701</v>
      </c>
      <c r="E1365" s="10" t="s">
        <v>3702</v>
      </c>
      <c r="F1365" s="10" t="s">
        <v>952</v>
      </c>
    </row>
    <row r="1366" spans="1:6" hidden="1">
      <c r="A1366" s="10">
        <f t="shared" si="37"/>
        <v>88</v>
      </c>
      <c r="B1366" s="10">
        <v>2014</v>
      </c>
      <c r="C1366" s="10" t="str">
        <f>_xlfn.CONCAT(Table2[[#This Row],[Year]],"-",Table2[[#This Row],[Article No.]])</f>
        <v>2014-88</v>
      </c>
      <c r="D1366" s="10" t="s">
        <v>3703</v>
      </c>
      <c r="E1366" s="10" t="s">
        <v>3704</v>
      </c>
      <c r="F1366" s="10" t="s">
        <v>952</v>
      </c>
    </row>
    <row r="1367" spans="1:6" hidden="1">
      <c r="A1367" s="10">
        <f t="shared" si="37"/>
        <v>89</v>
      </c>
      <c r="B1367" s="10">
        <v>2014</v>
      </c>
      <c r="C1367" s="10" t="str">
        <f>_xlfn.CONCAT(Table2[[#This Row],[Year]],"-",Table2[[#This Row],[Article No.]])</f>
        <v>2014-89</v>
      </c>
      <c r="D1367" s="10" t="s">
        <v>3705</v>
      </c>
      <c r="E1367" s="10" t="s">
        <v>3706</v>
      </c>
      <c r="F1367" s="10" t="s">
        <v>952</v>
      </c>
    </row>
    <row r="1368" spans="1:6" hidden="1">
      <c r="A1368" s="10">
        <f t="shared" si="37"/>
        <v>90</v>
      </c>
      <c r="B1368" s="10">
        <v>2014</v>
      </c>
      <c r="C1368" s="10" t="str">
        <f>_xlfn.CONCAT(Table2[[#This Row],[Year]],"-",Table2[[#This Row],[Article No.]])</f>
        <v>2014-90</v>
      </c>
      <c r="D1368" s="10" t="s">
        <v>3707</v>
      </c>
      <c r="E1368" s="10" t="s">
        <v>3708</v>
      </c>
      <c r="F1368" s="10" t="s">
        <v>952</v>
      </c>
    </row>
    <row r="1369" spans="1:6" hidden="1">
      <c r="A1369" s="10">
        <f t="shared" si="37"/>
        <v>91</v>
      </c>
      <c r="B1369" s="10">
        <v>2014</v>
      </c>
      <c r="C1369" s="10" t="str">
        <f>_xlfn.CONCAT(Table2[[#This Row],[Year]],"-",Table2[[#This Row],[Article No.]])</f>
        <v>2014-91</v>
      </c>
      <c r="D1369" s="10" t="s">
        <v>3709</v>
      </c>
      <c r="E1369" s="10" t="s">
        <v>3710</v>
      </c>
      <c r="F1369" s="10" t="s">
        <v>952</v>
      </c>
    </row>
    <row r="1370" spans="1:6" hidden="1">
      <c r="A1370" s="10">
        <f t="shared" si="37"/>
        <v>92</v>
      </c>
      <c r="B1370" s="10">
        <v>2014</v>
      </c>
      <c r="C1370" s="10" t="str">
        <f>_xlfn.CONCAT(Table2[[#This Row],[Year]],"-",Table2[[#This Row],[Article No.]])</f>
        <v>2014-92</v>
      </c>
      <c r="D1370" s="10" t="s">
        <v>3711</v>
      </c>
      <c r="E1370" s="10" t="s">
        <v>3712</v>
      </c>
      <c r="F1370" s="10" t="s">
        <v>952</v>
      </c>
    </row>
    <row r="1371" spans="1:6" hidden="1">
      <c r="A1371" s="10">
        <f t="shared" si="37"/>
        <v>93</v>
      </c>
      <c r="B1371" s="10">
        <v>2014</v>
      </c>
      <c r="C1371" s="10" t="str">
        <f>_xlfn.CONCAT(Table2[[#This Row],[Year]],"-",Table2[[#This Row],[Article No.]])</f>
        <v>2014-93</v>
      </c>
      <c r="D1371" s="10" t="s">
        <v>3713</v>
      </c>
      <c r="E1371" s="10" t="s">
        <v>3714</v>
      </c>
      <c r="F1371" s="10" t="s">
        <v>952</v>
      </c>
    </row>
    <row r="1372" spans="1:6" hidden="1">
      <c r="A1372" s="10">
        <f t="shared" si="37"/>
        <v>94</v>
      </c>
      <c r="B1372" s="10">
        <v>2014</v>
      </c>
      <c r="C1372" s="10" t="str">
        <f>_xlfn.CONCAT(Table2[[#This Row],[Year]],"-",Table2[[#This Row],[Article No.]])</f>
        <v>2014-94</v>
      </c>
      <c r="D1372" s="10" t="s">
        <v>3715</v>
      </c>
      <c r="E1372" s="10" t="s">
        <v>3716</v>
      </c>
      <c r="F1372" s="10" t="s">
        <v>952</v>
      </c>
    </row>
    <row r="1373" spans="1:6" hidden="1">
      <c r="A1373" s="10">
        <f t="shared" si="37"/>
        <v>95</v>
      </c>
      <c r="B1373" s="10">
        <v>2014</v>
      </c>
      <c r="C1373" s="10" t="str">
        <f>_xlfn.CONCAT(Table2[[#This Row],[Year]],"-",Table2[[#This Row],[Article No.]])</f>
        <v>2014-95</v>
      </c>
      <c r="D1373" s="10" t="s">
        <v>3717</v>
      </c>
      <c r="E1373" s="10" t="s">
        <v>3718</v>
      </c>
      <c r="F1373" s="10" t="s">
        <v>952</v>
      </c>
    </row>
    <row r="1374" spans="1:6" hidden="1">
      <c r="A1374" s="10">
        <v>1</v>
      </c>
      <c r="B1374" s="10">
        <v>2013</v>
      </c>
      <c r="C1374" s="10" t="str">
        <f>_xlfn.CONCAT(Table2[[#This Row],[Year]],"-",Table2[[#This Row],[Article No.]])</f>
        <v>2013-1</v>
      </c>
      <c r="D1374" s="10" t="s">
        <v>3719</v>
      </c>
      <c r="E1374" s="10" t="s">
        <v>3720</v>
      </c>
      <c r="F1374" s="10" t="s">
        <v>984</v>
      </c>
    </row>
    <row r="1375" spans="1:6" hidden="1">
      <c r="A1375" s="10">
        <f t="shared" si="37"/>
        <v>2</v>
      </c>
      <c r="B1375" s="10">
        <v>2013</v>
      </c>
      <c r="C1375" s="10" t="str">
        <f>_xlfn.CONCAT(Table2[[#This Row],[Year]],"-",Table2[[#This Row],[Article No.]])</f>
        <v>2013-2</v>
      </c>
      <c r="D1375" s="10" t="s">
        <v>3721</v>
      </c>
      <c r="E1375" s="10" t="s">
        <v>3722</v>
      </c>
      <c r="F1375" s="10" t="s">
        <v>984</v>
      </c>
    </row>
    <row r="1376" spans="1:6" hidden="1">
      <c r="A1376" s="10">
        <f t="shared" si="37"/>
        <v>3</v>
      </c>
      <c r="B1376" s="10">
        <v>2013</v>
      </c>
      <c r="C1376" s="10" t="str">
        <f>_xlfn.CONCAT(Table2[[#This Row],[Year]],"-",Table2[[#This Row],[Article No.]])</f>
        <v>2013-3</v>
      </c>
      <c r="D1376" s="10" t="s">
        <v>3723</v>
      </c>
      <c r="E1376" s="10" t="s">
        <v>3724</v>
      </c>
      <c r="F1376" s="10" t="s">
        <v>984</v>
      </c>
    </row>
    <row r="1377" spans="1:6" hidden="1">
      <c r="A1377" s="10">
        <f t="shared" si="37"/>
        <v>4</v>
      </c>
      <c r="B1377" s="10">
        <v>2013</v>
      </c>
      <c r="C1377" s="10" t="str">
        <f>_xlfn.CONCAT(Table2[[#This Row],[Year]],"-",Table2[[#This Row],[Article No.]])</f>
        <v>2013-4</v>
      </c>
      <c r="D1377" s="10" t="s">
        <v>3725</v>
      </c>
      <c r="E1377" s="10" t="s">
        <v>3726</v>
      </c>
      <c r="F1377" s="10" t="s">
        <v>984</v>
      </c>
    </row>
    <row r="1378" spans="1:6" hidden="1">
      <c r="A1378" s="10">
        <f t="shared" si="37"/>
        <v>5</v>
      </c>
      <c r="B1378" s="10">
        <v>2013</v>
      </c>
      <c r="C1378" s="10" t="str">
        <f>_xlfn.CONCAT(Table2[[#This Row],[Year]],"-",Table2[[#This Row],[Article No.]])</f>
        <v>2013-5</v>
      </c>
      <c r="D1378" s="10" t="s">
        <v>3727</v>
      </c>
      <c r="E1378" s="10" t="s">
        <v>3728</v>
      </c>
      <c r="F1378" s="10" t="s">
        <v>984</v>
      </c>
    </row>
    <row r="1379" spans="1:6" hidden="1">
      <c r="A1379" s="10">
        <f t="shared" si="37"/>
        <v>6</v>
      </c>
      <c r="B1379" s="10">
        <v>2013</v>
      </c>
      <c r="C1379" s="10" t="str">
        <f>_xlfn.CONCAT(Table2[[#This Row],[Year]],"-",Table2[[#This Row],[Article No.]])</f>
        <v>2013-6</v>
      </c>
      <c r="D1379" s="10" t="s">
        <v>3729</v>
      </c>
      <c r="E1379" s="10" t="s">
        <v>3730</v>
      </c>
      <c r="F1379" s="10" t="s">
        <v>984</v>
      </c>
    </row>
    <row r="1380" spans="1:6" hidden="1">
      <c r="A1380" s="10">
        <f t="shared" si="37"/>
        <v>7</v>
      </c>
      <c r="B1380" s="10">
        <v>2013</v>
      </c>
      <c r="C1380" s="10" t="str">
        <f>_xlfn.CONCAT(Table2[[#This Row],[Year]],"-",Table2[[#This Row],[Article No.]])</f>
        <v>2013-7</v>
      </c>
      <c r="D1380" s="10" t="s">
        <v>3731</v>
      </c>
      <c r="E1380" s="10" t="s">
        <v>3732</v>
      </c>
      <c r="F1380" s="10" t="s">
        <v>984</v>
      </c>
    </row>
    <row r="1381" spans="1:6" hidden="1">
      <c r="A1381" s="10">
        <f t="shared" si="37"/>
        <v>8</v>
      </c>
      <c r="B1381" s="10">
        <v>2013</v>
      </c>
      <c r="C1381" s="10" t="str">
        <f>_xlfn.CONCAT(Table2[[#This Row],[Year]],"-",Table2[[#This Row],[Article No.]])</f>
        <v>2013-8</v>
      </c>
      <c r="D1381" s="10" t="s">
        <v>3733</v>
      </c>
      <c r="E1381" s="10" t="s">
        <v>3734</v>
      </c>
      <c r="F1381" s="10" t="s">
        <v>984</v>
      </c>
    </row>
    <row r="1382" spans="1:6" hidden="1">
      <c r="A1382" s="10">
        <f t="shared" si="37"/>
        <v>9</v>
      </c>
      <c r="B1382" s="10">
        <v>2013</v>
      </c>
      <c r="C1382" s="10" t="str">
        <f>_xlfn.CONCAT(Table2[[#This Row],[Year]],"-",Table2[[#This Row],[Article No.]])</f>
        <v>2013-9</v>
      </c>
      <c r="D1382" s="10" t="s">
        <v>3735</v>
      </c>
      <c r="E1382" s="10" t="s">
        <v>3736</v>
      </c>
      <c r="F1382" s="10" t="s">
        <v>984</v>
      </c>
    </row>
    <row r="1383" spans="1:6" hidden="1">
      <c r="A1383" s="10">
        <f t="shared" si="37"/>
        <v>10</v>
      </c>
      <c r="B1383" s="10">
        <v>2013</v>
      </c>
      <c r="C1383" s="10" t="str">
        <f>_xlfn.CONCAT(Table2[[#This Row],[Year]],"-",Table2[[#This Row],[Article No.]])</f>
        <v>2013-10</v>
      </c>
      <c r="D1383" s="10" t="s">
        <v>3737</v>
      </c>
      <c r="E1383" s="10" t="s">
        <v>3738</v>
      </c>
      <c r="F1383" s="10" t="s">
        <v>984</v>
      </c>
    </row>
    <row r="1384" spans="1:6" hidden="1">
      <c r="A1384" s="10">
        <f t="shared" si="37"/>
        <v>11</v>
      </c>
      <c r="B1384" s="10">
        <v>2013</v>
      </c>
      <c r="C1384" s="10" t="str">
        <f>_xlfn.CONCAT(Table2[[#This Row],[Year]],"-",Table2[[#This Row],[Article No.]])</f>
        <v>2013-11</v>
      </c>
      <c r="D1384" s="10" t="s">
        <v>3739</v>
      </c>
      <c r="E1384" s="10" t="s">
        <v>3740</v>
      </c>
      <c r="F1384" s="10" t="s">
        <v>984</v>
      </c>
    </row>
    <row r="1385" spans="1:6" hidden="1">
      <c r="A1385" s="10">
        <f t="shared" si="37"/>
        <v>12</v>
      </c>
      <c r="B1385" s="10">
        <v>2013</v>
      </c>
      <c r="C1385" s="10" t="str">
        <f>_xlfn.CONCAT(Table2[[#This Row],[Year]],"-",Table2[[#This Row],[Article No.]])</f>
        <v>2013-12</v>
      </c>
      <c r="D1385" s="10" t="s">
        <v>3741</v>
      </c>
      <c r="E1385" s="10" t="s">
        <v>3742</v>
      </c>
      <c r="F1385" s="10" t="s">
        <v>984</v>
      </c>
    </row>
    <row r="1386" spans="1:6" hidden="1">
      <c r="A1386" s="10">
        <f t="shared" si="37"/>
        <v>13</v>
      </c>
      <c r="B1386" s="10">
        <v>2013</v>
      </c>
      <c r="C1386" s="10" t="str">
        <f>_xlfn.CONCAT(Table2[[#This Row],[Year]],"-",Table2[[#This Row],[Article No.]])</f>
        <v>2013-13</v>
      </c>
      <c r="D1386" s="10" t="s">
        <v>3743</v>
      </c>
      <c r="E1386" s="10" t="s">
        <v>3744</v>
      </c>
      <c r="F1386" s="10" t="s">
        <v>984</v>
      </c>
    </row>
    <row r="1387" spans="1:6" hidden="1">
      <c r="A1387" s="10">
        <f t="shared" si="37"/>
        <v>14</v>
      </c>
      <c r="B1387" s="10">
        <v>2013</v>
      </c>
      <c r="C1387" s="10" t="str">
        <f>_xlfn.CONCAT(Table2[[#This Row],[Year]],"-",Table2[[#This Row],[Article No.]])</f>
        <v>2013-14</v>
      </c>
      <c r="D1387" s="10" t="s">
        <v>3745</v>
      </c>
      <c r="E1387" s="10" t="s">
        <v>3746</v>
      </c>
      <c r="F1387" s="10" t="s">
        <v>984</v>
      </c>
    </row>
    <row r="1388" spans="1:6" hidden="1">
      <c r="A1388" s="10">
        <f t="shared" si="37"/>
        <v>15</v>
      </c>
      <c r="B1388" s="10">
        <v>2013</v>
      </c>
      <c r="C1388" s="10" t="str">
        <f>_xlfn.CONCAT(Table2[[#This Row],[Year]],"-",Table2[[#This Row],[Article No.]])</f>
        <v>2013-15</v>
      </c>
      <c r="D1388" s="10" t="s">
        <v>3747</v>
      </c>
      <c r="E1388" s="10" t="s">
        <v>3748</v>
      </c>
      <c r="F1388" s="10" t="s">
        <v>984</v>
      </c>
    </row>
    <row r="1389" spans="1:6" hidden="1">
      <c r="A1389" s="10">
        <f t="shared" si="37"/>
        <v>16</v>
      </c>
      <c r="B1389" s="10">
        <v>2013</v>
      </c>
      <c r="C1389" s="10" t="str">
        <f>_xlfn.CONCAT(Table2[[#This Row],[Year]],"-",Table2[[#This Row],[Article No.]])</f>
        <v>2013-16</v>
      </c>
      <c r="D1389" s="10" t="s">
        <v>3749</v>
      </c>
      <c r="E1389" s="10" t="s">
        <v>3750</v>
      </c>
      <c r="F1389" s="10" t="s">
        <v>984</v>
      </c>
    </row>
    <row r="1390" spans="1:6" hidden="1">
      <c r="A1390" s="10">
        <f t="shared" si="37"/>
        <v>17</v>
      </c>
      <c r="B1390" s="10">
        <v>2013</v>
      </c>
      <c r="C1390" s="10" t="str">
        <f>_xlfn.CONCAT(Table2[[#This Row],[Year]],"-",Table2[[#This Row],[Article No.]])</f>
        <v>2013-17</v>
      </c>
      <c r="D1390" s="10" t="s">
        <v>3751</v>
      </c>
      <c r="E1390" s="10" t="s">
        <v>3752</v>
      </c>
      <c r="F1390" s="10" t="s">
        <v>984</v>
      </c>
    </row>
    <row r="1391" spans="1:6" hidden="1">
      <c r="A1391" s="10">
        <f t="shared" si="37"/>
        <v>18</v>
      </c>
      <c r="B1391" s="10">
        <v>2013</v>
      </c>
      <c r="C1391" s="10" t="str">
        <f>_xlfn.CONCAT(Table2[[#This Row],[Year]],"-",Table2[[#This Row],[Article No.]])</f>
        <v>2013-18</v>
      </c>
      <c r="D1391" s="10" t="s">
        <v>3753</v>
      </c>
      <c r="E1391" s="10" t="s">
        <v>3754</v>
      </c>
      <c r="F1391" s="10" t="s">
        <v>984</v>
      </c>
    </row>
    <row r="1392" spans="1:6" hidden="1">
      <c r="A1392" s="10">
        <f t="shared" si="37"/>
        <v>19</v>
      </c>
      <c r="B1392" s="10">
        <v>2013</v>
      </c>
      <c r="C1392" s="10" t="str">
        <f>_xlfn.CONCAT(Table2[[#This Row],[Year]],"-",Table2[[#This Row],[Article No.]])</f>
        <v>2013-19</v>
      </c>
      <c r="D1392" s="10" t="s">
        <v>3755</v>
      </c>
      <c r="E1392" s="10" t="s">
        <v>3756</v>
      </c>
      <c r="F1392" s="10" t="s">
        <v>984</v>
      </c>
    </row>
    <row r="1393" spans="1:6" hidden="1">
      <c r="A1393" s="10">
        <f t="shared" si="37"/>
        <v>20</v>
      </c>
      <c r="B1393" s="10">
        <v>2013</v>
      </c>
      <c r="C1393" s="10" t="str">
        <f>_xlfn.CONCAT(Table2[[#This Row],[Year]],"-",Table2[[#This Row],[Article No.]])</f>
        <v>2013-20</v>
      </c>
      <c r="D1393" s="10" t="s">
        <v>3757</v>
      </c>
      <c r="E1393" s="10" t="s">
        <v>3758</v>
      </c>
      <c r="F1393" s="10" t="s">
        <v>984</v>
      </c>
    </row>
    <row r="1394" spans="1:6" hidden="1">
      <c r="A1394" s="10">
        <f t="shared" si="37"/>
        <v>21</v>
      </c>
      <c r="B1394" s="10">
        <v>2013</v>
      </c>
      <c r="C1394" s="10" t="str">
        <f>_xlfn.CONCAT(Table2[[#This Row],[Year]],"-",Table2[[#This Row],[Article No.]])</f>
        <v>2013-21</v>
      </c>
      <c r="D1394" s="10" t="s">
        <v>3759</v>
      </c>
      <c r="E1394" s="10" t="s">
        <v>3760</v>
      </c>
      <c r="F1394" s="10" t="s">
        <v>984</v>
      </c>
    </row>
    <row r="1395" spans="1:6" hidden="1">
      <c r="A1395" s="10">
        <f t="shared" si="37"/>
        <v>22</v>
      </c>
      <c r="B1395" s="10">
        <v>2013</v>
      </c>
      <c r="C1395" s="10" t="str">
        <f>_xlfn.CONCAT(Table2[[#This Row],[Year]],"-",Table2[[#This Row],[Article No.]])</f>
        <v>2013-22</v>
      </c>
      <c r="D1395" s="10" t="s">
        <v>3761</v>
      </c>
      <c r="E1395" s="10" t="s">
        <v>3762</v>
      </c>
      <c r="F1395" s="10" t="s">
        <v>984</v>
      </c>
    </row>
    <row r="1396" spans="1:6" hidden="1">
      <c r="A1396" s="10">
        <f t="shared" si="37"/>
        <v>23</v>
      </c>
      <c r="B1396" s="10">
        <v>2013</v>
      </c>
      <c r="C1396" s="10" t="str">
        <f>_xlfn.CONCAT(Table2[[#This Row],[Year]],"-",Table2[[#This Row],[Article No.]])</f>
        <v>2013-23</v>
      </c>
      <c r="D1396" s="10" t="s">
        <v>3763</v>
      </c>
      <c r="E1396" s="10" t="s">
        <v>3764</v>
      </c>
      <c r="F1396" s="10" t="s">
        <v>984</v>
      </c>
    </row>
    <row r="1397" spans="1:6" hidden="1">
      <c r="A1397" s="10">
        <f t="shared" si="37"/>
        <v>24</v>
      </c>
      <c r="B1397" s="10">
        <v>2013</v>
      </c>
      <c r="C1397" s="10" t="str">
        <f>_xlfn.CONCAT(Table2[[#This Row],[Year]],"-",Table2[[#This Row],[Article No.]])</f>
        <v>2013-24</v>
      </c>
      <c r="D1397" s="10" t="s">
        <v>3765</v>
      </c>
      <c r="E1397" s="10" t="s">
        <v>3766</v>
      </c>
      <c r="F1397" s="10" t="s">
        <v>984</v>
      </c>
    </row>
    <row r="1398" spans="1:6" hidden="1">
      <c r="A1398" s="10">
        <f t="shared" si="37"/>
        <v>25</v>
      </c>
      <c r="B1398" s="10">
        <v>2013</v>
      </c>
      <c r="C1398" s="10" t="str">
        <f>_xlfn.CONCAT(Table2[[#This Row],[Year]],"-",Table2[[#This Row],[Article No.]])</f>
        <v>2013-25</v>
      </c>
      <c r="D1398" s="10" t="s">
        <v>3767</v>
      </c>
      <c r="E1398" s="10" t="s">
        <v>3768</v>
      </c>
      <c r="F1398" s="10" t="s">
        <v>984</v>
      </c>
    </row>
    <row r="1399" spans="1:6" hidden="1">
      <c r="A1399" s="10">
        <f t="shared" si="37"/>
        <v>26</v>
      </c>
      <c r="B1399" s="10">
        <v>2013</v>
      </c>
      <c r="C1399" s="10" t="str">
        <f>_xlfn.CONCAT(Table2[[#This Row],[Year]],"-",Table2[[#This Row],[Article No.]])</f>
        <v>2013-26</v>
      </c>
      <c r="D1399" s="10" t="s">
        <v>3769</v>
      </c>
      <c r="E1399" s="10" t="s">
        <v>3770</v>
      </c>
      <c r="F1399" s="10" t="s">
        <v>984</v>
      </c>
    </row>
    <row r="1400" spans="1:6" hidden="1">
      <c r="A1400" s="10">
        <f t="shared" si="37"/>
        <v>27</v>
      </c>
      <c r="B1400" s="10">
        <v>2013</v>
      </c>
      <c r="C1400" s="10" t="str">
        <f>_xlfn.CONCAT(Table2[[#This Row],[Year]],"-",Table2[[#This Row],[Article No.]])</f>
        <v>2013-27</v>
      </c>
      <c r="D1400" s="10" t="s">
        <v>3771</v>
      </c>
      <c r="E1400" s="10" t="s">
        <v>3772</v>
      </c>
      <c r="F1400" s="10" t="s">
        <v>984</v>
      </c>
    </row>
    <row r="1401" spans="1:6" hidden="1">
      <c r="A1401" s="10">
        <f t="shared" si="37"/>
        <v>28</v>
      </c>
      <c r="B1401" s="10">
        <v>2013</v>
      </c>
      <c r="C1401" s="10" t="str">
        <f>_xlfn.CONCAT(Table2[[#This Row],[Year]],"-",Table2[[#This Row],[Article No.]])</f>
        <v>2013-28</v>
      </c>
      <c r="D1401" s="10" t="s">
        <v>3773</v>
      </c>
      <c r="E1401" s="10" t="s">
        <v>3774</v>
      </c>
      <c r="F1401" s="10" t="s">
        <v>984</v>
      </c>
    </row>
    <row r="1402" spans="1:6" hidden="1">
      <c r="A1402" s="10">
        <f t="shared" si="37"/>
        <v>29</v>
      </c>
      <c r="B1402" s="10">
        <v>2013</v>
      </c>
      <c r="C1402" s="10" t="str">
        <f>_xlfn.CONCAT(Table2[[#This Row],[Year]],"-",Table2[[#This Row],[Article No.]])</f>
        <v>2013-29</v>
      </c>
      <c r="D1402" s="10" t="s">
        <v>3775</v>
      </c>
      <c r="E1402" s="10" t="s">
        <v>3776</v>
      </c>
      <c r="F1402" s="10" t="s">
        <v>984</v>
      </c>
    </row>
    <row r="1403" spans="1:6" hidden="1">
      <c r="A1403" s="10">
        <f t="shared" si="37"/>
        <v>30</v>
      </c>
      <c r="B1403" s="10">
        <v>2013</v>
      </c>
      <c r="C1403" s="10" t="str">
        <f>_xlfn.CONCAT(Table2[[#This Row],[Year]],"-",Table2[[#This Row],[Article No.]])</f>
        <v>2013-30</v>
      </c>
      <c r="D1403" s="10" t="s">
        <v>3777</v>
      </c>
      <c r="E1403" s="10" t="s">
        <v>3778</v>
      </c>
      <c r="F1403" s="10" t="s">
        <v>984</v>
      </c>
    </row>
    <row r="1404" spans="1:6" hidden="1">
      <c r="A1404" s="10">
        <f t="shared" si="37"/>
        <v>31</v>
      </c>
      <c r="B1404" s="10">
        <v>2013</v>
      </c>
      <c r="C1404" s="10" t="str">
        <f>_xlfn.CONCAT(Table2[[#This Row],[Year]],"-",Table2[[#This Row],[Article No.]])</f>
        <v>2013-31</v>
      </c>
      <c r="D1404" s="10" t="s">
        <v>3779</v>
      </c>
      <c r="E1404" s="10" t="s">
        <v>3780</v>
      </c>
      <c r="F1404" s="10" t="s">
        <v>984</v>
      </c>
    </row>
    <row r="1405" spans="1:6" hidden="1">
      <c r="A1405" s="10">
        <f t="shared" si="37"/>
        <v>32</v>
      </c>
      <c r="B1405" s="10">
        <v>2013</v>
      </c>
      <c r="C1405" s="10" t="str">
        <f>_xlfn.CONCAT(Table2[[#This Row],[Year]],"-",Table2[[#This Row],[Article No.]])</f>
        <v>2013-32</v>
      </c>
      <c r="D1405" s="10" t="s">
        <v>3781</v>
      </c>
      <c r="E1405" s="10" t="s">
        <v>3782</v>
      </c>
      <c r="F1405" s="10" t="s">
        <v>984</v>
      </c>
    </row>
    <row r="1406" spans="1:6" hidden="1">
      <c r="A1406" s="10">
        <f t="shared" si="37"/>
        <v>33</v>
      </c>
      <c r="B1406" s="10">
        <v>2013</v>
      </c>
      <c r="C1406" s="10" t="str">
        <f>_xlfn.CONCAT(Table2[[#This Row],[Year]],"-",Table2[[#This Row],[Article No.]])</f>
        <v>2013-33</v>
      </c>
      <c r="D1406" s="10" t="s">
        <v>3783</v>
      </c>
      <c r="E1406" s="10" t="s">
        <v>3784</v>
      </c>
      <c r="F1406" s="10" t="s">
        <v>984</v>
      </c>
    </row>
    <row r="1407" spans="1:6" hidden="1">
      <c r="A1407" s="10">
        <f t="shared" si="37"/>
        <v>34</v>
      </c>
      <c r="B1407" s="10">
        <v>2013</v>
      </c>
      <c r="C1407" s="10" t="str">
        <f>_xlfn.CONCAT(Table2[[#This Row],[Year]],"-",Table2[[#This Row],[Article No.]])</f>
        <v>2013-34</v>
      </c>
      <c r="D1407" s="10" t="s">
        <v>3785</v>
      </c>
      <c r="E1407" s="10" t="s">
        <v>3774</v>
      </c>
      <c r="F1407" s="10" t="s">
        <v>984</v>
      </c>
    </row>
    <row r="1408" spans="1:6" hidden="1">
      <c r="A1408" s="10">
        <f t="shared" si="37"/>
        <v>35</v>
      </c>
      <c r="B1408" s="10">
        <v>2013</v>
      </c>
      <c r="C1408" s="10" t="str">
        <f>_xlfn.CONCAT(Table2[[#This Row],[Year]],"-",Table2[[#This Row],[Article No.]])</f>
        <v>2013-35</v>
      </c>
      <c r="D1408" s="10" t="s">
        <v>3786</v>
      </c>
      <c r="E1408" s="10" t="s">
        <v>3787</v>
      </c>
      <c r="F1408" s="10" t="s">
        <v>984</v>
      </c>
    </row>
    <row r="1409" spans="1:6" hidden="1">
      <c r="A1409" s="10">
        <f t="shared" si="37"/>
        <v>36</v>
      </c>
      <c r="B1409" s="10">
        <v>2013</v>
      </c>
      <c r="C1409" s="10" t="str">
        <f>_xlfn.CONCAT(Table2[[#This Row],[Year]],"-",Table2[[#This Row],[Article No.]])</f>
        <v>2013-36</v>
      </c>
      <c r="D1409" s="10" t="s">
        <v>3788</v>
      </c>
      <c r="E1409" s="10" t="s">
        <v>3789</v>
      </c>
      <c r="F1409" s="10" t="s">
        <v>984</v>
      </c>
    </row>
    <row r="1410" spans="1:6" hidden="1">
      <c r="A1410" s="10">
        <f t="shared" si="37"/>
        <v>37</v>
      </c>
      <c r="B1410" s="10">
        <v>2013</v>
      </c>
      <c r="C1410" s="10" t="str">
        <f>_xlfn.CONCAT(Table2[[#This Row],[Year]],"-",Table2[[#This Row],[Article No.]])</f>
        <v>2013-37</v>
      </c>
      <c r="D1410" s="10" t="s">
        <v>3790</v>
      </c>
      <c r="E1410" s="10" t="s">
        <v>3791</v>
      </c>
      <c r="F1410" s="10" t="s">
        <v>984</v>
      </c>
    </row>
    <row r="1411" spans="1:6" hidden="1">
      <c r="A1411" s="10">
        <f t="shared" si="37"/>
        <v>38</v>
      </c>
      <c r="B1411" s="10">
        <v>2013</v>
      </c>
      <c r="C1411" s="10" t="str">
        <f>_xlfn.CONCAT(Table2[[#This Row],[Year]],"-",Table2[[#This Row],[Article No.]])</f>
        <v>2013-38</v>
      </c>
      <c r="D1411" s="10" t="s">
        <v>3792</v>
      </c>
      <c r="E1411" s="10" t="s">
        <v>3793</v>
      </c>
      <c r="F1411" s="10" t="s">
        <v>984</v>
      </c>
    </row>
    <row r="1412" spans="1:6" hidden="1">
      <c r="A1412" s="10">
        <f t="shared" si="37"/>
        <v>39</v>
      </c>
      <c r="B1412" s="10">
        <v>2013</v>
      </c>
      <c r="C1412" s="10" t="str">
        <f>_xlfn.CONCAT(Table2[[#This Row],[Year]],"-",Table2[[#This Row],[Article No.]])</f>
        <v>2013-39</v>
      </c>
      <c r="D1412" s="10" t="s">
        <v>3794</v>
      </c>
      <c r="E1412" s="10" t="s">
        <v>3795</v>
      </c>
      <c r="F1412" s="10" t="s">
        <v>984</v>
      </c>
    </row>
    <row r="1413" spans="1:6" hidden="1">
      <c r="A1413" s="10">
        <f t="shared" si="37"/>
        <v>40</v>
      </c>
      <c r="B1413" s="10">
        <v>2013</v>
      </c>
      <c r="C1413" s="10" t="str">
        <f>_xlfn.CONCAT(Table2[[#This Row],[Year]],"-",Table2[[#This Row],[Article No.]])</f>
        <v>2013-40</v>
      </c>
      <c r="D1413" s="10" t="s">
        <v>3796</v>
      </c>
      <c r="E1413" s="10" t="s">
        <v>3797</v>
      </c>
      <c r="F1413" s="10" t="s">
        <v>984</v>
      </c>
    </row>
    <row r="1414" spans="1:6" hidden="1">
      <c r="A1414" s="10">
        <f t="shared" si="37"/>
        <v>41</v>
      </c>
      <c r="B1414" s="10">
        <v>2013</v>
      </c>
      <c r="C1414" s="10" t="str">
        <f>_xlfn.CONCAT(Table2[[#This Row],[Year]],"-",Table2[[#This Row],[Article No.]])</f>
        <v>2013-41</v>
      </c>
      <c r="D1414" s="10" t="s">
        <v>3798</v>
      </c>
      <c r="E1414" s="10" t="s">
        <v>3799</v>
      </c>
      <c r="F1414" s="10" t="s">
        <v>984</v>
      </c>
    </row>
    <row r="1415" spans="1:6" hidden="1">
      <c r="A1415" s="10">
        <f t="shared" ref="A1415:A1478" si="38">A1414+1</f>
        <v>42</v>
      </c>
      <c r="B1415" s="10">
        <v>2013</v>
      </c>
      <c r="C1415" s="10" t="str">
        <f>_xlfn.CONCAT(Table2[[#This Row],[Year]],"-",Table2[[#This Row],[Article No.]])</f>
        <v>2013-42</v>
      </c>
      <c r="D1415" s="10" t="s">
        <v>3800</v>
      </c>
      <c r="E1415" s="10" t="s">
        <v>3801</v>
      </c>
      <c r="F1415" s="10" t="s">
        <v>984</v>
      </c>
    </row>
    <row r="1416" spans="1:6" hidden="1">
      <c r="A1416" s="10">
        <f t="shared" si="38"/>
        <v>43</v>
      </c>
      <c r="B1416" s="10">
        <v>2013</v>
      </c>
      <c r="C1416" s="10" t="str">
        <f>_xlfn.CONCAT(Table2[[#This Row],[Year]],"-",Table2[[#This Row],[Article No.]])</f>
        <v>2013-43</v>
      </c>
      <c r="D1416" s="10" t="s">
        <v>3802</v>
      </c>
      <c r="E1416" s="10" t="s">
        <v>3489</v>
      </c>
      <c r="F1416" s="10" t="s">
        <v>984</v>
      </c>
    </row>
    <row r="1417" spans="1:6" hidden="1">
      <c r="A1417" s="10">
        <f t="shared" si="38"/>
        <v>44</v>
      </c>
      <c r="B1417" s="10">
        <v>2013</v>
      </c>
      <c r="C1417" s="10" t="str">
        <f>_xlfn.CONCAT(Table2[[#This Row],[Year]],"-",Table2[[#This Row],[Article No.]])</f>
        <v>2013-44</v>
      </c>
      <c r="D1417" s="10" t="s">
        <v>3803</v>
      </c>
      <c r="E1417" s="10" t="s">
        <v>3804</v>
      </c>
      <c r="F1417" s="10" t="s">
        <v>984</v>
      </c>
    </row>
    <row r="1418" spans="1:6" hidden="1">
      <c r="A1418" s="10">
        <f t="shared" si="38"/>
        <v>45</v>
      </c>
      <c r="B1418" s="10">
        <v>2013</v>
      </c>
      <c r="C1418" s="10" t="str">
        <f>_xlfn.CONCAT(Table2[[#This Row],[Year]],"-",Table2[[#This Row],[Article No.]])</f>
        <v>2013-45</v>
      </c>
      <c r="D1418" s="10" t="s">
        <v>3805</v>
      </c>
      <c r="E1418" s="10" t="s">
        <v>3806</v>
      </c>
      <c r="F1418" s="10" t="s">
        <v>984</v>
      </c>
    </row>
    <row r="1419" spans="1:6" hidden="1">
      <c r="A1419" s="10">
        <f t="shared" si="38"/>
        <v>46</v>
      </c>
      <c r="B1419" s="10">
        <v>2013</v>
      </c>
      <c r="C1419" s="10" t="str">
        <f>_xlfn.CONCAT(Table2[[#This Row],[Year]],"-",Table2[[#This Row],[Article No.]])</f>
        <v>2013-46</v>
      </c>
      <c r="D1419" s="10" t="s">
        <v>3807</v>
      </c>
      <c r="E1419" s="10" t="s">
        <v>3808</v>
      </c>
      <c r="F1419" s="10" t="s">
        <v>984</v>
      </c>
    </row>
    <row r="1420" spans="1:6" hidden="1">
      <c r="A1420" s="10">
        <f t="shared" si="38"/>
        <v>47</v>
      </c>
      <c r="B1420" s="10">
        <v>2013</v>
      </c>
      <c r="C1420" s="10" t="str">
        <f>_xlfn.CONCAT(Table2[[#This Row],[Year]],"-",Table2[[#This Row],[Article No.]])</f>
        <v>2013-47</v>
      </c>
      <c r="D1420" s="10" t="s">
        <v>3809</v>
      </c>
      <c r="E1420" s="10" t="s">
        <v>3662</v>
      </c>
      <c r="F1420" s="10" t="s">
        <v>984</v>
      </c>
    </row>
    <row r="1421" spans="1:6" hidden="1">
      <c r="A1421" s="10">
        <f t="shared" si="38"/>
        <v>48</v>
      </c>
      <c r="B1421" s="10">
        <v>2013</v>
      </c>
      <c r="C1421" s="10" t="str">
        <f>_xlfn.CONCAT(Table2[[#This Row],[Year]],"-",Table2[[#This Row],[Article No.]])</f>
        <v>2013-48</v>
      </c>
      <c r="D1421" s="10" t="s">
        <v>3810</v>
      </c>
      <c r="E1421" s="10" t="s">
        <v>3811</v>
      </c>
      <c r="F1421" s="10" t="s">
        <v>984</v>
      </c>
    </row>
    <row r="1422" spans="1:6" hidden="1">
      <c r="A1422" s="10">
        <f t="shared" si="38"/>
        <v>49</v>
      </c>
      <c r="B1422" s="10">
        <v>2013</v>
      </c>
      <c r="C1422" s="10" t="str">
        <f>_xlfn.CONCAT(Table2[[#This Row],[Year]],"-",Table2[[#This Row],[Article No.]])</f>
        <v>2013-49</v>
      </c>
      <c r="D1422" s="10" t="s">
        <v>3812</v>
      </c>
      <c r="E1422" s="10" t="s">
        <v>3813</v>
      </c>
      <c r="F1422" s="10" t="s">
        <v>984</v>
      </c>
    </row>
    <row r="1423" spans="1:6" hidden="1">
      <c r="A1423" s="10">
        <f t="shared" si="38"/>
        <v>50</v>
      </c>
      <c r="B1423" s="10">
        <v>2013</v>
      </c>
      <c r="C1423" s="10" t="str">
        <f>_xlfn.CONCAT(Table2[[#This Row],[Year]],"-",Table2[[#This Row],[Article No.]])</f>
        <v>2013-50</v>
      </c>
      <c r="D1423" s="10" t="s">
        <v>3814</v>
      </c>
      <c r="E1423" s="10" t="s">
        <v>3815</v>
      </c>
      <c r="F1423" s="10" t="s">
        <v>984</v>
      </c>
    </row>
    <row r="1424" spans="1:6" hidden="1">
      <c r="A1424" s="10">
        <f t="shared" si="38"/>
        <v>51</v>
      </c>
      <c r="B1424" s="10">
        <v>2013</v>
      </c>
      <c r="C1424" s="10" t="str">
        <f>_xlfn.CONCAT(Table2[[#This Row],[Year]],"-",Table2[[#This Row],[Article No.]])</f>
        <v>2013-51</v>
      </c>
      <c r="D1424" s="10" t="s">
        <v>3816</v>
      </c>
      <c r="E1424" s="10" t="s">
        <v>3817</v>
      </c>
      <c r="F1424" s="10" t="s">
        <v>984</v>
      </c>
    </row>
    <row r="1425" spans="1:6" hidden="1">
      <c r="A1425" s="10">
        <f t="shared" si="38"/>
        <v>52</v>
      </c>
      <c r="B1425" s="10">
        <v>2013</v>
      </c>
      <c r="C1425" s="10" t="str">
        <f>_xlfn.CONCAT(Table2[[#This Row],[Year]],"-",Table2[[#This Row],[Article No.]])</f>
        <v>2013-52</v>
      </c>
      <c r="D1425" s="10" t="s">
        <v>3818</v>
      </c>
      <c r="E1425" s="10" t="s">
        <v>3819</v>
      </c>
      <c r="F1425" s="10" t="s">
        <v>984</v>
      </c>
    </row>
    <row r="1426" spans="1:6" hidden="1">
      <c r="A1426" s="10">
        <f t="shared" si="38"/>
        <v>53</v>
      </c>
      <c r="B1426" s="10">
        <v>2013</v>
      </c>
      <c r="C1426" s="10" t="str">
        <f>_xlfn.CONCAT(Table2[[#This Row],[Year]],"-",Table2[[#This Row],[Article No.]])</f>
        <v>2013-53</v>
      </c>
      <c r="D1426" s="10" t="s">
        <v>3820</v>
      </c>
      <c r="E1426" s="10" t="s">
        <v>3821</v>
      </c>
      <c r="F1426" s="10" t="s">
        <v>984</v>
      </c>
    </row>
    <row r="1427" spans="1:6" hidden="1">
      <c r="A1427" s="10">
        <f t="shared" si="38"/>
        <v>54</v>
      </c>
      <c r="B1427" s="10">
        <v>2013</v>
      </c>
      <c r="C1427" s="10" t="str">
        <f>_xlfn.CONCAT(Table2[[#This Row],[Year]],"-",Table2[[#This Row],[Article No.]])</f>
        <v>2013-54</v>
      </c>
      <c r="D1427" s="10" t="s">
        <v>3822</v>
      </c>
      <c r="E1427" s="10" t="s">
        <v>3823</v>
      </c>
      <c r="F1427" s="10" t="s">
        <v>984</v>
      </c>
    </row>
    <row r="1428" spans="1:6" hidden="1">
      <c r="A1428" s="10">
        <f t="shared" si="38"/>
        <v>55</v>
      </c>
      <c r="B1428" s="10">
        <v>2013</v>
      </c>
      <c r="C1428" s="10" t="str">
        <f>_xlfn.CONCAT(Table2[[#This Row],[Year]],"-",Table2[[#This Row],[Article No.]])</f>
        <v>2013-55</v>
      </c>
      <c r="D1428" s="10" t="s">
        <v>3824</v>
      </c>
      <c r="E1428" s="10" t="s">
        <v>3825</v>
      </c>
      <c r="F1428" s="10" t="s">
        <v>984</v>
      </c>
    </row>
    <row r="1429" spans="1:6" hidden="1">
      <c r="A1429" s="10">
        <f t="shared" si="38"/>
        <v>56</v>
      </c>
      <c r="B1429" s="10">
        <v>2013</v>
      </c>
      <c r="C1429" s="10" t="str">
        <f>_xlfn.CONCAT(Table2[[#This Row],[Year]],"-",Table2[[#This Row],[Article No.]])</f>
        <v>2013-56</v>
      </c>
      <c r="D1429" s="10" t="s">
        <v>3826</v>
      </c>
      <c r="E1429" s="10" t="s">
        <v>3827</v>
      </c>
      <c r="F1429" s="10" t="s">
        <v>984</v>
      </c>
    </row>
    <row r="1430" spans="1:6" hidden="1">
      <c r="A1430" s="10">
        <f t="shared" si="38"/>
        <v>57</v>
      </c>
      <c r="B1430" s="10">
        <v>2013</v>
      </c>
      <c r="C1430" s="10" t="str">
        <f>_xlfn.CONCAT(Table2[[#This Row],[Year]],"-",Table2[[#This Row],[Article No.]])</f>
        <v>2013-57</v>
      </c>
      <c r="D1430" s="10" t="s">
        <v>3828</v>
      </c>
      <c r="E1430" s="10" t="s">
        <v>3829</v>
      </c>
      <c r="F1430" s="10" t="s">
        <v>984</v>
      </c>
    </row>
    <row r="1431" spans="1:6" hidden="1">
      <c r="A1431" s="10">
        <f t="shared" si="38"/>
        <v>58</v>
      </c>
      <c r="B1431" s="10">
        <v>2013</v>
      </c>
      <c r="C1431" s="10" t="str">
        <f>_xlfn.CONCAT(Table2[[#This Row],[Year]],"-",Table2[[#This Row],[Article No.]])</f>
        <v>2013-58</v>
      </c>
      <c r="D1431" s="10" t="s">
        <v>3830</v>
      </c>
      <c r="E1431" s="10" t="s">
        <v>3831</v>
      </c>
      <c r="F1431" s="10" t="s">
        <v>984</v>
      </c>
    </row>
    <row r="1432" spans="1:6" hidden="1">
      <c r="A1432" s="10">
        <f t="shared" si="38"/>
        <v>59</v>
      </c>
      <c r="B1432" s="10">
        <v>2013</v>
      </c>
      <c r="C1432" s="10" t="str">
        <f>_xlfn.CONCAT(Table2[[#This Row],[Year]],"-",Table2[[#This Row],[Article No.]])</f>
        <v>2013-59</v>
      </c>
      <c r="D1432" s="10" t="s">
        <v>3832</v>
      </c>
      <c r="E1432" s="10" t="s">
        <v>3833</v>
      </c>
      <c r="F1432" s="10" t="s">
        <v>984</v>
      </c>
    </row>
    <row r="1433" spans="1:6" hidden="1">
      <c r="A1433" s="10">
        <f t="shared" si="38"/>
        <v>60</v>
      </c>
      <c r="B1433" s="10">
        <v>2013</v>
      </c>
      <c r="C1433" s="10" t="str">
        <f>_xlfn.CONCAT(Table2[[#This Row],[Year]],"-",Table2[[#This Row],[Article No.]])</f>
        <v>2013-60</v>
      </c>
      <c r="D1433" s="10" t="s">
        <v>3834</v>
      </c>
      <c r="E1433" s="10" t="s">
        <v>3835</v>
      </c>
      <c r="F1433" s="10" t="s">
        <v>984</v>
      </c>
    </row>
    <row r="1434" spans="1:6" hidden="1">
      <c r="A1434" s="10">
        <f t="shared" si="38"/>
        <v>61</v>
      </c>
      <c r="B1434" s="10">
        <v>2013</v>
      </c>
      <c r="C1434" s="10" t="str">
        <f>_xlfn.CONCAT(Table2[[#This Row],[Year]],"-",Table2[[#This Row],[Article No.]])</f>
        <v>2013-61</v>
      </c>
      <c r="D1434" s="10" t="s">
        <v>3836</v>
      </c>
      <c r="E1434" s="10" t="s">
        <v>3837</v>
      </c>
      <c r="F1434" s="10" t="s">
        <v>984</v>
      </c>
    </row>
    <row r="1435" spans="1:6" hidden="1">
      <c r="A1435" s="10">
        <f t="shared" si="38"/>
        <v>62</v>
      </c>
      <c r="B1435" s="10">
        <v>2013</v>
      </c>
      <c r="C1435" s="10" t="str">
        <f>_xlfn.CONCAT(Table2[[#This Row],[Year]],"-",Table2[[#This Row],[Article No.]])</f>
        <v>2013-62</v>
      </c>
      <c r="D1435" s="10" t="s">
        <v>3838</v>
      </c>
      <c r="E1435" s="10" t="s">
        <v>3839</v>
      </c>
      <c r="F1435" s="10" t="s">
        <v>984</v>
      </c>
    </row>
    <row r="1436" spans="1:6" hidden="1">
      <c r="A1436" s="10">
        <f t="shared" si="38"/>
        <v>63</v>
      </c>
      <c r="B1436" s="10">
        <v>2013</v>
      </c>
      <c r="C1436" s="10" t="str">
        <f>_xlfn.CONCAT(Table2[[#This Row],[Year]],"-",Table2[[#This Row],[Article No.]])</f>
        <v>2013-63</v>
      </c>
      <c r="D1436" s="10" t="s">
        <v>3840</v>
      </c>
      <c r="E1436" s="10" t="s">
        <v>3841</v>
      </c>
      <c r="F1436" s="10" t="s">
        <v>984</v>
      </c>
    </row>
    <row r="1437" spans="1:6" hidden="1">
      <c r="A1437" s="10">
        <f t="shared" si="38"/>
        <v>64</v>
      </c>
      <c r="B1437" s="10">
        <v>2013</v>
      </c>
      <c r="C1437" s="10" t="str">
        <f>_xlfn.CONCAT(Table2[[#This Row],[Year]],"-",Table2[[#This Row],[Article No.]])</f>
        <v>2013-64</v>
      </c>
      <c r="D1437" s="10" t="s">
        <v>3842</v>
      </c>
      <c r="E1437" s="10" t="s">
        <v>3843</v>
      </c>
      <c r="F1437" s="10" t="s">
        <v>984</v>
      </c>
    </row>
    <row r="1438" spans="1:6" hidden="1">
      <c r="A1438" s="10">
        <f t="shared" si="38"/>
        <v>65</v>
      </c>
      <c r="B1438" s="10">
        <v>2013</v>
      </c>
      <c r="C1438" s="10" t="str">
        <f>_xlfn.CONCAT(Table2[[#This Row],[Year]],"-",Table2[[#This Row],[Article No.]])</f>
        <v>2013-65</v>
      </c>
      <c r="D1438" s="10" t="s">
        <v>3844</v>
      </c>
      <c r="E1438" s="10" t="s">
        <v>3845</v>
      </c>
      <c r="F1438" s="10" t="s">
        <v>984</v>
      </c>
    </row>
    <row r="1439" spans="1:6" hidden="1">
      <c r="A1439" s="10">
        <f t="shared" si="38"/>
        <v>66</v>
      </c>
      <c r="B1439" s="10">
        <v>2013</v>
      </c>
      <c r="C1439" s="10" t="str">
        <f>_xlfn.CONCAT(Table2[[#This Row],[Year]],"-",Table2[[#This Row],[Article No.]])</f>
        <v>2013-66</v>
      </c>
      <c r="D1439" s="10" t="s">
        <v>3846</v>
      </c>
      <c r="E1439" s="10" t="s">
        <v>3847</v>
      </c>
      <c r="F1439" s="10" t="s">
        <v>984</v>
      </c>
    </row>
    <row r="1440" spans="1:6" hidden="1">
      <c r="A1440" s="10">
        <f t="shared" si="38"/>
        <v>67</v>
      </c>
      <c r="B1440" s="10">
        <v>2013</v>
      </c>
      <c r="C1440" s="10" t="str">
        <f>_xlfn.CONCAT(Table2[[#This Row],[Year]],"-",Table2[[#This Row],[Article No.]])</f>
        <v>2013-67</v>
      </c>
      <c r="D1440" s="10" t="s">
        <v>3848</v>
      </c>
      <c r="E1440" s="10" t="s">
        <v>3849</v>
      </c>
      <c r="F1440" s="10" t="s">
        <v>984</v>
      </c>
    </row>
    <row r="1441" spans="1:6" hidden="1">
      <c r="A1441" s="10">
        <f t="shared" si="38"/>
        <v>68</v>
      </c>
      <c r="B1441" s="10">
        <v>2013</v>
      </c>
      <c r="C1441" s="10" t="str">
        <f>_xlfn.CONCAT(Table2[[#This Row],[Year]],"-",Table2[[#This Row],[Article No.]])</f>
        <v>2013-68</v>
      </c>
      <c r="D1441" s="10" t="s">
        <v>3850</v>
      </c>
      <c r="E1441" s="10" t="s">
        <v>3851</v>
      </c>
      <c r="F1441" s="10" t="s">
        <v>984</v>
      </c>
    </row>
    <row r="1442" spans="1:6" hidden="1">
      <c r="A1442" s="10">
        <v>1</v>
      </c>
      <c r="B1442" s="10">
        <v>2012</v>
      </c>
      <c r="C1442" s="10" t="str">
        <f>_xlfn.CONCAT(Table2[[#This Row],[Year]],"-",Table2[[#This Row],[Article No.]])</f>
        <v>2012-1</v>
      </c>
      <c r="D1442" s="10" t="s">
        <v>3852</v>
      </c>
      <c r="E1442" s="10" t="s">
        <v>3853</v>
      </c>
      <c r="F1442" s="10" t="s">
        <v>984</v>
      </c>
    </row>
    <row r="1443" spans="1:6" hidden="1">
      <c r="A1443" s="10">
        <f t="shared" si="38"/>
        <v>2</v>
      </c>
      <c r="B1443" s="10">
        <v>2012</v>
      </c>
      <c r="C1443" s="10" t="str">
        <f>_xlfn.CONCAT(Table2[[#This Row],[Year]],"-",Table2[[#This Row],[Article No.]])</f>
        <v>2012-2</v>
      </c>
      <c r="D1443" s="10" t="s">
        <v>3854</v>
      </c>
      <c r="E1443" s="10" t="s">
        <v>3855</v>
      </c>
      <c r="F1443" s="10" t="s">
        <v>984</v>
      </c>
    </row>
    <row r="1444" spans="1:6" hidden="1">
      <c r="A1444" s="10">
        <f t="shared" si="38"/>
        <v>3</v>
      </c>
      <c r="B1444" s="10">
        <v>2012</v>
      </c>
      <c r="C1444" s="10" t="str">
        <f>_xlfn.CONCAT(Table2[[#This Row],[Year]],"-",Table2[[#This Row],[Article No.]])</f>
        <v>2012-3</v>
      </c>
      <c r="D1444" s="10" t="s">
        <v>3856</v>
      </c>
      <c r="E1444" s="10" t="s">
        <v>3857</v>
      </c>
      <c r="F1444" s="10" t="s">
        <v>984</v>
      </c>
    </row>
    <row r="1445" spans="1:6" hidden="1">
      <c r="A1445" s="10">
        <f t="shared" si="38"/>
        <v>4</v>
      </c>
      <c r="B1445" s="10">
        <v>2012</v>
      </c>
      <c r="C1445" s="10" t="str">
        <f>_xlfn.CONCAT(Table2[[#This Row],[Year]],"-",Table2[[#This Row],[Article No.]])</f>
        <v>2012-4</v>
      </c>
      <c r="D1445" s="10" t="s">
        <v>3858</v>
      </c>
      <c r="E1445" s="10" t="s">
        <v>3859</v>
      </c>
      <c r="F1445" s="10" t="s">
        <v>984</v>
      </c>
    </row>
    <row r="1446" spans="1:6" hidden="1">
      <c r="A1446" s="10">
        <f t="shared" si="38"/>
        <v>5</v>
      </c>
      <c r="B1446" s="10">
        <v>2012</v>
      </c>
      <c r="C1446" s="10" t="str">
        <f>_xlfn.CONCAT(Table2[[#This Row],[Year]],"-",Table2[[#This Row],[Article No.]])</f>
        <v>2012-5</v>
      </c>
      <c r="D1446" s="10" t="s">
        <v>3860</v>
      </c>
      <c r="E1446" s="10" t="s">
        <v>3861</v>
      </c>
      <c r="F1446" s="10" t="s">
        <v>984</v>
      </c>
    </row>
    <row r="1447" spans="1:6" hidden="1">
      <c r="A1447" s="10">
        <f t="shared" si="38"/>
        <v>6</v>
      </c>
      <c r="B1447" s="10">
        <v>2012</v>
      </c>
      <c r="C1447" s="10" t="str">
        <f>_xlfn.CONCAT(Table2[[#This Row],[Year]],"-",Table2[[#This Row],[Article No.]])</f>
        <v>2012-6</v>
      </c>
      <c r="D1447" s="10" t="s">
        <v>3862</v>
      </c>
      <c r="E1447" s="10" t="s">
        <v>3863</v>
      </c>
      <c r="F1447" s="10" t="s">
        <v>984</v>
      </c>
    </row>
    <row r="1448" spans="1:6" hidden="1">
      <c r="A1448" s="10">
        <f t="shared" si="38"/>
        <v>7</v>
      </c>
      <c r="B1448" s="10">
        <v>2012</v>
      </c>
      <c r="C1448" s="10" t="str">
        <f>_xlfn.CONCAT(Table2[[#This Row],[Year]],"-",Table2[[#This Row],[Article No.]])</f>
        <v>2012-7</v>
      </c>
      <c r="D1448" s="10" t="s">
        <v>3864</v>
      </c>
      <c r="E1448" s="10" t="s">
        <v>3865</v>
      </c>
      <c r="F1448" s="10" t="s">
        <v>984</v>
      </c>
    </row>
    <row r="1449" spans="1:6" hidden="1">
      <c r="A1449" s="10">
        <f t="shared" si="38"/>
        <v>8</v>
      </c>
      <c r="B1449" s="10">
        <v>2012</v>
      </c>
      <c r="C1449" s="10" t="str">
        <f>_xlfn.CONCAT(Table2[[#This Row],[Year]],"-",Table2[[#This Row],[Article No.]])</f>
        <v>2012-8</v>
      </c>
      <c r="D1449" s="10" t="s">
        <v>3866</v>
      </c>
      <c r="E1449" s="10" t="s">
        <v>3867</v>
      </c>
      <c r="F1449" s="10" t="s">
        <v>984</v>
      </c>
    </row>
    <row r="1450" spans="1:6" hidden="1">
      <c r="A1450" s="10">
        <f t="shared" si="38"/>
        <v>9</v>
      </c>
      <c r="B1450" s="10">
        <v>2012</v>
      </c>
      <c r="C1450" s="10" t="str">
        <f>_xlfn.CONCAT(Table2[[#This Row],[Year]],"-",Table2[[#This Row],[Article No.]])</f>
        <v>2012-9</v>
      </c>
      <c r="D1450" s="10" t="s">
        <v>3868</v>
      </c>
      <c r="E1450" s="10" t="s">
        <v>3869</v>
      </c>
      <c r="F1450" s="10" t="s">
        <v>984</v>
      </c>
    </row>
    <row r="1451" spans="1:6" hidden="1">
      <c r="A1451" s="10">
        <f t="shared" si="38"/>
        <v>10</v>
      </c>
      <c r="B1451" s="10">
        <v>2012</v>
      </c>
      <c r="C1451" s="10" t="str">
        <f>_xlfn.CONCAT(Table2[[#This Row],[Year]],"-",Table2[[#This Row],[Article No.]])</f>
        <v>2012-10</v>
      </c>
      <c r="D1451" s="10" t="s">
        <v>3870</v>
      </c>
      <c r="E1451" s="10" t="s">
        <v>3871</v>
      </c>
      <c r="F1451" s="10" t="s">
        <v>984</v>
      </c>
    </row>
    <row r="1452" spans="1:6" hidden="1">
      <c r="A1452" s="10">
        <f t="shared" si="38"/>
        <v>11</v>
      </c>
      <c r="B1452" s="10">
        <v>2012</v>
      </c>
      <c r="C1452" s="10" t="str">
        <f>_xlfn.CONCAT(Table2[[#This Row],[Year]],"-",Table2[[#This Row],[Article No.]])</f>
        <v>2012-11</v>
      </c>
      <c r="D1452" s="10" t="s">
        <v>3872</v>
      </c>
      <c r="E1452" s="10" t="s">
        <v>3873</v>
      </c>
      <c r="F1452" s="10" t="s">
        <v>984</v>
      </c>
    </row>
    <row r="1453" spans="1:6" hidden="1">
      <c r="A1453" s="10">
        <f t="shared" si="38"/>
        <v>12</v>
      </c>
      <c r="B1453" s="10">
        <v>2012</v>
      </c>
      <c r="C1453" s="10" t="str">
        <f>_xlfn.CONCAT(Table2[[#This Row],[Year]],"-",Table2[[#This Row],[Article No.]])</f>
        <v>2012-12</v>
      </c>
      <c r="D1453" s="10" t="s">
        <v>3874</v>
      </c>
      <c r="E1453" s="10" t="s">
        <v>3875</v>
      </c>
      <c r="F1453" s="10" t="s">
        <v>984</v>
      </c>
    </row>
    <row r="1454" spans="1:6" hidden="1">
      <c r="A1454" s="10">
        <f t="shared" si="38"/>
        <v>13</v>
      </c>
      <c r="B1454" s="10">
        <v>2012</v>
      </c>
      <c r="C1454" s="10" t="str">
        <f>_xlfn.CONCAT(Table2[[#This Row],[Year]],"-",Table2[[#This Row],[Article No.]])</f>
        <v>2012-13</v>
      </c>
      <c r="D1454" s="10" t="s">
        <v>3876</v>
      </c>
      <c r="E1454" s="10" t="s">
        <v>3877</v>
      </c>
      <c r="F1454" s="10" t="s">
        <v>984</v>
      </c>
    </row>
    <row r="1455" spans="1:6" hidden="1">
      <c r="A1455" s="10">
        <f t="shared" si="38"/>
        <v>14</v>
      </c>
      <c r="B1455" s="10">
        <v>2012</v>
      </c>
      <c r="C1455" s="10" t="str">
        <f>_xlfn.CONCAT(Table2[[#This Row],[Year]],"-",Table2[[#This Row],[Article No.]])</f>
        <v>2012-14</v>
      </c>
      <c r="D1455" s="10" t="s">
        <v>3878</v>
      </c>
      <c r="E1455" s="10" t="s">
        <v>3879</v>
      </c>
      <c r="F1455" s="10" t="s">
        <v>984</v>
      </c>
    </row>
    <row r="1456" spans="1:6" hidden="1">
      <c r="A1456" s="10">
        <f t="shared" si="38"/>
        <v>15</v>
      </c>
      <c r="B1456" s="10">
        <v>2012</v>
      </c>
      <c r="C1456" s="10" t="str">
        <f>_xlfn.CONCAT(Table2[[#This Row],[Year]],"-",Table2[[#This Row],[Article No.]])</f>
        <v>2012-15</v>
      </c>
      <c r="D1456" s="10" t="s">
        <v>3880</v>
      </c>
      <c r="E1456" s="10" t="s">
        <v>3881</v>
      </c>
      <c r="F1456" s="10" t="s">
        <v>984</v>
      </c>
    </row>
    <row r="1457" spans="1:6" hidden="1">
      <c r="A1457" s="10">
        <f t="shared" si="38"/>
        <v>16</v>
      </c>
      <c r="B1457" s="10">
        <v>2012</v>
      </c>
      <c r="C1457" s="10" t="str">
        <f>_xlfn.CONCAT(Table2[[#This Row],[Year]],"-",Table2[[#This Row],[Article No.]])</f>
        <v>2012-16</v>
      </c>
      <c r="D1457" s="10" t="s">
        <v>3882</v>
      </c>
      <c r="E1457" s="10" t="s">
        <v>3883</v>
      </c>
      <c r="F1457" s="10" t="s">
        <v>984</v>
      </c>
    </row>
    <row r="1458" spans="1:6" hidden="1">
      <c r="A1458" s="10">
        <f t="shared" si="38"/>
        <v>17</v>
      </c>
      <c r="B1458" s="10">
        <v>2012</v>
      </c>
      <c r="C1458" s="10" t="str">
        <f>_xlfn.CONCAT(Table2[[#This Row],[Year]],"-",Table2[[#This Row],[Article No.]])</f>
        <v>2012-17</v>
      </c>
      <c r="D1458" s="10" t="s">
        <v>3884</v>
      </c>
      <c r="E1458" s="10" t="s">
        <v>3885</v>
      </c>
      <c r="F1458" s="10" t="s">
        <v>984</v>
      </c>
    </row>
    <row r="1459" spans="1:6" hidden="1">
      <c r="A1459" s="10">
        <f t="shared" si="38"/>
        <v>18</v>
      </c>
      <c r="B1459" s="10">
        <v>2012</v>
      </c>
      <c r="C1459" s="10" t="str">
        <f>_xlfn.CONCAT(Table2[[#This Row],[Year]],"-",Table2[[#This Row],[Article No.]])</f>
        <v>2012-18</v>
      </c>
      <c r="D1459" s="10" t="s">
        <v>3886</v>
      </c>
      <c r="E1459" s="10" t="s">
        <v>3887</v>
      </c>
      <c r="F1459" s="10" t="s">
        <v>984</v>
      </c>
    </row>
    <row r="1460" spans="1:6" hidden="1">
      <c r="A1460" s="10">
        <f t="shared" si="38"/>
        <v>19</v>
      </c>
      <c r="B1460" s="10">
        <v>2012</v>
      </c>
      <c r="C1460" s="10" t="str">
        <f>_xlfn.CONCAT(Table2[[#This Row],[Year]],"-",Table2[[#This Row],[Article No.]])</f>
        <v>2012-19</v>
      </c>
      <c r="D1460" s="10" t="s">
        <v>3888</v>
      </c>
      <c r="E1460" s="10" t="s">
        <v>3889</v>
      </c>
      <c r="F1460" s="10" t="s">
        <v>984</v>
      </c>
    </row>
    <row r="1461" spans="1:6" hidden="1">
      <c r="A1461" s="10">
        <f t="shared" si="38"/>
        <v>20</v>
      </c>
      <c r="B1461" s="10">
        <v>2012</v>
      </c>
      <c r="C1461" s="10" t="str">
        <f>_xlfn.CONCAT(Table2[[#This Row],[Year]],"-",Table2[[#This Row],[Article No.]])</f>
        <v>2012-20</v>
      </c>
      <c r="D1461" s="10" t="s">
        <v>3890</v>
      </c>
      <c r="E1461" s="10" t="s">
        <v>3891</v>
      </c>
      <c r="F1461" s="10" t="s">
        <v>984</v>
      </c>
    </row>
    <row r="1462" spans="1:6" hidden="1">
      <c r="A1462" s="10">
        <f t="shared" si="38"/>
        <v>21</v>
      </c>
      <c r="B1462" s="10">
        <v>2012</v>
      </c>
      <c r="C1462" s="10" t="str">
        <f>_xlfn.CONCAT(Table2[[#This Row],[Year]],"-",Table2[[#This Row],[Article No.]])</f>
        <v>2012-21</v>
      </c>
      <c r="D1462" s="10" t="s">
        <v>3892</v>
      </c>
      <c r="E1462" s="10" t="s">
        <v>3893</v>
      </c>
      <c r="F1462" s="10" t="s">
        <v>984</v>
      </c>
    </row>
    <row r="1463" spans="1:6" hidden="1">
      <c r="A1463" s="10">
        <f t="shared" si="38"/>
        <v>22</v>
      </c>
      <c r="B1463" s="10">
        <v>2012</v>
      </c>
      <c r="C1463" s="10" t="str">
        <f>_xlfn.CONCAT(Table2[[#This Row],[Year]],"-",Table2[[#This Row],[Article No.]])</f>
        <v>2012-22</v>
      </c>
      <c r="D1463" s="10" t="s">
        <v>3894</v>
      </c>
      <c r="E1463" s="10" t="s">
        <v>3889</v>
      </c>
      <c r="F1463" s="10" t="s">
        <v>984</v>
      </c>
    </row>
    <row r="1464" spans="1:6" hidden="1">
      <c r="A1464" s="10">
        <f t="shared" si="38"/>
        <v>23</v>
      </c>
      <c r="B1464" s="10">
        <v>2012</v>
      </c>
      <c r="C1464" s="10" t="str">
        <f>_xlfn.CONCAT(Table2[[#This Row],[Year]],"-",Table2[[#This Row],[Article No.]])</f>
        <v>2012-23</v>
      </c>
      <c r="D1464" s="10" t="s">
        <v>3895</v>
      </c>
      <c r="E1464" s="10" t="s">
        <v>3896</v>
      </c>
      <c r="F1464" s="10" t="s">
        <v>984</v>
      </c>
    </row>
    <row r="1465" spans="1:6" hidden="1">
      <c r="A1465" s="10">
        <f t="shared" si="38"/>
        <v>24</v>
      </c>
      <c r="B1465" s="10">
        <v>2012</v>
      </c>
      <c r="C1465" s="10" t="str">
        <f>_xlfn.CONCAT(Table2[[#This Row],[Year]],"-",Table2[[#This Row],[Article No.]])</f>
        <v>2012-24</v>
      </c>
      <c r="D1465" s="10" t="s">
        <v>3897</v>
      </c>
      <c r="E1465" s="10" t="s">
        <v>3898</v>
      </c>
      <c r="F1465" s="10" t="s">
        <v>984</v>
      </c>
    </row>
    <row r="1466" spans="1:6" hidden="1">
      <c r="A1466" s="10">
        <f t="shared" si="38"/>
        <v>25</v>
      </c>
      <c r="B1466" s="10">
        <v>2012</v>
      </c>
      <c r="C1466" s="10" t="str">
        <f>_xlfn.CONCAT(Table2[[#This Row],[Year]],"-",Table2[[#This Row],[Article No.]])</f>
        <v>2012-25</v>
      </c>
      <c r="D1466" s="10" t="s">
        <v>3899</v>
      </c>
      <c r="E1466" s="10" t="s">
        <v>3900</v>
      </c>
      <c r="F1466" s="10" t="s">
        <v>984</v>
      </c>
    </row>
    <row r="1467" spans="1:6" hidden="1">
      <c r="A1467" s="10">
        <f t="shared" si="38"/>
        <v>26</v>
      </c>
      <c r="B1467" s="10">
        <v>2012</v>
      </c>
      <c r="C1467" s="10" t="str">
        <f>_xlfn.CONCAT(Table2[[#This Row],[Year]],"-",Table2[[#This Row],[Article No.]])</f>
        <v>2012-26</v>
      </c>
      <c r="D1467" s="10" t="s">
        <v>3901</v>
      </c>
      <c r="E1467" s="10" t="s">
        <v>3902</v>
      </c>
      <c r="F1467" s="10" t="s">
        <v>984</v>
      </c>
    </row>
    <row r="1468" spans="1:6" hidden="1">
      <c r="A1468" s="10">
        <f t="shared" si="38"/>
        <v>27</v>
      </c>
      <c r="B1468" s="10">
        <v>2012</v>
      </c>
      <c r="C1468" s="10" t="str">
        <f>_xlfn.CONCAT(Table2[[#This Row],[Year]],"-",Table2[[#This Row],[Article No.]])</f>
        <v>2012-27</v>
      </c>
      <c r="D1468" s="10" t="s">
        <v>3903</v>
      </c>
      <c r="E1468" s="10" t="s">
        <v>3904</v>
      </c>
      <c r="F1468" s="10" t="s">
        <v>984</v>
      </c>
    </row>
    <row r="1469" spans="1:6" hidden="1">
      <c r="A1469" s="10">
        <f t="shared" si="38"/>
        <v>28</v>
      </c>
      <c r="B1469" s="10">
        <v>2012</v>
      </c>
      <c r="C1469" s="10" t="str">
        <f>_xlfn.CONCAT(Table2[[#This Row],[Year]],"-",Table2[[#This Row],[Article No.]])</f>
        <v>2012-28</v>
      </c>
      <c r="D1469" s="10" t="s">
        <v>3905</v>
      </c>
      <c r="E1469" s="10" t="s">
        <v>3906</v>
      </c>
      <c r="F1469" s="10" t="s">
        <v>984</v>
      </c>
    </row>
    <row r="1470" spans="1:6" hidden="1">
      <c r="A1470" s="10">
        <f t="shared" si="38"/>
        <v>29</v>
      </c>
      <c r="B1470" s="10">
        <v>2012</v>
      </c>
      <c r="C1470" s="10" t="str">
        <f>_xlfn.CONCAT(Table2[[#This Row],[Year]],"-",Table2[[#This Row],[Article No.]])</f>
        <v>2012-29</v>
      </c>
      <c r="D1470" s="10" t="s">
        <v>3907</v>
      </c>
      <c r="E1470" s="10" t="s">
        <v>3908</v>
      </c>
      <c r="F1470" s="10" t="s">
        <v>984</v>
      </c>
    </row>
    <row r="1471" spans="1:6" hidden="1">
      <c r="A1471" s="10">
        <f t="shared" si="38"/>
        <v>30</v>
      </c>
      <c r="B1471" s="10">
        <v>2012</v>
      </c>
      <c r="C1471" s="10" t="str">
        <f>_xlfn.CONCAT(Table2[[#This Row],[Year]],"-",Table2[[#This Row],[Article No.]])</f>
        <v>2012-30</v>
      </c>
      <c r="D1471" s="10" t="s">
        <v>3909</v>
      </c>
      <c r="E1471" s="10" t="s">
        <v>3910</v>
      </c>
      <c r="F1471" s="10" t="s">
        <v>984</v>
      </c>
    </row>
    <row r="1472" spans="1:6" hidden="1">
      <c r="A1472" s="10">
        <f t="shared" si="38"/>
        <v>31</v>
      </c>
      <c r="B1472" s="10">
        <v>2012</v>
      </c>
      <c r="C1472" s="10" t="str">
        <f>_xlfn.CONCAT(Table2[[#This Row],[Year]],"-",Table2[[#This Row],[Article No.]])</f>
        <v>2012-31</v>
      </c>
      <c r="D1472" s="10" t="s">
        <v>3911</v>
      </c>
      <c r="E1472" s="10" t="s">
        <v>3912</v>
      </c>
      <c r="F1472" s="10" t="s">
        <v>984</v>
      </c>
    </row>
    <row r="1473" spans="1:6" hidden="1">
      <c r="A1473" s="10">
        <f t="shared" si="38"/>
        <v>32</v>
      </c>
      <c r="B1473" s="10">
        <v>2012</v>
      </c>
      <c r="C1473" s="10" t="str">
        <f>_xlfn.CONCAT(Table2[[#This Row],[Year]],"-",Table2[[#This Row],[Article No.]])</f>
        <v>2012-32</v>
      </c>
      <c r="D1473" s="10" t="s">
        <v>3913</v>
      </c>
      <c r="E1473" s="10" t="s">
        <v>3914</v>
      </c>
      <c r="F1473" s="10" t="s">
        <v>984</v>
      </c>
    </row>
    <row r="1474" spans="1:6" hidden="1">
      <c r="A1474" s="10">
        <f t="shared" si="38"/>
        <v>33</v>
      </c>
      <c r="B1474" s="10">
        <v>2012</v>
      </c>
      <c r="C1474" s="10" t="str">
        <f>_xlfn.CONCAT(Table2[[#This Row],[Year]],"-",Table2[[#This Row],[Article No.]])</f>
        <v>2012-33</v>
      </c>
      <c r="D1474" s="10" t="s">
        <v>3915</v>
      </c>
      <c r="E1474" s="10" t="s">
        <v>3916</v>
      </c>
      <c r="F1474" s="10" t="s">
        <v>984</v>
      </c>
    </row>
    <row r="1475" spans="1:6" hidden="1">
      <c r="A1475" s="10">
        <f t="shared" si="38"/>
        <v>34</v>
      </c>
      <c r="B1475" s="10">
        <v>2012</v>
      </c>
      <c r="C1475" s="10" t="str">
        <f>_xlfn.CONCAT(Table2[[#This Row],[Year]],"-",Table2[[#This Row],[Article No.]])</f>
        <v>2012-34</v>
      </c>
      <c r="D1475" s="10" t="s">
        <v>3917</v>
      </c>
      <c r="E1475" s="10" t="s">
        <v>3918</v>
      </c>
      <c r="F1475" s="10" t="s">
        <v>984</v>
      </c>
    </row>
    <row r="1476" spans="1:6" hidden="1">
      <c r="A1476" s="10">
        <f t="shared" si="38"/>
        <v>35</v>
      </c>
      <c r="B1476" s="10">
        <v>2012</v>
      </c>
      <c r="C1476" s="10" t="str">
        <f>_xlfn.CONCAT(Table2[[#This Row],[Year]],"-",Table2[[#This Row],[Article No.]])</f>
        <v>2012-35</v>
      </c>
      <c r="D1476" s="10" t="s">
        <v>3919</v>
      </c>
      <c r="E1476" s="10" t="s">
        <v>3920</v>
      </c>
      <c r="F1476" s="10" t="s">
        <v>984</v>
      </c>
    </row>
    <row r="1477" spans="1:6" hidden="1">
      <c r="A1477" s="10">
        <f t="shared" si="38"/>
        <v>36</v>
      </c>
      <c r="B1477" s="10">
        <v>2012</v>
      </c>
      <c r="C1477" s="10" t="str">
        <f>_xlfn.CONCAT(Table2[[#This Row],[Year]],"-",Table2[[#This Row],[Article No.]])</f>
        <v>2012-36</v>
      </c>
      <c r="D1477" s="10" t="s">
        <v>3921</v>
      </c>
      <c r="E1477" s="10" t="s">
        <v>3922</v>
      </c>
      <c r="F1477" s="10" t="s">
        <v>984</v>
      </c>
    </row>
    <row r="1478" spans="1:6" hidden="1">
      <c r="A1478" s="10">
        <f t="shared" si="38"/>
        <v>37</v>
      </c>
      <c r="B1478" s="10">
        <v>2012</v>
      </c>
      <c r="C1478" s="10" t="str">
        <f>_xlfn.CONCAT(Table2[[#This Row],[Year]],"-",Table2[[#This Row],[Article No.]])</f>
        <v>2012-37</v>
      </c>
      <c r="D1478" s="10" t="s">
        <v>3923</v>
      </c>
      <c r="E1478" s="10" t="s">
        <v>3924</v>
      </c>
      <c r="F1478" s="10" t="s">
        <v>984</v>
      </c>
    </row>
    <row r="1479" spans="1:6" hidden="1">
      <c r="A1479" s="10">
        <f t="shared" ref="A1479:A1542" si="39">A1478+1</f>
        <v>38</v>
      </c>
      <c r="B1479" s="10">
        <v>2012</v>
      </c>
      <c r="C1479" s="10" t="str">
        <f>_xlfn.CONCAT(Table2[[#This Row],[Year]],"-",Table2[[#This Row],[Article No.]])</f>
        <v>2012-38</v>
      </c>
      <c r="D1479" s="10" t="s">
        <v>3925</v>
      </c>
      <c r="E1479" s="10" t="s">
        <v>3926</v>
      </c>
      <c r="F1479" s="10" t="s">
        <v>984</v>
      </c>
    </row>
    <row r="1480" spans="1:6" hidden="1">
      <c r="A1480" s="10">
        <v>1</v>
      </c>
      <c r="B1480" s="10">
        <v>2011</v>
      </c>
      <c r="C1480" s="10" t="str">
        <f>_xlfn.CONCAT(Table2[[#This Row],[Year]],"-",Table2[[#This Row],[Article No.]])</f>
        <v>2011-1</v>
      </c>
      <c r="D1480" s="10" t="s">
        <v>3927</v>
      </c>
      <c r="E1480" s="10" t="s">
        <v>3928</v>
      </c>
      <c r="F1480" s="10" t="s">
        <v>984</v>
      </c>
    </row>
    <row r="1481" spans="1:6" hidden="1">
      <c r="A1481" s="10">
        <f t="shared" si="39"/>
        <v>2</v>
      </c>
      <c r="B1481" s="10">
        <v>2011</v>
      </c>
      <c r="C1481" s="10" t="str">
        <f>_xlfn.CONCAT(Table2[[#This Row],[Year]],"-",Table2[[#This Row],[Article No.]])</f>
        <v>2011-2</v>
      </c>
      <c r="D1481" s="10" t="s">
        <v>3929</v>
      </c>
      <c r="E1481" s="10" t="s">
        <v>3930</v>
      </c>
      <c r="F1481" s="10" t="s">
        <v>984</v>
      </c>
    </row>
    <row r="1482" spans="1:6" hidden="1">
      <c r="A1482" s="10">
        <f t="shared" si="39"/>
        <v>3</v>
      </c>
      <c r="B1482" s="10">
        <v>2011</v>
      </c>
      <c r="C1482" s="10" t="str">
        <f>_xlfn.CONCAT(Table2[[#This Row],[Year]],"-",Table2[[#This Row],[Article No.]])</f>
        <v>2011-3</v>
      </c>
      <c r="D1482" s="10" t="s">
        <v>3931</v>
      </c>
      <c r="E1482" s="10" t="s">
        <v>3932</v>
      </c>
      <c r="F1482" s="10" t="s">
        <v>984</v>
      </c>
    </row>
    <row r="1483" spans="1:6" hidden="1">
      <c r="A1483" s="10">
        <f t="shared" si="39"/>
        <v>4</v>
      </c>
      <c r="B1483" s="10">
        <v>2011</v>
      </c>
      <c r="C1483" s="10" t="str">
        <f>_xlfn.CONCAT(Table2[[#This Row],[Year]],"-",Table2[[#This Row],[Article No.]])</f>
        <v>2011-4</v>
      </c>
      <c r="D1483" s="10" t="s">
        <v>3933</v>
      </c>
      <c r="E1483" s="10" t="s">
        <v>3934</v>
      </c>
      <c r="F1483" s="10" t="s">
        <v>984</v>
      </c>
    </row>
    <row r="1484" spans="1:6" hidden="1">
      <c r="A1484" s="10">
        <f t="shared" si="39"/>
        <v>5</v>
      </c>
      <c r="B1484" s="10">
        <v>2011</v>
      </c>
      <c r="C1484" s="10" t="str">
        <f>_xlfn.CONCAT(Table2[[#This Row],[Year]],"-",Table2[[#This Row],[Article No.]])</f>
        <v>2011-5</v>
      </c>
      <c r="D1484" s="10" t="s">
        <v>3935</v>
      </c>
      <c r="E1484" s="10" t="s">
        <v>3936</v>
      </c>
      <c r="F1484" s="10" t="s">
        <v>984</v>
      </c>
    </row>
    <row r="1485" spans="1:6" hidden="1">
      <c r="A1485" s="10">
        <f t="shared" si="39"/>
        <v>6</v>
      </c>
      <c r="B1485" s="10">
        <v>2011</v>
      </c>
      <c r="C1485" s="10" t="str">
        <f>_xlfn.CONCAT(Table2[[#This Row],[Year]],"-",Table2[[#This Row],[Article No.]])</f>
        <v>2011-6</v>
      </c>
      <c r="D1485" s="10" t="s">
        <v>3937</v>
      </c>
      <c r="E1485" s="10" t="s">
        <v>3938</v>
      </c>
      <c r="F1485" s="10" t="s">
        <v>984</v>
      </c>
    </row>
    <row r="1486" spans="1:6" hidden="1">
      <c r="A1486" s="10">
        <f t="shared" si="39"/>
        <v>7</v>
      </c>
      <c r="B1486" s="10">
        <v>2011</v>
      </c>
      <c r="C1486" s="10" t="str">
        <f>_xlfn.CONCAT(Table2[[#This Row],[Year]],"-",Table2[[#This Row],[Article No.]])</f>
        <v>2011-7</v>
      </c>
      <c r="D1486" s="10" t="s">
        <v>3939</v>
      </c>
      <c r="E1486" s="10" t="s">
        <v>3940</v>
      </c>
      <c r="F1486" s="10" t="s">
        <v>984</v>
      </c>
    </row>
    <row r="1487" spans="1:6" hidden="1">
      <c r="A1487" s="10">
        <f t="shared" si="39"/>
        <v>8</v>
      </c>
      <c r="B1487" s="10">
        <v>2011</v>
      </c>
      <c r="C1487" s="10" t="str">
        <f>_xlfn.CONCAT(Table2[[#This Row],[Year]],"-",Table2[[#This Row],[Article No.]])</f>
        <v>2011-8</v>
      </c>
      <c r="D1487" s="10" t="s">
        <v>3941</v>
      </c>
      <c r="E1487" s="10" t="s">
        <v>3938</v>
      </c>
      <c r="F1487" s="10" t="s">
        <v>984</v>
      </c>
    </row>
    <row r="1488" spans="1:6" hidden="1">
      <c r="A1488" s="10">
        <f t="shared" si="39"/>
        <v>9</v>
      </c>
      <c r="B1488" s="10">
        <v>2011</v>
      </c>
      <c r="C1488" s="10" t="str">
        <f>_xlfn.CONCAT(Table2[[#This Row],[Year]],"-",Table2[[#This Row],[Article No.]])</f>
        <v>2011-9</v>
      </c>
      <c r="D1488" s="10" t="s">
        <v>3942</v>
      </c>
      <c r="E1488" s="10" t="s">
        <v>3943</v>
      </c>
      <c r="F1488" s="10" t="s">
        <v>984</v>
      </c>
    </row>
    <row r="1489" spans="1:6" hidden="1">
      <c r="A1489" s="10">
        <f t="shared" si="39"/>
        <v>10</v>
      </c>
      <c r="B1489" s="10">
        <v>2011</v>
      </c>
      <c r="C1489" s="10" t="str">
        <f>_xlfn.CONCAT(Table2[[#This Row],[Year]],"-",Table2[[#This Row],[Article No.]])</f>
        <v>2011-10</v>
      </c>
      <c r="D1489" s="10" t="s">
        <v>3944</v>
      </c>
      <c r="E1489" s="10" t="s">
        <v>3945</v>
      </c>
      <c r="F1489" s="10" t="s">
        <v>984</v>
      </c>
    </row>
    <row r="1490" spans="1:6" hidden="1">
      <c r="A1490" s="10">
        <f t="shared" si="39"/>
        <v>11</v>
      </c>
      <c r="B1490" s="10">
        <v>2011</v>
      </c>
      <c r="C1490" s="10" t="str">
        <f>_xlfn.CONCAT(Table2[[#This Row],[Year]],"-",Table2[[#This Row],[Article No.]])</f>
        <v>2011-11</v>
      </c>
      <c r="D1490" s="10" t="s">
        <v>3946</v>
      </c>
      <c r="E1490" s="10" t="s">
        <v>3947</v>
      </c>
      <c r="F1490" s="10" t="s">
        <v>984</v>
      </c>
    </row>
    <row r="1491" spans="1:6" hidden="1">
      <c r="A1491" s="10">
        <f t="shared" si="39"/>
        <v>12</v>
      </c>
      <c r="B1491" s="10">
        <v>2011</v>
      </c>
      <c r="C1491" s="10" t="str">
        <f>_xlfn.CONCAT(Table2[[#This Row],[Year]],"-",Table2[[#This Row],[Article No.]])</f>
        <v>2011-12</v>
      </c>
      <c r="D1491" s="10" t="s">
        <v>3948</v>
      </c>
      <c r="E1491" s="10" t="s">
        <v>3949</v>
      </c>
      <c r="F1491" s="10" t="s">
        <v>984</v>
      </c>
    </row>
    <row r="1492" spans="1:6" hidden="1">
      <c r="A1492" s="10">
        <f t="shared" si="39"/>
        <v>13</v>
      </c>
      <c r="B1492" s="10">
        <v>2011</v>
      </c>
      <c r="C1492" s="10" t="str">
        <f>_xlfn.CONCAT(Table2[[#This Row],[Year]],"-",Table2[[#This Row],[Article No.]])</f>
        <v>2011-13</v>
      </c>
      <c r="D1492" s="10" t="s">
        <v>3950</v>
      </c>
      <c r="E1492" s="10" t="s">
        <v>3951</v>
      </c>
      <c r="F1492" s="10" t="s">
        <v>984</v>
      </c>
    </row>
    <row r="1493" spans="1:6" hidden="1">
      <c r="A1493" s="10">
        <f t="shared" si="39"/>
        <v>14</v>
      </c>
      <c r="B1493" s="10">
        <v>2011</v>
      </c>
      <c r="C1493" s="10" t="str">
        <f>_xlfn.CONCAT(Table2[[#This Row],[Year]],"-",Table2[[#This Row],[Article No.]])</f>
        <v>2011-14</v>
      </c>
      <c r="D1493" s="10" t="s">
        <v>3952</v>
      </c>
      <c r="E1493" s="10" t="s">
        <v>3953</v>
      </c>
      <c r="F1493" s="10" t="s">
        <v>984</v>
      </c>
    </row>
    <row r="1494" spans="1:6" hidden="1">
      <c r="A1494" s="10">
        <f t="shared" si="39"/>
        <v>15</v>
      </c>
      <c r="B1494" s="10">
        <v>2011</v>
      </c>
      <c r="C1494" s="10" t="str">
        <f>_xlfn.CONCAT(Table2[[#This Row],[Year]],"-",Table2[[#This Row],[Article No.]])</f>
        <v>2011-15</v>
      </c>
      <c r="D1494" s="10" t="s">
        <v>3954</v>
      </c>
      <c r="E1494" s="10" t="s">
        <v>3861</v>
      </c>
      <c r="F1494" s="10" t="s">
        <v>984</v>
      </c>
    </row>
    <row r="1495" spans="1:6" hidden="1">
      <c r="A1495" s="10">
        <f t="shared" si="39"/>
        <v>16</v>
      </c>
      <c r="B1495" s="10">
        <v>2011</v>
      </c>
      <c r="C1495" s="10" t="str">
        <f>_xlfn.CONCAT(Table2[[#This Row],[Year]],"-",Table2[[#This Row],[Article No.]])</f>
        <v>2011-16</v>
      </c>
      <c r="D1495" s="10" t="s">
        <v>3955</v>
      </c>
      <c r="E1495" s="10" t="s">
        <v>3956</v>
      </c>
      <c r="F1495" s="10" t="s">
        <v>984</v>
      </c>
    </row>
    <row r="1496" spans="1:6" hidden="1">
      <c r="A1496" s="10">
        <f t="shared" si="39"/>
        <v>17</v>
      </c>
      <c r="B1496" s="10">
        <v>2011</v>
      </c>
      <c r="C1496" s="10" t="str">
        <f>_xlfn.CONCAT(Table2[[#This Row],[Year]],"-",Table2[[#This Row],[Article No.]])</f>
        <v>2011-17</v>
      </c>
      <c r="D1496" s="10" t="s">
        <v>3957</v>
      </c>
      <c r="E1496" s="10" t="s">
        <v>3958</v>
      </c>
      <c r="F1496" s="10" t="s">
        <v>984</v>
      </c>
    </row>
    <row r="1497" spans="1:6" hidden="1">
      <c r="A1497" s="10">
        <f t="shared" si="39"/>
        <v>18</v>
      </c>
      <c r="B1497" s="10">
        <v>2011</v>
      </c>
      <c r="C1497" s="10" t="str">
        <f>_xlfn.CONCAT(Table2[[#This Row],[Year]],"-",Table2[[#This Row],[Article No.]])</f>
        <v>2011-18</v>
      </c>
      <c r="D1497" s="10" t="s">
        <v>3959</v>
      </c>
      <c r="E1497" s="10" t="s">
        <v>3960</v>
      </c>
      <c r="F1497" s="10" t="s">
        <v>984</v>
      </c>
    </row>
    <row r="1498" spans="1:6" hidden="1">
      <c r="A1498" s="10">
        <f t="shared" si="39"/>
        <v>19</v>
      </c>
      <c r="B1498" s="10">
        <v>2011</v>
      </c>
      <c r="C1498" s="10" t="str">
        <f>_xlfn.CONCAT(Table2[[#This Row],[Year]],"-",Table2[[#This Row],[Article No.]])</f>
        <v>2011-19</v>
      </c>
      <c r="D1498" s="10" t="s">
        <v>3961</v>
      </c>
      <c r="E1498" s="10" t="s">
        <v>3962</v>
      </c>
      <c r="F1498" s="10" t="s">
        <v>984</v>
      </c>
    </row>
    <row r="1499" spans="1:6" hidden="1">
      <c r="A1499" s="10">
        <f t="shared" si="39"/>
        <v>20</v>
      </c>
      <c r="B1499" s="10">
        <v>2011</v>
      </c>
      <c r="C1499" s="10" t="str">
        <f>_xlfn.CONCAT(Table2[[#This Row],[Year]],"-",Table2[[#This Row],[Article No.]])</f>
        <v>2011-20</v>
      </c>
      <c r="D1499" s="10" t="s">
        <v>3963</v>
      </c>
      <c r="E1499" s="10" t="s">
        <v>3964</v>
      </c>
      <c r="F1499" s="10" t="s">
        <v>984</v>
      </c>
    </row>
    <row r="1500" spans="1:6" hidden="1">
      <c r="A1500" s="10">
        <f t="shared" si="39"/>
        <v>21</v>
      </c>
      <c r="B1500" s="10">
        <v>2011</v>
      </c>
      <c r="C1500" s="10" t="str">
        <f>_xlfn.CONCAT(Table2[[#This Row],[Year]],"-",Table2[[#This Row],[Article No.]])</f>
        <v>2011-21</v>
      </c>
      <c r="D1500" s="10" t="s">
        <v>3965</v>
      </c>
      <c r="E1500" s="10" t="s">
        <v>3966</v>
      </c>
      <c r="F1500" s="10" t="s">
        <v>984</v>
      </c>
    </row>
    <row r="1501" spans="1:6" hidden="1">
      <c r="A1501" s="10">
        <f t="shared" si="39"/>
        <v>22</v>
      </c>
      <c r="B1501" s="10">
        <v>2011</v>
      </c>
      <c r="C1501" s="10" t="str">
        <f>_xlfn.CONCAT(Table2[[#This Row],[Year]],"-",Table2[[#This Row],[Article No.]])</f>
        <v>2011-22</v>
      </c>
      <c r="D1501" s="10" t="s">
        <v>3967</v>
      </c>
      <c r="E1501" s="10" t="s">
        <v>3968</v>
      </c>
      <c r="F1501" s="10" t="s">
        <v>984</v>
      </c>
    </row>
    <row r="1502" spans="1:6" hidden="1">
      <c r="A1502" s="10">
        <f t="shared" si="39"/>
        <v>23</v>
      </c>
      <c r="B1502" s="10">
        <v>2011</v>
      </c>
      <c r="C1502" s="10" t="str">
        <f>_xlfn.CONCAT(Table2[[#This Row],[Year]],"-",Table2[[#This Row],[Article No.]])</f>
        <v>2011-23</v>
      </c>
      <c r="D1502" s="10" t="s">
        <v>3969</v>
      </c>
      <c r="E1502" s="10" t="s">
        <v>3970</v>
      </c>
      <c r="F1502" s="10" t="s">
        <v>984</v>
      </c>
    </row>
    <row r="1503" spans="1:6" hidden="1">
      <c r="A1503" s="10">
        <f t="shared" si="39"/>
        <v>24</v>
      </c>
      <c r="B1503" s="10">
        <v>2011</v>
      </c>
      <c r="C1503" s="10" t="str">
        <f>_xlfn.CONCAT(Table2[[#This Row],[Year]],"-",Table2[[#This Row],[Article No.]])</f>
        <v>2011-24</v>
      </c>
      <c r="D1503" s="10" t="s">
        <v>3971</v>
      </c>
      <c r="E1503" s="10" t="s">
        <v>3972</v>
      </c>
      <c r="F1503" s="10" t="s">
        <v>984</v>
      </c>
    </row>
    <row r="1504" spans="1:6" hidden="1">
      <c r="A1504" s="10">
        <f t="shared" si="39"/>
        <v>25</v>
      </c>
      <c r="B1504" s="10">
        <v>2011</v>
      </c>
      <c r="C1504" s="10" t="str">
        <f>_xlfn.CONCAT(Table2[[#This Row],[Year]],"-",Table2[[#This Row],[Article No.]])</f>
        <v>2011-25</v>
      </c>
      <c r="D1504" s="10" t="s">
        <v>3973</v>
      </c>
      <c r="E1504" s="10" t="s">
        <v>3974</v>
      </c>
      <c r="F1504" s="10" t="s">
        <v>984</v>
      </c>
    </row>
    <row r="1505" spans="1:6" hidden="1">
      <c r="A1505" s="10">
        <f t="shared" si="39"/>
        <v>26</v>
      </c>
      <c r="B1505" s="10">
        <v>2011</v>
      </c>
      <c r="C1505" s="10" t="str">
        <f>_xlfn.CONCAT(Table2[[#This Row],[Year]],"-",Table2[[#This Row],[Article No.]])</f>
        <v>2011-26</v>
      </c>
      <c r="D1505" s="10" t="s">
        <v>3975</v>
      </c>
      <c r="E1505" s="10" t="s">
        <v>3976</v>
      </c>
      <c r="F1505" s="10" t="s">
        <v>984</v>
      </c>
    </row>
    <row r="1506" spans="1:6" hidden="1">
      <c r="A1506" s="10">
        <f t="shared" si="39"/>
        <v>27</v>
      </c>
      <c r="B1506" s="10">
        <v>2011</v>
      </c>
      <c r="C1506" s="10" t="str">
        <f>_xlfn.CONCAT(Table2[[#This Row],[Year]],"-",Table2[[#This Row],[Article No.]])</f>
        <v>2011-27</v>
      </c>
      <c r="D1506" s="10" t="s">
        <v>3977</v>
      </c>
      <c r="E1506" s="10" t="s">
        <v>3978</v>
      </c>
      <c r="F1506" s="10" t="s">
        <v>984</v>
      </c>
    </row>
    <row r="1507" spans="1:6" hidden="1">
      <c r="A1507" s="10">
        <f t="shared" si="39"/>
        <v>28</v>
      </c>
      <c r="B1507" s="10">
        <v>2011</v>
      </c>
      <c r="C1507" s="10" t="str">
        <f>_xlfn.CONCAT(Table2[[#This Row],[Year]],"-",Table2[[#This Row],[Article No.]])</f>
        <v>2011-28</v>
      </c>
      <c r="D1507" s="10" t="s">
        <v>3979</v>
      </c>
      <c r="E1507" s="10" t="s">
        <v>3980</v>
      </c>
      <c r="F1507" s="10" t="s">
        <v>984</v>
      </c>
    </row>
    <row r="1508" spans="1:6" hidden="1">
      <c r="A1508" s="10">
        <f t="shared" si="39"/>
        <v>29</v>
      </c>
      <c r="B1508" s="10">
        <v>2011</v>
      </c>
      <c r="C1508" s="10" t="str">
        <f>_xlfn.CONCAT(Table2[[#This Row],[Year]],"-",Table2[[#This Row],[Article No.]])</f>
        <v>2011-29</v>
      </c>
      <c r="D1508" s="10" t="s">
        <v>3981</v>
      </c>
      <c r="E1508" s="10" t="s">
        <v>3982</v>
      </c>
      <c r="F1508" s="10" t="s">
        <v>984</v>
      </c>
    </row>
    <row r="1509" spans="1:6" hidden="1">
      <c r="A1509" s="10">
        <f t="shared" si="39"/>
        <v>30</v>
      </c>
      <c r="B1509" s="10">
        <v>2011</v>
      </c>
      <c r="C1509" s="10" t="str">
        <f>_xlfn.CONCAT(Table2[[#This Row],[Year]],"-",Table2[[#This Row],[Article No.]])</f>
        <v>2011-30</v>
      </c>
      <c r="D1509" s="10" t="s">
        <v>3983</v>
      </c>
      <c r="E1509" s="10" t="s">
        <v>3984</v>
      </c>
      <c r="F1509" s="10" t="s">
        <v>984</v>
      </c>
    </row>
    <row r="1510" spans="1:6" hidden="1">
      <c r="A1510" s="10">
        <f t="shared" si="39"/>
        <v>31</v>
      </c>
      <c r="B1510" s="10">
        <v>2011</v>
      </c>
      <c r="C1510" s="10" t="str">
        <f>_xlfn.CONCAT(Table2[[#This Row],[Year]],"-",Table2[[#This Row],[Article No.]])</f>
        <v>2011-31</v>
      </c>
      <c r="D1510" s="10" t="s">
        <v>3985</v>
      </c>
      <c r="E1510" s="10" t="s">
        <v>3986</v>
      </c>
      <c r="F1510" s="10" t="s">
        <v>984</v>
      </c>
    </row>
    <row r="1511" spans="1:6" hidden="1">
      <c r="A1511" s="10">
        <f t="shared" si="39"/>
        <v>32</v>
      </c>
      <c r="B1511" s="10">
        <v>2011</v>
      </c>
      <c r="C1511" s="10" t="str">
        <f>_xlfn.CONCAT(Table2[[#This Row],[Year]],"-",Table2[[#This Row],[Article No.]])</f>
        <v>2011-32</v>
      </c>
      <c r="D1511" s="10" t="s">
        <v>3987</v>
      </c>
      <c r="E1511" s="10" t="s">
        <v>3988</v>
      </c>
      <c r="F1511" s="10" t="s">
        <v>984</v>
      </c>
    </row>
    <row r="1512" spans="1:6" hidden="1">
      <c r="A1512" s="10">
        <f t="shared" si="39"/>
        <v>33</v>
      </c>
      <c r="B1512" s="10">
        <v>2011</v>
      </c>
      <c r="C1512" s="10" t="str">
        <f>_xlfn.CONCAT(Table2[[#This Row],[Year]],"-",Table2[[#This Row],[Article No.]])</f>
        <v>2011-33</v>
      </c>
      <c r="D1512" s="10" t="s">
        <v>3989</v>
      </c>
      <c r="E1512" s="10" t="s">
        <v>3904</v>
      </c>
      <c r="F1512" s="10" t="s">
        <v>984</v>
      </c>
    </row>
    <row r="1513" spans="1:6" hidden="1">
      <c r="A1513" s="10">
        <f t="shared" si="39"/>
        <v>34</v>
      </c>
      <c r="B1513" s="10">
        <v>2011</v>
      </c>
      <c r="C1513" s="10" t="str">
        <f>_xlfn.CONCAT(Table2[[#This Row],[Year]],"-",Table2[[#This Row],[Article No.]])</f>
        <v>2011-34</v>
      </c>
      <c r="D1513" s="10" t="s">
        <v>3990</v>
      </c>
      <c r="E1513" s="10" t="s">
        <v>3991</v>
      </c>
      <c r="F1513" s="10" t="s">
        <v>984</v>
      </c>
    </row>
    <row r="1514" spans="1:6" hidden="1">
      <c r="A1514" s="10">
        <f t="shared" si="39"/>
        <v>35</v>
      </c>
      <c r="B1514" s="10">
        <v>2011</v>
      </c>
      <c r="C1514" s="10" t="str">
        <f>_xlfn.CONCAT(Table2[[#This Row],[Year]],"-",Table2[[#This Row],[Article No.]])</f>
        <v>2011-35</v>
      </c>
      <c r="D1514" s="10" t="s">
        <v>3992</v>
      </c>
      <c r="E1514" s="10" t="s">
        <v>3993</v>
      </c>
      <c r="F1514" s="10" t="s">
        <v>984</v>
      </c>
    </row>
    <row r="1515" spans="1:6" hidden="1">
      <c r="A1515" s="10">
        <f t="shared" si="39"/>
        <v>36</v>
      </c>
      <c r="B1515" s="10">
        <v>2011</v>
      </c>
      <c r="C1515" s="10" t="str">
        <f>_xlfn.CONCAT(Table2[[#This Row],[Year]],"-",Table2[[#This Row],[Article No.]])</f>
        <v>2011-36</v>
      </c>
      <c r="D1515" s="10" t="s">
        <v>3994</v>
      </c>
      <c r="E1515" s="10" t="s">
        <v>3995</v>
      </c>
      <c r="F1515" s="10" t="s">
        <v>984</v>
      </c>
    </row>
    <row r="1516" spans="1:6" hidden="1">
      <c r="A1516" s="10">
        <f t="shared" si="39"/>
        <v>37</v>
      </c>
      <c r="B1516" s="10">
        <v>2011</v>
      </c>
      <c r="C1516" s="10" t="str">
        <f>_xlfn.CONCAT(Table2[[#This Row],[Year]],"-",Table2[[#This Row],[Article No.]])</f>
        <v>2011-37</v>
      </c>
      <c r="D1516" s="10" t="s">
        <v>3996</v>
      </c>
      <c r="E1516" s="10" t="s">
        <v>3997</v>
      </c>
      <c r="F1516" s="10" t="s">
        <v>984</v>
      </c>
    </row>
    <row r="1517" spans="1:6" hidden="1">
      <c r="A1517" s="10">
        <f t="shared" si="39"/>
        <v>38</v>
      </c>
      <c r="B1517" s="10">
        <v>2011</v>
      </c>
      <c r="C1517" s="10" t="str">
        <f>_xlfn.CONCAT(Table2[[#This Row],[Year]],"-",Table2[[#This Row],[Article No.]])</f>
        <v>2011-38</v>
      </c>
      <c r="D1517" s="10" t="s">
        <v>3990</v>
      </c>
      <c r="E1517" s="10" t="s">
        <v>3991</v>
      </c>
      <c r="F1517" s="10" t="s">
        <v>984</v>
      </c>
    </row>
    <row r="1518" spans="1:6" hidden="1">
      <c r="A1518" s="10">
        <f t="shared" si="39"/>
        <v>39</v>
      </c>
      <c r="B1518" s="10">
        <v>2011</v>
      </c>
      <c r="C1518" s="10" t="str">
        <f>_xlfn.CONCAT(Table2[[#This Row],[Year]],"-",Table2[[#This Row],[Article No.]])</f>
        <v>2011-39</v>
      </c>
      <c r="D1518" s="10" t="s">
        <v>3998</v>
      </c>
      <c r="E1518" s="10" t="s">
        <v>3999</v>
      </c>
      <c r="F1518" s="10" t="s">
        <v>984</v>
      </c>
    </row>
    <row r="1519" spans="1:6" hidden="1">
      <c r="A1519" s="10">
        <f t="shared" si="39"/>
        <v>40</v>
      </c>
      <c r="B1519" s="10">
        <v>2011</v>
      </c>
      <c r="C1519" s="10" t="str">
        <f>_xlfn.CONCAT(Table2[[#This Row],[Year]],"-",Table2[[#This Row],[Article No.]])</f>
        <v>2011-40</v>
      </c>
      <c r="D1519" s="10" t="s">
        <v>4000</v>
      </c>
      <c r="E1519" s="10" t="s">
        <v>4001</v>
      </c>
      <c r="F1519" s="10" t="s">
        <v>984</v>
      </c>
    </row>
    <row r="1520" spans="1:6" hidden="1">
      <c r="A1520" s="10">
        <f t="shared" si="39"/>
        <v>41</v>
      </c>
      <c r="B1520" s="10">
        <v>2011</v>
      </c>
      <c r="C1520" s="10" t="str">
        <f>_xlfn.CONCAT(Table2[[#This Row],[Year]],"-",Table2[[#This Row],[Article No.]])</f>
        <v>2011-41</v>
      </c>
      <c r="D1520" s="10" t="s">
        <v>4002</v>
      </c>
      <c r="E1520" s="10" t="s">
        <v>4003</v>
      </c>
      <c r="F1520" s="10" t="s">
        <v>984</v>
      </c>
    </row>
    <row r="1521" spans="1:6" hidden="1">
      <c r="A1521" s="10">
        <v>1</v>
      </c>
      <c r="B1521" s="10">
        <v>2010</v>
      </c>
      <c r="C1521" s="10" t="str">
        <f>_xlfn.CONCAT(Table2[[#This Row],[Year]],"-",Table2[[#This Row],[Article No.]])</f>
        <v>2010-1</v>
      </c>
      <c r="D1521" s="10" t="s">
        <v>4004</v>
      </c>
      <c r="E1521" s="10" t="s">
        <v>4005</v>
      </c>
      <c r="F1521" s="42" t="s">
        <v>978</v>
      </c>
    </row>
    <row r="1522" spans="1:6" hidden="1">
      <c r="A1522" s="10">
        <f t="shared" si="39"/>
        <v>2</v>
      </c>
      <c r="B1522" s="10">
        <v>2010</v>
      </c>
      <c r="C1522" s="10" t="str">
        <f>_xlfn.CONCAT(Table2[[#This Row],[Year]],"-",Table2[[#This Row],[Article No.]])</f>
        <v>2010-2</v>
      </c>
      <c r="D1522" s="10" t="s">
        <v>4006</v>
      </c>
      <c r="E1522" s="10" t="s">
        <v>3988</v>
      </c>
      <c r="F1522" s="42" t="s">
        <v>978</v>
      </c>
    </row>
    <row r="1523" spans="1:6" hidden="1">
      <c r="A1523" s="10">
        <f t="shared" si="39"/>
        <v>3</v>
      </c>
      <c r="B1523" s="10">
        <v>2010</v>
      </c>
      <c r="C1523" s="10" t="str">
        <f>_xlfn.CONCAT(Table2[[#This Row],[Year]],"-",Table2[[#This Row],[Article No.]])</f>
        <v>2010-3</v>
      </c>
      <c r="D1523" s="10" t="s">
        <v>4007</v>
      </c>
      <c r="E1523" s="10" t="s">
        <v>4008</v>
      </c>
      <c r="F1523" s="42" t="s">
        <v>978</v>
      </c>
    </row>
    <row r="1524" spans="1:6" hidden="1">
      <c r="A1524" s="10">
        <f t="shared" si="39"/>
        <v>4</v>
      </c>
      <c r="B1524" s="10">
        <v>2010</v>
      </c>
      <c r="C1524" s="10" t="str">
        <f>_xlfn.CONCAT(Table2[[#This Row],[Year]],"-",Table2[[#This Row],[Article No.]])</f>
        <v>2010-4</v>
      </c>
      <c r="D1524" s="10" t="s">
        <v>4009</v>
      </c>
      <c r="E1524" s="10" t="s">
        <v>4010</v>
      </c>
      <c r="F1524" s="42" t="s">
        <v>978</v>
      </c>
    </row>
    <row r="1525" spans="1:6" hidden="1">
      <c r="A1525" s="10">
        <f t="shared" si="39"/>
        <v>5</v>
      </c>
      <c r="B1525" s="10">
        <v>2010</v>
      </c>
      <c r="C1525" s="10" t="str">
        <f>_xlfn.CONCAT(Table2[[#This Row],[Year]],"-",Table2[[#This Row],[Article No.]])</f>
        <v>2010-5</v>
      </c>
      <c r="D1525" s="10" t="s">
        <v>4011</v>
      </c>
      <c r="E1525" s="10" t="s">
        <v>4012</v>
      </c>
      <c r="F1525" s="42" t="s">
        <v>978</v>
      </c>
    </row>
    <row r="1526" spans="1:6" hidden="1">
      <c r="A1526" s="10">
        <f t="shared" si="39"/>
        <v>6</v>
      </c>
      <c r="B1526" s="10">
        <v>2010</v>
      </c>
      <c r="C1526" s="10" t="str">
        <f>_xlfn.CONCAT(Table2[[#This Row],[Year]],"-",Table2[[#This Row],[Article No.]])</f>
        <v>2010-6</v>
      </c>
      <c r="D1526" s="10" t="s">
        <v>4013</v>
      </c>
      <c r="E1526" s="10" t="s">
        <v>3984</v>
      </c>
      <c r="F1526" s="42" t="s">
        <v>978</v>
      </c>
    </row>
    <row r="1527" spans="1:6" hidden="1">
      <c r="A1527" s="10">
        <f t="shared" si="39"/>
        <v>7</v>
      </c>
      <c r="B1527" s="10">
        <v>2010</v>
      </c>
      <c r="C1527" s="10" t="str">
        <f>_xlfn.CONCAT(Table2[[#This Row],[Year]],"-",Table2[[#This Row],[Article No.]])</f>
        <v>2010-7</v>
      </c>
      <c r="D1527" s="10" t="s">
        <v>4014</v>
      </c>
      <c r="E1527" s="10" t="s">
        <v>3934</v>
      </c>
      <c r="F1527" s="42" t="s">
        <v>978</v>
      </c>
    </row>
    <row r="1528" spans="1:6" hidden="1">
      <c r="A1528" s="10">
        <f t="shared" si="39"/>
        <v>8</v>
      </c>
      <c r="B1528" s="10">
        <v>2010</v>
      </c>
      <c r="C1528" s="10" t="str">
        <f>_xlfn.CONCAT(Table2[[#This Row],[Year]],"-",Table2[[#This Row],[Article No.]])</f>
        <v>2010-8</v>
      </c>
      <c r="D1528" s="10" t="s">
        <v>4015</v>
      </c>
      <c r="E1528" s="10" t="s">
        <v>4016</v>
      </c>
      <c r="F1528" s="42" t="s">
        <v>978</v>
      </c>
    </row>
    <row r="1529" spans="1:6" hidden="1">
      <c r="A1529" s="10">
        <f t="shared" si="39"/>
        <v>9</v>
      </c>
      <c r="B1529" s="10">
        <v>2010</v>
      </c>
      <c r="C1529" s="10" t="str">
        <f>_xlfn.CONCAT(Table2[[#This Row],[Year]],"-",Table2[[#This Row],[Article No.]])</f>
        <v>2010-9</v>
      </c>
      <c r="D1529" s="10" t="s">
        <v>4017</v>
      </c>
      <c r="E1529" s="10" t="s">
        <v>4018</v>
      </c>
      <c r="F1529" s="42" t="s">
        <v>978</v>
      </c>
    </row>
    <row r="1530" spans="1:6" hidden="1">
      <c r="A1530" s="10">
        <f t="shared" si="39"/>
        <v>10</v>
      </c>
      <c r="B1530" s="10">
        <v>2010</v>
      </c>
      <c r="C1530" s="10" t="str">
        <f>_xlfn.CONCAT(Table2[[#This Row],[Year]],"-",Table2[[#This Row],[Article No.]])</f>
        <v>2010-10</v>
      </c>
      <c r="D1530" s="10" t="s">
        <v>4019</v>
      </c>
      <c r="E1530" s="10" t="s">
        <v>4020</v>
      </c>
      <c r="F1530" s="42" t="s">
        <v>978</v>
      </c>
    </row>
    <row r="1531" spans="1:6" hidden="1">
      <c r="A1531" s="10">
        <f t="shared" si="39"/>
        <v>11</v>
      </c>
      <c r="B1531" s="10">
        <v>2010</v>
      </c>
      <c r="C1531" s="10" t="str">
        <f>_xlfn.CONCAT(Table2[[#This Row],[Year]],"-",Table2[[#This Row],[Article No.]])</f>
        <v>2010-11</v>
      </c>
      <c r="D1531" s="10" t="s">
        <v>4021</v>
      </c>
      <c r="E1531" s="10" t="s">
        <v>4022</v>
      </c>
      <c r="F1531" s="42" t="s">
        <v>978</v>
      </c>
    </row>
    <row r="1532" spans="1:6" hidden="1">
      <c r="A1532" s="10">
        <f t="shared" si="39"/>
        <v>12</v>
      </c>
      <c r="B1532" s="10">
        <v>2010</v>
      </c>
      <c r="C1532" s="10" t="str">
        <f>_xlfn.CONCAT(Table2[[#This Row],[Year]],"-",Table2[[#This Row],[Article No.]])</f>
        <v>2010-12</v>
      </c>
      <c r="D1532" s="10" t="s">
        <v>4023</v>
      </c>
      <c r="E1532" s="10" t="s">
        <v>4024</v>
      </c>
      <c r="F1532" s="42" t="s">
        <v>978</v>
      </c>
    </row>
    <row r="1533" spans="1:6" hidden="1">
      <c r="A1533" s="10">
        <f t="shared" si="39"/>
        <v>13</v>
      </c>
      <c r="B1533" s="10">
        <v>2010</v>
      </c>
      <c r="C1533" s="10" t="str">
        <f>_xlfn.CONCAT(Table2[[#This Row],[Year]],"-",Table2[[#This Row],[Article No.]])</f>
        <v>2010-13</v>
      </c>
      <c r="D1533" s="10" t="s">
        <v>4025</v>
      </c>
      <c r="E1533" s="10" t="s">
        <v>4026</v>
      </c>
      <c r="F1533" s="42" t="s">
        <v>978</v>
      </c>
    </row>
    <row r="1534" spans="1:6" hidden="1">
      <c r="A1534" s="10">
        <f t="shared" si="39"/>
        <v>14</v>
      </c>
      <c r="B1534" s="10">
        <v>2010</v>
      </c>
      <c r="C1534" s="10" t="str">
        <f>_xlfn.CONCAT(Table2[[#This Row],[Year]],"-",Table2[[#This Row],[Article No.]])</f>
        <v>2010-14</v>
      </c>
      <c r="D1534" s="10" t="s">
        <v>4027</v>
      </c>
      <c r="E1534" s="10" t="s">
        <v>4028</v>
      </c>
      <c r="F1534" s="42" t="s">
        <v>978</v>
      </c>
    </row>
    <row r="1535" spans="1:6" hidden="1">
      <c r="A1535" s="10">
        <f t="shared" si="39"/>
        <v>15</v>
      </c>
      <c r="B1535" s="10">
        <v>2010</v>
      </c>
      <c r="C1535" s="10" t="str">
        <f>_xlfn.CONCAT(Table2[[#This Row],[Year]],"-",Table2[[#This Row],[Article No.]])</f>
        <v>2010-15</v>
      </c>
      <c r="D1535" s="10" t="s">
        <v>4029</v>
      </c>
      <c r="E1535" s="10" t="s">
        <v>4030</v>
      </c>
      <c r="F1535" s="42" t="s">
        <v>978</v>
      </c>
    </row>
    <row r="1536" spans="1:6" hidden="1">
      <c r="A1536" s="10">
        <f t="shared" si="39"/>
        <v>16</v>
      </c>
      <c r="B1536" s="10">
        <v>2010</v>
      </c>
      <c r="C1536" s="10" t="str">
        <f>_xlfn.CONCAT(Table2[[#This Row],[Year]],"-",Table2[[#This Row],[Article No.]])</f>
        <v>2010-16</v>
      </c>
      <c r="D1536" s="10" t="s">
        <v>4031</v>
      </c>
      <c r="E1536" s="10" t="s">
        <v>4032</v>
      </c>
      <c r="F1536" s="42" t="s">
        <v>978</v>
      </c>
    </row>
    <row r="1537" spans="1:6" hidden="1">
      <c r="A1537" s="10">
        <f t="shared" si="39"/>
        <v>17</v>
      </c>
      <c r="B1537" s="10">
        <v>2010</v>
      </c>
      <c r="C1537" s="10" t="str">
        <f>_xlfn.CONCAT(Table2[[#This Row],[Year]],"-",Table2[[#This Row],[Article No.]])</f>
        <v>2010-17</v>
      </c>
      <c r="D1537" s="10" t="s">
        <v>4033</v>
      </c>
      <c r="E1537" s="10" t="s">
        <v>4034</v>
      </c>
      <c r="F1537" s="42" t="s">
        <v>978</v>
      </c>
    </row>
    <row r="1538" spans="1:6" hidden="1">
      <c r="A1538" s="10">
        <f t="shared" si="39"/>
        <v>18</v>
      </c>
      <c r="B1538" s="10">
        <v>2010</v>
      </c>
      <c r="C1538" s="10" t="str">
        <f>_xlfn.CONCAT(Table2[[#This Row],[Year]],"-",Table2[[#This Row],[Article No.]])</f>
        <v>2010-18</v>
      </c>
      <c r="D1538" s="10" t="s">
        <v>4035</v>
      </c>
      <c r="E1538" s="10" t="s">
        <v>4036</v>
      </c>
      <c r="F1538" s="42" t="s">
        <v>978</v>
      </c>
    </row>
    <row r="1539" spans="1:6" hidden="1">
      <c r="A1539" s="10">
        <f t="shared" si="39"/>
        <v>19</v>
      </c>
      <c r="B1539" s="10">
        <v>2010</v>
      </c>
      <c r="C1539" s="10" t="str">
        <f>_xlfn.CONCAT(Table2[[#This Row],[Year]],"-",Table2[[#This Row],[Article No.]])</f>
        <v>2010-19</v>
      </c>
      <c r="D1539" s="10" t="s">
        <v>4037</v>
      </c>
      <c r="E1539" s="10" t="s">
        <v>4032</v>
      </c>
      <c r="F1539" s="42" t="s">
        <v>978</v>
      </c>
    </row>
    <row r="1540" spans="1:6" hidden="1">
      <c r="A1540" s="10">
        <f t="shared" si="39"/>
        <v>20</v>
      </c>
      <c r="B1540" s="10">
        <v>2010</v>
      </c>
      <c r="C1540" s="10" t="str">
        <f>_xlfn.CONCAT(Table2[[#This Row],[Year]],"-",Table2[[#This Row],[Article No.]])</f>
        <v>2010-20</v>
      </c>
      <c r="D1540" s="10" t="s">
        <v>4038</v>
      </c>
      <c r="E1540" s="10" t="s">
        <v>4039</v>
      </c>
      <c r="F1540" s="42" t="s">
        <v>978</v>
      </c>
    </row>
    <row r="1541" spans="1:6" hidden="1">
      <c r="A1541" s="10">
        <f t="shared" si="39"/>
        <v>21</v>
      </c>
      <c r="B1541" s="10">
        <v>2010</v>
      </c>
      <c r="C1541" s="10" t="str">
        <f>_xlfn.CONCAT(Table2[[#This Row],[Year]],"-",Table2[[#This Row],[Article No.]])</f>
        <v>2010-21</v>
      </c>
      <c r="D1541" s="10" t="s">
        <v>4040</v>
      </c>
      <c r="E1541" s="10" t="s">
        <v>4041</v>
      </c>
      <c r="F1541" s="42" t="s">
        <v>978</v>
      </c>
    </row>
    <row r="1542" spans="1:6" hidden="1">
      <c r="A1542" s="10">
        <f t="shared" si="39"/>
        <v>22</v>
      </c>
      <c r="B1542" s="10">
        <v>2010</v>
      </c>
      <c r="C1542" s="10" t="str">
        <f>_xlfn.CONCAT(Table2[[#This Row],[Year]],"-",Table2[[#This Row],[Article No.]])</f>
        <v>2010-22</v>
      </c>
      <c r="D1542" s="10" t="s">
        <v>4042</v>
      </c>
      <c r="E1542" s="10" t="s">
        <v>4043</v>
      </c>
      <c r="F1542" s="42" t="s">
        <v>978</v>
      </c>
    </row>
    <row r="1543" spans="1:6" hidden="1">
      <c r="A1543" s="10">
        <f t="shared" ref="A1543:A1606" si="40">A1542+1</f>
        <v>23</v>
      </c>
      <c r="B1543" s="10">
        <v>2010</v>
      </c>
      <c r="C1543" s="10" t="str">
        <f>_xlfn.CONCAT(Table2[[#This Row],[Year]],"-",Table2[[#This Row],[Article No.]])</f>
        <v>2010-23</v>
      </c>
      <c r="D1543" s="10" t="s">
        <v>4044</v>
      </c>
      <c r="E1543" s="10" t="s">
        <v>4045</v>
      </c>
      <c r="F1543" s="42" t="s">
        <v>978</v>
      </c>
    </row>
    <row r="1544" spans="1:6" hidden="1">
      <c r="A1544" s="10">
        <f t="shared" si="40"/>
        <v>24</v>
      </c>
      <c r="B1544" s="10">
        <v>2010</v>
      </c>
      <c r="C1544" s="10" t="str">
        <f>_xlfn.CONCAT(Table2[[#This Row],[Year]],"-",Table2[[#This Row],[Article No.]])</f>
        <v>2010-24</v>
      </c>
      <c r="D1544" s="10" t="s">
        <v>4046</v>
      </c>
      <c r="E1544" s="10" t="s">
        <v>4047</v>
      </c>
      <c r="F1544" s="42" t="s">
        <v>978</v>
      </c>
    </row>
    <row r="1545" spans="1:6" hidden="1">
      <c r="A1545" s="10">
        <f t="shared" si="40"/>
        <v>25</v>
      </c>
      <c r="B1545" s="10">
        <v>2010</v>
      </c>
      <c r="C1545" s="10" t="str">
        <f>_xlfn.CONCAT(Table2[[#This Row],[Year]],"-",Table2[[#This Row],[Article No.]])</f>
        <v>2010-25</v>
      </c>
      <c r="D1545" s="10" t="s">
        <v>4048</v>
      </c>
      <c r="E1545" s="10" t="s">
        <v>4049</v>
      </c>
      <c r="F1545" s="42" t="s">
        <v>978</v>
      </c>
    </row>
    <row r="1546" spans="1:6" hidden="1">
      <c r="A1546" s="10">
        <f t="shared" si="40"/>
        <v>26</v>
      </c>
      <c r="B1546" s="10">
        <v>2010</v>
      </c>
      <c r="C1546" s="10" t="str">
        <f>_xlfn.CONCAT(Table2[[#This Row],[Year]],"-",Table2[[#This Row],[Article No.]])</f>
        <v>2010-26</v>
      </c>
      <c r="D1546" s="10" t="s">
        <v>4050</v>
      </c>
      <c r="E1546" s="10" t="s">
        <v>4051</v>
      </c>
      <c r="F1546" s="42" t="s">
        <v>978</v>
      </c>
    </row>
    <row r="1547" spans="1:6" hidden="1">
      <c r="A1547" s="10">
        <f t="shared" si="40"/>
        <v>27</v>
      </c>
      <c r="B1547" s="10">
        <v>2010</v>
      </c>
      <c r="C1547" s="10" t="str">
        <f>_xlfn.CONCAT(Table2[[#This Row],[Year]],"-",Table2[[#This Row],[Article No.]])</f>
        <v>2010-27</v>
      </c>
      <c r="D1547" s="10" t="s">
        <v>4052</v>
      </c>
      <c r="E1547" s="10" t="s">
        <v>4053</v>
      </c>
      <c r="F1547" s="42" t="s">
        <v>978</v>
      </c>
    </row>
    <row r="1548" spans="1:6" hidden="1">
      <c r="A1548" s="10">
        <f t="shared" si="40"/>
        <v>28</v>
      </c>
      <c r="B1548" s="10">
        <v>2010</v>
      </c>
      <c r="C1548" s="10" t="str">
        <f>_xlfn.CONCAT(Table2[[#This Row],[Year]],"-",Table2[[#This Row],[Article No.]])</f>
        <v>2010-28</v>
      </c>
      <c r="D1548" s="10" t="s">
        <v>4054</v>
      </c>
      <c r="E1548" s="10" t="s">
        <v>4055</v>
      </c>
      <c r="F1548" s="42" t="s">
        <v>978</v>
      </c>
    </row>
    <row r="1549" spans="1:6" hidden="1">
      <c r="A1549" s="10">
        <f t="shared" si="40"/>
        <v>29</v>
      </c>
      <c r="B1549" s="10">
        <v>2010</v>
      </c>
      <c r="C1549" s="10" t="str">
        <f>_xlfn.CONCAT(Table2[[#This Row],[Year]],"-",Table2[[#This Row],[Article No.]])</f>
        <v>2010-29</v>
      </c>
      <c r="D1549" s="10" t="s">
        <v>4056</v>
      </c>
      <c r="E1549" s="10" t="s">
        <v>4057</v>
      </c>
      <c r="F1549" s="42" t="s">
        <v>978</v>
      </c>
    </row>
    <row r="1550" spans="1:6" hidden="1">
      <c r="A1550" s="10">
        <f t="shared" si="40"/>
        <v>30</v>
      </c>
      <c r="B1550" s="10">
        <v>2010</v>
      </c>
      <c r="C1550" s="10" t="str">
        <f>_xlfn.CONCAT(Table2[[#This Row],[Year]],"-",Table2[[#This Row],[Article No.]])</f>
        <v>2010-30</v>
      </c>
      <c r="D1550" s="10" t="s">
        <v>4058</v>
      </c>
      <c r="E1550" s="10" t="s">
        <v>4059</v>
      </c>
      <c r="F1550" s="42" t="s">
        <v>978</v>
      </c>
    </row>
    <row r="1551" spans="1:6" hidden="1">
      <c r="A1551" s="10">
        <f t="shared" si="40"/>
        <v>31</v>
      </c>
      <c r="B1551" s="10">
        <v>2010</v>
      </c>
      <c r="C1551" s="10" t="str">
        <f>_xlfn.CONCAT(Table2[[#This Row],[Year]],"-",Table2[[#This Row],[Article No.]])</f>
        <v>2010-31</v>
      </c>
      <c r="D1551" s="10" t="s">
        <v>4060</v>
      </c>
      <c r="E1551" s="10" t="s">
        <v>4061</v>
      </c>
      <c r="F1551" s="42" t="s">
        <v>978</v>
      </c>
    </row>
    <row r="1552" spans="1:6" hidden="1">
      <c r="A1552" s="10">
        <f t="shared" si="40"/>
        <v>32</v>
      </c>
      <c r="B1552" s="10">
        <v>2010</v>
      </c>
      <c r="C1552" s="10" t="str">
        <f>_xlfn.CONCAT(Table2[[#This Row],[Year]],"-",Table2[[#This Row],[Article No.]])</f>
        <v>2010-32</v>
      </c>
      <c r="D1552" s="10" t="s">
        <v>4062</v>
      </c>
      <c r="E1552" s="10" t="s">
        <v>4063</v>
      </c>
      <c r="F1552" s="42" t="s">
        <v>978</v>
      </c>
    </row>
    <row r="1553" spans="1:6" hidden="1">
      <c r="A1553" s="10">
        <f t="shared" si="40"/>
        <v>33</v>
      </c>
      <c r="B1553" s="10">
        <v>2010</v>
      </c>
      <c r="C1553" s="10" t="str">
        <f>_xlfn.CONCAT(Table2[[#This Row],[Year]],"-",Table2[[#This Row],[Article No.]])</f>
        <v>2010-33</v>
      </c>
      <c r="D1553" s="10" t="s">
        <v>4064</v>
      </c>
      <c r="E1553" s="10" t="s">
        <v>4065</v>
      </c>
      <c r="F1553" s="42" t="s">
        <v>978</v>
      </c>
    </row>
    <row r="1554" spans="1:6" hidden="1">
      <c r="A1554" s="10">
        <f t="shared" si="40"/>
        <v>34</v>
      </c>
      <c r="B1554" s="10">
        <v>2010</v>
      </c>
      <c r="C1554" s="10" t="str">
        <f>_xlfn.CONCAT(Table2[[#This Row],[Year]],"-",Table2[[#This Row],[Article No.]])</f>
        <v>2010-34</v>
      </c>
      <c r="D1554" s="10" t="s">
        <v>4066</v>
      </c>
      <c r="E1554" s="10" t="s">
        <v>4067</v>
      </c>
      <c r="F1554" s="42" t="s">
        <v>978</v>
      </c>
    </row>
    <row r="1555" spans="1:6" hidden="1">
      <c r="A1555" s="10">
        <v>1</v>
      </c>
      <c r="B1555" s="10">
        <v>2009</v>
      </c>
      <c r="C1555" s="10" t="str">
        <f>_xlfn.CONCAT(Table2[[#This Row],[Year]],"-",Table2[[#This Row],[Article No.]])</f>
        <v>2009-1</v>
      </c>
      <c r="D1555" s="10" t="s">
        <v>4068</v>
      </c>
      <c r="E1555" s="10" t="s">
        <v>4069</v>
      </c>
      <c r="F1555" s="42" t="s">
        <v>978</v>
      </c>
    </row>
    <row r="1556" spans="1:6" hidden="1">
      <c r="A1556" s="10">
        <f t="shared" si="40"/>
        <v>2</v>
      </c>
      <c r="B1556" s="10">
        <v>2009</v>
      </c>
      <c r="C1556" s="10" t="str">
        <f>_xlfn.CONCAT(Table2[[#This Row],[Year]],"-",Table2[[#This Row],[Article No.]])</f>
        <v>2009-2</v>
      </c>
      <c r="D1556" s="10" t="s">
        <v>4070</v>
      </c>
      <c r="E1556" s="10" t="s">
        <v>4071</v>
      </c>
      <c r="F1556" s="42" t="s">
        <v>978</v>
      </c>
    </row>
    <row r="1557" spans="1:6" hidden="1">
      <c r="A1557" s="10">
        <f t="shared" si="40"/>
        <v>3</v>
      </c>
      <c r="B1557" s="10">
        <v>2009</v>
      </c>
      <c r="C1557" s="10" t="str">
        <f>_xlfn.CONCAT(Table2[[#This Row],[Year]],"-",Table2[[#This Row],[Article No.]])</f>
        <v>2009-3</v>
      </c>
      <c r="D1557" s="10" t="s">
        <v>4072</v>
      </c>
      <c r="E1557" s="10" t="s">
        <v>4073</v>
      </c>
      <c r="F1557" s="42" t="s">
        <v>978</v>
      </c>
    </row>
    <row r="1558" spans="1:6" hidden="1">
      <c r="A1558" s="10">
        <f t="shared" si="40"/>
        <v>4</v>
      </c>
      <c r="B1558" s="10">
        <v>2009</v>
      </c>
      <c r="C1558" s="10" t="str">
        <f>_xlfn.CONCAT(Table2[[#This Row],[Year]],"-",Table2[[#This Row],[Article No.]])</f>
        <v>2009-4</v>
      </c>
      <c r="D1558" s="10" t="s">
        <v>4074</v>
      </c>
      <c r="E1558" s="10" t="s">
        <v>4075</v>
      </c>
      <c r="F1558" s="42" t="s">
        <v>978</v>
      </c>
    </row>
    <row r="1559" spans="1:6" hidden="1">
      <c r="A1559" s="10">
        <f t="shared" si="40"/>
        <v>5</v>
      </c>
      <c r="B1559" s="10">
        <v>2009</v>
      </c>
      <c r="C1559" s="10" t="str">
        <f>_xlfn.CONCAT(Table2[[#This Row],[Year]],"-",Table2[[#This Row],[Article No.]])</f>
        <v>2009-5</v>
      </c>
      <c r="D1559" s="10" t="s">
        <v>4076</v>
      </c>
      <c r="E1559" s="10" t="s">
        <v>4077</v>
      </c>
      <c r="F1559" s="42" t="s">
        <v>978</v>
      </c>
    </row>
    <row r="1560" spans="1:6" hidden="1">
      <c r="A1560" s="10">
        <f t="shared" si="40"/>
        <v>6</v>
      </c>
      <c r="B1560" s="10">
        <v>2009</v>
      </c>
      <c r="C1560" s="10" t="str">
        <f>_xlfn.CONCAT(Table2[[#This Row],[Year]],"-",Table2[[#This Row],[Article No.]])</f>
        <v>2009-6</v>
      </c>
      <c r="D1560" s="10" t="s">
        <v>4078</v>
      </c>
      <c r="E1560" s="10" t="s">
        <v>4079</v>
      </c>
      <c r="F1560" s="42" t="s">
        <v>978</v>
      </c>
    </row>
    <row r="1561" spans="1:6" hidden="1">
      <c r="A1561" s="10">
        <f t="shared" si="40"/>
        <v>7</v>
      </c>
      <c r="B1561" s="10">
        <v>2009</v>
      </c>
      <c r="C1561" s="10" t="str">
        <f>_xlfn.CONCAT(Table2[[#This Row],[Year]],"-",Table2[[#This Row],[Article No.]])</f>
        <v>2009-7</v>
      </c>
      <c r="D1561" s="10" t="s">
        <v>4080</v>
      </c>
      <c r="E1561" s="10" t="s">
        <v>4081</v>
      </c>
      <c r="F1561" s="42" t="s">
        <v>978</v>
      </c>
    </row>
    <row r="1562" spans="1:6" hidden="1">
      <c r="A1562" s="10">
        <f t="shared" si="40"/>
        <v>8</v>
      </c>
      <c r="B1562" s="10">
        <v>2009</v>
      </c>
      <c r="C1562" s="10" t="str">
        <f>_xlfn.CONCAT(Table2[[#This Row],[Year]],"-",Table2[[#This Row],[Article No.]])</f>
        <v>2009-8</v>
      </c>
      <c r="D1562" s="10" t="s">
        <v>4082</v>
      </c>
      <c r="E1562" s="10" t="s">
        <v>4083</v>
      </c>
      <c r="F1562" s="42" t="s">
        <v>978</v>
      </c>
    </row>
    <row r="1563" spans="1:6" hidden="1">
      <c r="A1563" s="10">
        <f t="shared" si="40"/>
        <v>9</v>
      </c>
      <c r="B1563" s="10">
        <v>2009</v>
      </c>
      <c r="C1563" s="10" t="str">
        <f>_xlfn.CONCAT(Table2[[#This Row],[Year]],"-",Table2[[#This Row],[Article No.]])</f>
        <v>2009-9</v>
      </c>
      <c r="D1563" s="10" t="s">
        <v>4084</v>
      </c>
      <c r="E1563" s="10" t="s">
        <v>4085</v>
      </c>
      <c r="F1563" s="42" t="s">
        <v>978</v>
      </c>
    </row>
    <row r="1564" spans="1:6" hidden="1">
      <c r="A1564" s="10">
        <f t="shared" si="40"/>
        <v>10</v>
      </c>
      <c r="B1564" s="10">
        <v>2009</v>
      </c>
      <c r="C1564" s="10" t="str">
        <f>_xlfn.CONCAT(Table2[[#This Row],[Year]],"-",Table2[[#This Row],[Article No.]])</f>
        <v>2009-10</v>
      </c>
      <c r="D1564" s="10" t="s">
        <v>4086</v>
      </c>
      <c r="E1564" s="10" t="s">
        <v>4087</v>
      </c>
      <c r="F1564" s="42" t="s">
        <v>978</v>
      </c>
    </row>
    <row r="1565" spans="1:6" hidden="1">
      <c r="A1565" s="10">
        <f t="shared" si="40"/>
        <v>11</v>
      </c>
      <c r="B1565" s="10">
        <v>2009</v>
      </c>
      <c r="C1565" s="10" t="str">
        <f>_xlfn.CONCAT(Table2[[#This Row],[Year]],"-",Table2[[#This Row],[Article No.]])</f>
        <v>2009-11</v>
      </c>
      <c r="D1565" s="10" t="s">
        <v>4088</v>
      </c>
      <c r="E1565" s="10" t="s">
        <v>4089</v>
      </c>
      <c r="F1565" s="42" t="s">
        <v>978</v>
      </c>
    </row>
    <row r="1566" spans="1:6" hidden="1">
      <c r="A1566" s="10">
        <f t="shared" si="40"/>
        <v>12</v>
      </c>
      <c r="B1566" s="10">
        <v>2009</v>
      </c>
      <c r="C1566" s="10" t="str">
        <f>_xlfn.CONCAT(Table2[[#This Row],[Year]],"-",Table2[[#This Row],[Article No.]])</f>
        <v>2009-12</v>
      </c>
      <c r="D1566" s="10" t="s">
        <v>4090</v>
      </c>
      <c r="E1566" s="10" t="s">
        <v>4091</v>
      </c>
      <c r="F1566" s="42" t="s">
        <v>978</v>
      </c>
    </row>
    <row r="1567" spans="1:6" hidden="1">
      <c r="A1567" s="10">
        <f t="shared" si="40"/>
        <v>13</v>
      </c>
      <c r="B1567" s="10">
        <v>2009</v>
      </c>
      <c r="C1567" s="10" t="str">
        <f>_xlfn.CONCAT(Table2[[#This Row],[Year]],"-",Table2[[#This Row],[Article No.]])</f>
        <v>2009-13</v>
      </c>
      <c r="D1567" s="10" t="s">
        <v>4092</v>
      </c>
      <c r="E1567" s="10" t="s">
        <v>4093</v>
      </c>
      <c r="F1567" s="42" t="s">
        <v>978</v>
      </c>
    </row>
    <row r="1568" spans="1:6" hidden="1">
      <c r="A1568" s="10">
        <f t="shared" si="40"/>
        <v>14</v>
      </c>
      <c r="B1568" s="10">
        <v>2009</v>
      </c>
      <c r="C1568" s="10" t="str">
        <f>_xlfn.CONCAT(Table2[[#This Row],[Year]],"-",Table2[[#This Row],[Article No.]])</f>
        <v>2009-14</v>
      </c>
      <c r="D1568" s="10" t="s">
        <v>4094</v>
      </c>
      <c r="E1568" s="10" t="s">
        <v>4095</v>
      </c>
      <c r="F1568" s="42" t="s">
        <v>978</v>
      </c>
    </row>
    <row r="1569" spans="1:6" hidden="1">
      <c r="A1569" s="10">
        <f t="shared" si="40"/>
        <v>15</v>
      </c>
      <c r="B1569" s="10">
        <v>2009</v>
      </c>
      <c r="C1569" s="10" t="str">
        <f>_xlfn.CONCAT(Table2[[#This Row],[Year]],"-",Table2[[#This Row],[Article No.]])</f>
        <v>2009-15</v>
      </c>
      <c r="D1569" s="10" t="s">
        <v>4096</v>
      </c>
      <c r="E1569" s="10" t="s">
        <v>4097</v>
      </c>
      <c r="F1569" s="42" t="s">
        <v>978</v>
      </c>
    </row>
    <row r="1570" spans="1:6" hidden="1">
      <c r="A1570" s="10">
        <f t="shared" si="40"/>
        <v>16</v>
      </c>
      <c r="B1570" s="10">
        <v>2009</v>
      </c>
      <c r="C1570" s="10" t="str">
        <f>_xlfn.CONCAT(Table2[[#This Row],[Year]],"-",Table2[[#This Row],[Article No.]])</f>
        <v>2009-16</v>
      </c>
      <c r="D1570" s="10" t="s">
        <v>4098</v>
      </c>
      <c r="E1570" s="10" t="s">
        <v>4099</v>
      </c>
      <c r="F1570" s="42" t="s">
        <v>978</v>
      </c>
    </row>
    <row r="1571" spans="1:6" hidden="1">
      <c r="A1571" s="10">
        <f t="shared" si="40"/>
        <v>17</v>
      </c>
      <c r="B1571" s="10">
        <v>2009</v>
      </c>
      <c r="C1571" s="10" t="str">
        <f>_xlfn.CONCAT(Table2[[#This Row],[Year]],"-",Table2[[#This Row],[Article No.]])</f>
        <v>2009-17</v>
      </c>
      <c r="D1571" s="10" t="s">
        <v>4100</v>
      </c>
      <c r="E1571" s="10" t="s">
        <v>4039</v>
      </c>
      <c r="F1571" s="42" t="s">
        <v>978</v>
      </c>
    </row>
    <row r="1572" spans="1:6" hidden="1">
      <c r="A1572" s="10">
        <f t="shared" si="40"/>
        <v>18</v>
      </c>
      <c r="B1572" s="10">
        <v>2009</v>
      </c>
      <c r="C1572" s="10" t="str">
        <f>_xlfn.CONCAT(Table2[[#This Row],[Year]],"-",Table2[[#This Row],[Article No.]])</f>
        <v>2009-18</v>
      </c>
      <c r="D1572" s="10" t="s">
        <v>4101</v>
      </c>
      <c r="E1572" s="10" t="s">
        <v>4102</v>
      </c>
      <c r="F1572" s="42" t="s">
        <v>978</v>
      </c>
    </row>
    <row r="1573" spans="1:6" hidden="1">
      <c r="A1573" s="10">
        <f t="shared" si="40"/>
        <v>19</v>
      </c>
      <c r="B1573" s="10">
        <v>2009</v>
      </c>
      <c r="C1573" s="10" t="str">
        <f>_xlfn.CONCAT(Table2[[#This Row],[Year]],"-",Table2[[#This Row],[Article No.]])</f>
        <v>2009-19</v>
      </c>
      <c r="D1573" s="10" t="s">
        <v>4103</v>
      </c>
      <c r="E1573" s="10" t="s">
        <v>4104</v>
      </c>
      <c r="F1573" s="42" t="s">
        <v>978</v>
      </c>
    </row>
    <row r="1574" spans="1:6" hidden="1">
      <c r="A1574" s="10">
        <f t="shared" si="40"/>
        <v>20</v>
      </c>
      <c r="B1574" s="10">
        <v>2009</v>
      </c>
      <c r="C1574" s="10" t="str">
        <f>_xlfn.CONCAT(Table2[[#This Row],[Year]],"-",Table2[[#This Row],[Article No.]])</f>
        <v>2009-20</v>
      </c>
      <c r="D1574" s="10" t="s">
        <v>4105</v>
      </c>
      <c r="E1574" s="10" t="s">
        <v>4106</v>
      </c>
      <c r="F1574" s="42" t="s">
        <v>978</v>
      </c>
    </row>
    <row r="1575" spans="1:6" hidden="1">
      <c r="A1575" s="10">
        <f t="shared" si="40"/>
        <v>21</v>
      </c>
      <c r="B1575" s="10">
        <v>2009</v>
      </c>
      <c r="C1575" s="10" t="str">
        <f>_xlfn.CONCAT(Table2[[#This Row],[Year]],"-",Table2[[#This Row],[Article No.]])</f>
        <v>2009-21</v>
      </c>
      <c r="D1575" s="10" t="s">
        <v>4107</v>
      </c>
      <c r="E1575" s="10" t="s">
        <v>4108</v>
      </c>
      <c r="F1575" s="42" t="s">
        <v>978</v>
      </c>
    </row>
    <row r="1576" spans="1:6" hidden="1">
      <c r="A1576" s="10">
        <f t="shared" si="40"/>
        <v>22</v>
      </c>
      <c r="B1576" s="10">
        <v>2009</v>
      </c>
      <c r="C1576" s="10" t="str">
        <f>_xlfn.CONCAT(Table2[[#This Row],[Year]],"-",Table2[[#This Row],[Article No.]])</f>
        <v>2009-22</v>
      </c>
      <c r="D1576" s="10" t="s">
        <v>4109</v>
      </c>
      <c r="E1576" s="10" t="s">
        <v>4110</v>
      </c>
      <c r="F1576" s="42" t="s">
        <v>978</v>
      </c>
    </row>
    <row r="1577" spans="1:6" hidden="1">
      <c r="A1577" s="10">
        <f t="shared" si="40"/>
        <v>23</v>
      </c>
      <c r="B1577" s="10">
        <v>2009</v>
      </c>
      <c r="C1577" s="10" t="str">
        <f>_xlfn.CONCAT(Table2[[#This Row],[Year]],"-",Table2[[#This Row],[Article No.]])</f>
        <v>2009-23</v>
      </c>
      <c r="D1577" s="10" t="s">
        <v>4111</v>
      </c>
      <c r="E1577" s="10" t="s">
        <v>4112</v>
      </c>
      <c r="F1577" s="42" t="s">
        <v>978</v>
      </c>
    </row>
    <row r="1578" spans="1:6" hidden="1">
      <c r="A1578" s="10">
        <f t="shared" si="40"/>
        <v>24</v>
      </c>
      <c r="B1578" s="10">
        <v>2009</v>
      </c>
      <c r="C1578" s="10" t="str">
        <f>_xlfn.CONCAT(Table2[[#This Row],[Year]],"-",Table2[[#This Row],[Article No.]])</f>
        <v>2009-24</v>
      </c>
      <c r="D1578" s="10" t="s">
        <v>4113</v>
      </c>
      <c r="E1578" s="10" t="s">
        <v>4114</v>
      </c>
      <c r="F1578" s="42" t="s">
        <v>978</v>
      </c>
    </row>
    <row r="1579" spans="1:6" hidden="1">
      <c r="A1579" s="10">
        <f t="shared" si="40"/>
        <v>25</v>
      </c>
      <c r="B1579" s="10">
        <v>2009</v>
      </c>
      <c r="C1579" s="10" t="str">
        <f>_xlfn.CONCAT(Table2[[#This Row],[Year]],"-",Table2[[#This Row],[Article No.]])</f>
        <v>2009-25</v>
      </c>
      <c r="D1579" s="10" t="s">
        <v>4115</v>
      </c>
      <c r="E1579" s="10" t="s">
        <v>4116</v>
      </c>
      <c r="F1579" s="42" t="s">
        <v>978</v>
      </c>
    </row>
    <row r="1580" spans="1:6" hidden="1">
      <c r="A1580" s="10">
        <f t="shared" si="40"/>
        <v>26</v>
      </c>
      <c r="B1580" s="10">
        <v>2009</v>
      </c>
      <c r="C1580" s="10" t="str">
        <f>_xlfn.CONCAT(Table2[[#This Row],[Year]],"-",Table2[[#This Row],[Article No.]])</f>
        <v>2009-26</v>
      </c>
      <c r="D1580" s="10" t="s">
        <v>4117</v>
      </c>
      <c r="E1580" s="10" t="s">
        <v>4118</v>
      </c>
      <c r="F1580" s="42" t="s">
        <v>978</v>
      </c>
    </row>
    <row r="1581" spans="1:6" hidden="1">
      <c r="A1581" s="10">
        <f t="shared" si="40"/>
        <v>27</v>
      </c>
      <c r="B1581" s="10">
        <v>2009</v>
      </c>
      <c r="C1581" s="10" t="str">
        <f>_xlfn.CONCAT(Table2[[#This Row],[Year]],"-",Table2[[#This Row],[Article No.]])</f>
        <v>2009-27</v>
      </c>
      <c r="D1581" s="10" t="s">
        <v>4119</v>
      </c>
      <c r="E1581" s="10" t="s">
        <v>4120</v>
      </c>
      <c r="F1581" s="42" t="s">
        <v>978</v>
      </c>
    </row>
    <row r="1582" spans="1:6" hidden="1">
      <c r="A1582" s="10">
        <f t="shared" si="40"/>
        <v>28</v>
      </c>
      <c r="B1582" s="10">
        <v>2009</v>
      </c>
      <c r="C1582" s="10" t="str">
        <f>_xlfn.CONCAT(Table2[[#This Row],[Year]],"-",Table2[[#This Row],[Article No.]])</f>
        <v>2009-28</v>
      </c>
      <c r="D1582" s="10" t="s">
        <v>4121</v>
      </c>
      <c r="E1582" s="10" t="s">
        <v>4122</v>
      </c>
      <c r="F1582" s="42" t="s">
        <v>978</v>
      </c>
    </row>
    <row r="1583" spans="1:6" hidden="1">
      <c r="A1583" s="10">
        <f t="shared" si="40"/>
        <v>29</v>
      </c>
      <c r="B1583" s="10">
        <v>2009</v>
      </c>
      <c r="C1583" s="10" t="str">
        <f>_xlfn.CONCAT(Table2[[#This Row],[Year]],"-",Table2[[#This Row],[Article No.]])</f>
        <v>2009-29</v>
      </c>
      <c r="D1583" s="10" t="s">
        <v>4123</v>
      </c>
      <c r="E1583" s="10" t="s">
        <v>4124</v>
      </c>
      <c r="F1583" s="42" t="s">
        <v>978</v>
      </c>
    </row>
    <row r="1584" spans="1:6" hidden="1">
      <c r="A1584" s="10">
        <f t="shared" si="40"/>
        <v>30</v>
      </c>
      <c r="B1584" s="10">
        <v>2009</v>
      </c>
      <c r="C1584" s="10" t="str">
        <f>_xlfn.CONCAT(Table2[[#This Row],[Year]],"-",Table2[[#This Row],[Article No.]])</f>
        <v>2009-30</v>
      </c>
      <c r="D1584" s="10" t="s">
        <v>4125</v>
      </c>
      <c r="E1584" s="10" t="s">
        <v>4126</v>
      </c>
      <c r="F1584" s="42" t="s">
        <v>978</v>
      </c>
    </row>
    <row r="1585" spans="1:6" hidden="1">
      <c r="A1585" s="10">
        <f t="shared" si="40"/>
        <v>31</v>
      </c>
      <c r="B1585" s="10">
        <v>2009</v>
      </c>
      <c r="C1585" s="10" t="str">
        <f>_xlfn.CONCAT(Table2[[#This Row],[Year]],"-",Table2[[#This Row],[Article No.]])</f>
        <v>2009-31</v>
      </c>
      <c r="D1585" s="10" t="s">
        <v>4127</v>
      </c>
      <c r="E1585" s="10" t="s">
        <v>4128</v>
      </c>
      <c r="F1585" s="42" t="s">
        <v>978</v>
      </c>
    </row>
    <row r="1586" spans="1:6" hidden="1">
      <c r="A1586" s="10">
        <f t="shared" si="40"/>
        <v>32</v>
      </c>
      <c r="B1586" s="10">
        <v>2009</v>
      </c>
      <c r="C1586" s="10" t="str">
        <f>_xlfn.CONCAT(Table2[[#This Row],[Year]],"-",Table2[[#This Row],[Article No.]])</f>
        <v>2009-32</v>
      </c>
      <c r="D1586" s="10" t="s">
        <v>4129</v>
      </c>
      <c r="E1586" s="10" t="s">
        <v>4130</v>
      </c>
      <c r="F1586" s="42" t="s">
        <v>978</v>
      </c>
    </row>
    <row r="1587" spans="1:6" hidden="1">
      <c r="A1587" s="10">
        <f t="shared" si="40"/>
        <v>33</v>
      </c>
      <c r="B1587" s="10">
        <v>2009</v>
      </c>
      <c r="C1587" s="10" t="str">
        <f>_xlfn.CONCAT(Table2[[#This Row],[Year]],"-",Table2[[#This Row],[Article No.]])</f>
        <v>2009-33</v>
      </c>
      <c r="D1587" s="10" t="s">
        <v>4131</v>
      </c>
      <c r="E1587" s="10" t="s">
        <v>4132</v>
      </c>
      <c r="F1587" s="42" t="s">
        <v>978</v>
      </c>
    </row>
    <row r="1588" spans="1:6" hidden="1">
      <c r="A1588" s="10">
        <f t="shared" si="40"/>
        <v>34</v>
      </c>
      <c r="B1588" s="10">
        <v>2009</v>
      </c>
      <c r="C1588" s="10" t="str">
        <f>_xlfn.CONCAT(Table2[[#This Row],[Year]],"-",Table2[[#This Row],[Article No.]])</f>
        <v>2009-34</v>
      </c>
      <c r="D1588" s="10" t="s">
        <v>4133</v>
      </c>
      <c r="E1588" s="10" t="s">
        <v>4134</v>
      </c>
      <c r="F1588" s="42" t="s">
        <v>978</v>
      </c>
    </row>
    <row r="1589" spans="1:6" hidden="1">
      <c r="A1589" s="10">
        <f t="shared" si="40"/>
        <v>35</v>
      </c>
      <c r="B1589" s="10">
        <v>2009</v>
      </c>
      <c r="C1589" s="10" t="str">
        <f>_xlfn.CONCAT(Table2[[#This Row],[Year]],"-",Table2[[#This Row],[Article No.]])</f>
        <v>2009-35</v>
      </c>
      <c r="D1589" s="10" t="s">
        <v>4135</v>
      </c>
      <c r="E1589" s="10" t="s">
        <v>4136</v>
      </c>
      <c r="F1589" s="42" t="s">
        <v>978</v>
      </c>
    </row>
    <row r="1590" spans="1:6" hidden="1">
      <c r="A1590" s="10">
        <f t="shared" si="40"/>
        <v>36</v>
      </c>
      <c r="B1590" s="10">
        <v>2009</v>
      </c>
      <c r="C1590" s="10" t="str">
        <f>_xlfn.CONCAT(Table2[[#This Row],[Year]],"-",Table2[[#This Row],[Article No.]])</f>
        <v>2009-36</v>
      </c>
      <c r="D1590" s="10" t="s">
        <v>4137</v>
      </c>
      <c r="E1590" s="10" t="s">
        <v>4138</v>
      </c>
      <c r="F1590" s="42" t="s">
        <v>978</v>
      </c>
    </row>
    <row r="1591" spans="1:6" hidden="1">
      <c r="A1591" s="10">
        <f t="shared" si="40"/>
        <v>37</v>
      </c>
      <c r="B1591" s="10">
        <v>2009</v>
      </c>
      <c r="C1591" s="10" t="str">
        <f>_xlfn.CONCAT(Table2[[#This Row],[Year]],"-",Table2[[#This Row],[Article No.]])</f>
        <v>2009-37</v>
      </c>
      <c r="D1591" s="10" t="s">
        <v>4139</v>
      </c>
      <c r="E1591" s="10" t="s">
        <v>4140</v>
      </c>
      <c r="F1591" s="42" t="s">
        <v>978</v>
      </c>
    </row>
    <row r="1592" spans="1:6" hidden="1">
      <c r="A1592" s="10">
        <f t="shared" si="40"/>
        <v>38</v>
      </c>
      <c r="B1592" s="10">
        <v>2009</v>
      </c>
      <c r="C1592" s="10" t="str">
        <f>_xlfn.CONCAT(Table2[[#This Row],[Year]],"-",Table2[[#This Row],[Article No.]])</f>
        <v>2009-38</v>
      </c>
      <c r="D1592" s="10" t="s">
        <v>4141</v>
      </c>
      <c r="E1592" s="10" t="s">
        <v>4142</v>
      </c>
      <c r="F1592" s="42" t="s">
        <v>978</v>
      </c>
    </row>
    <row r="1593" spans="1:6" hidden="1">
      <c r="A1593" s="10">
        <f t="shared" si="40"/>
        <v>39</v>
      </c>
      <c r="B1593" s="10">
        <v>2009</v>
      </c>
      <c r="C1593" s="10" t="str">
        <f>_xlfn.CONCAT(Table2[[#This Row],[Year]],"-",Table2[[#This Row],[Article No.]])</f>
        <v>2009-39</v>
      </c>
      <c r="D1593" s="10" t="s">
        <v>4143</v>
      </c>
      <c r="E1593" s="10" t="s">
        <v>4144</v>
      </c>
      <c r="F1593" s="42" t="s">
        <v>978</v>
      </c>
    </row>
    <row r="1594" spans="1:6" hidden="1">
      <c r="A1594" s="10">
        <f t="shared" si="40"/>
        <v>40</v>
      </c>
      <c r="B1594" s="10">
        <v>2009</v>
      </c>
      <c r="C1594" s="10" t="str">
        <f>_xlfn.CONCAT(Table2[[#This Row],[Year]],"-",Table2[[#This Row],[Article No.]])</f>
        <v>2009-40</v>
      </c>
      <c r="D1594" s="10" t="s">
        <v>4145</v>
      </c>
      <c r="E1594" s="10" t="s">
        <v>4146</v>
      </c>
      <c r="F1594" s="42" t="s">
        <v>978</v>
      </c>
    </row>
    <row r="1595" spans="1:6" hidden="1">
      <c r="A1595" s="10">
        <f t="shared" si="40"/>
        <v>41</v>
      </c>
      <c r="B1595" s="10">
        <v>2009</v>
      </c>
      <c r="C1595" s="10" t="str">
        <f>_xlfn.CONCAT(Table2[[#This Row],[Year]],"-",Table2[[#This Row],[Article No.]])</f>
        <v>2009-41</v>
      </c>
      <c r="D1595" s="10" t="s">
        <v>4147</v>
      </c>
      <c r="E1595" s="10" t="s">
        <v>4148</v>
      </c>
      <c r="F1595" s="42" t="s">
        <v>978</v>
      </c>
    </row>
    <row r="1596" spans="1:6" hidden="1">
      <c r="A1596" s="10">
        <f t="shared" si="40"/>
        <v>42</v>
      </c>
      <c r="B1596" s="10">
        <v>2009</v>
      </c>
      <c r="C1596" s="10" t="str">
        <f>_xlfn.CONCAT(Table2[[#This Row],[Year]],"-",Table2[[#This Row],[Article No.]])</f>
        <v>2009-42</v>
      </c>
      <c r="D1596" s="10" t="s">
        <v>4149</v>
      </c>
      <c r="E1596" s="10" t="s">
        <v>4150</v>
      </c>
      <c r="F1596" s="42" t="s">
        <v>978</v>
      </c>
    </row>
    <row r="1597" spans="1:6" hidden="1">
      <c r="A1597" s="10">
        <f t="shared" si="40"/>
        <v>43</v>
      </c>
      <c r="B1597" s="10">
        <v>2009</v>
      </c>
      <c r="C1597" s="10" t="str">
        <f>_xlfn.CONCAT(Table2[[#This Row],[Year]],"-",Table2[[#This Row],[Article No.]])</f>
        <v>2009-43</v>
      </c>
      <c r="D1597" s="10" t="s">
        <v>4151</v>
      </c>
      <c r="E1597" s="10" t="s">
        <v>4152</v>
      </c>
      <c r="F1597" s="42" t="s">
        <v>978</v>
      </c>
    </row>
    <row r="1598" spans="1:6" hidden="1">
      <c r="A1598" s="10">
        <f t="shared" si="40"/>
        <v>44</v>
      </c>
      <c r="B1598" s="10">
        <v>2009</v>
      </c>
      <c r="C1598" s="10" t="str">
        <f>_xlfn.CONCAT(Table2[[#This Row],[Year]],"-",Table2[[#This Row],[Article No.]])</f>
        <v>2009-44</v>
      </c>
      <c r="D1598" s="10" t="s">
        <v>4153</v>
      </c>
      <c r="E1598" s="10" t="s">
        <v>4154</v>
      </c>
      <c r="F1598" s="42" t="s">
        <v>978</v>
      </c>
    </row>
    <row r="1599" spans="1:6" hidden="1">
      <c r="A1599" s="10">
        <f t="shared" si="40"/>
        <v>45</v>
      </c>
      <c r="B1599" s="10">
        <v>2009</v>
      </c>
      <c r="C1599" s="10" t="str">
        <f>_xlfn.CONCAT(Table2[[#This Row],[Year]],"-",Table2[[#This Row],[Article No.]])</f>
        <v>2009-45</v>
      </c>
      <c r="D1599" s="10" t="s">
        <v>4155</v>
      </c>
      <c r="E1599" s="10" t="s">
        <v>4156</v>
      </c>
      <c r="F1599" s="42" t="s">
        <v>978</v>
      </c>
    </row>
    <row r="1600" spans="1:6" hidden="1">
      <c r="A1600" s="10">
        <f t="shared" si="40"/>
        <v>46</v>
      </c>
      <c r="B1600" s="10">
        <v>2009</v>
      </c>
      <c r="C1600" s="10" t="str">
        <f>_xlfn.CONCAT(Table2[[#This Row],[Year]],"-",Table2[[#This Row],[Article No.]])</f>
        <v>2009-46</v>
      </c>
      <c r="D1600" s="10" t="s">
        <v>4157</v>
      </c>
      <c r="E1600" s="10" t="s">
        <v>4158</v>
      </c>
      <c r="F1600" s="42" t="s">
        <v>978</v>
      </c>
    </row>
    <row r="1601" spans="1:6" hidden="1">
      <c r="A1601" s="10">
        <f t="shared" si="40"/>
        <v>47</v>
      </c>
      <c r="B1601" s="10">
        <v>2009</v>
      </c>
      <c r="C1601" s="10" t="str">
        <f>_xlfn.CONCAT(Table2[[#This Row],[Year]],"-",Table2[[#This Row],[Article No.]])</f>
        <v>2009-47</v>
      </c>
      <c r="D1601" s="10" t="s">
        <v>4159</v>
      </c>
      <c r="E1601" s="10" t="s">
        <v>4160</v>
      </c>
      <c r="F1601" s="42" t="s">
        <v>978</v>
      </c>
    </row>
    <row r="1602" spans="1:6" hidden="1">
      <c r="A1602" s="10">
        <f t="shared" si="40"/>
        <v>48</v>
      </c>
      <c r="B1602" s="10">
        <v>2009</v>
      </c>
      <c r="C1602" s="10" t="str">
        <f>_xlfn.CONCAT(Table2[[#This Row],[Year]],"-",Table2[[#This Row],[Article No.]])</f>
        <v>2009-48</v>
      </c>
      <c r="D1602" s="10" t="s">
        <v>4161</v>
      </c>
      <c r="E1602" s="10" t="s">
        <v>4162</v>
      </c>
      <c r="F1602" s="42" t="s">
        <v>978</v>
      </c>
    </row>
    <row r="1603" spans="1:6" hidden="1">
      <c r="A1603" s="10">
        <f t="shared" si="40"/>
        <v>49</v>
      </c>
      <c r="B1603" s="10">
        <v>2009</v>
      </c>
      <c r="C1603" s="10" t="str">
        <f>_xlfn.CONCAT(Table2[[#This Row],[Year]],"-",Table2[[#This Row],[Article No.]])</f>
        <v>2009-49</v>
      </c>
      <c r="D1603" s="10" t="s">
        <v>4163</v>
      </c>
      <c r="E1603" s="10" t="s">
        <v>4164</v>
      </c>
      <c r="F1603" s="42" t="s">
        <v>978</v>
      </c>
    </row>
    <row r="1604" spans="1:6" hidden="1">
      <c r="A1604" s="10">
        <f t="shared" si="40"/>
        <v>50</v>
      </c>
      <c r="B1604" s="10">
        <v>2009</v>
      </c>
      <c r="C1604" s="10" t="str">
        <f>_xlfn.CONCAT(Table2[[#This Row],[Year]],"-",Table2[[#This Row],[Article No.]])</f>
        <v>2009-50</v>
      </c>
      <c r="D1604" s="10" t="s">
        <v>4165</v>
      </c>
      <c r="E1604" s="10" t="s">
        <v>4166</v>
      </c>
      <c r="F1604" s="42" t="s">
        <v>978</v>
      </c>
    </row>
    <row r="1605" spans="1:6" hidden="1">
      <c r="A1605" s="10">
        <f t="shared" si="40"/>
        <v>51</v>
      </c>
      <c r="B1605" s="10">
        <v>2009</v>
      </c>
      <c r="C1605" s="10" t="str">
        <f>_xlfn.CONCAT(Table2[[#This Row],[Year]],"-",Table2[[#This Row],[Article No.]])</f>
        <v>2009-51</v>
      </c>
      <c r="D1605" s="10" t="s">
        <v>4167</v>
      </c>
      <c r="E1605" s="10" t="s">
        <v>4168</v>
      </c>
      <c r="F1605" s="42" t="s">
        <v>978</v>
      </c>
    </row>
    <row r="1606" spans="1:6" hidden="1">
      <c r="A1606" s="10">
        <f t="shared" si="40"/>
        <v>52</v>
      </c>
      <c r="B1606" s="10">
        <v>2009</v>
      </c>
      <c r="C1606" s="10" t="str">
        <f>_xlfn.CONCAT(Table2[[#This Row],[Year]],"-",Table2[[#This Row],[Article No.]])</f>
        <v>2009-52</v>
      </c>
      <c r="D1606" s="10" t="s">
        <v>4169</v>
      </c>
      <c r="E1606" s="10" t="s">
        <v>4170</v>
      </c>
      <c r="F1606" s="42" t="s">
        <v>978</v>
      </c>
    </row>
    <row r="1607" spans="1:6" hidden="1">
      <c r="A1607" s="10">
        <v>1</v>
      </c>
      <c r="B1607" s="10">
        <v>2008</v>
      </c>
      <c r="C1607" s="10" t="str">
        <f>_xlfn.CONCAT(Table2[[#This Row],[Year]],"-",Table2[[#This Row],[Article No.]])</f>
        <v>2008-1</v>
      </c>
      <c r="D1607" s="10" t="s">
        <v>4171</v>
      </c>
      <c r="E1607" s="10" t="s">
        <v>4172</v>
      </c>
      <c r="F1607" s="42" t="s">
        <v>978</v>
      </c>
    </row>
    <row r="1608" spans="1:6" hidden="1">
      <c r="A1608" s="10">
        <f t="shared" ref="A1608:A1670" si="41">A1607+1</f>
        <v>2</v>
      </c>
      <c r="B1608" s="10">
        <v>2008</v>
      </c>
      <c r="C1608" s="10" t="str">
        <f>_xlfn.CONCAT(Table2[[#This Row],[Year]],"-",Table2[[#This Row],[Article No.]])</f>
        <v>2008-2</v>
      </c>
      <c r="D1608" s="10" t="s">
        <v>4173</v>
      </c>
      <c r="E1608" s="10" t="s">
        <v>4174</v>
      </c>
      <c r="F1608" s="42" t="s">
        <v>978</v>
      </c>
    </row>
    <row r="1609" spans="1:6" hidden="1">
      <c r="A1609" s="10">
        <f t="shared" si="41"/>
        <v>3</v>
      </c>
      <c r="B1609" s="10">
        <v>2008</v>
      </c>
      <c r="C1609" s="10" t="str">
        <f>_xlfn.CONCAT(Table2[[#This Row],[Year]],"-",Table2[[#This Row],[Article No.]])</f>
        <v>2008-3</v>
      </c>
      <c r="D1609" s="10" t="s">
        <v>4175</v>
      </c>
      <c r="E1609" s="10" t="s">
        <v>4176</v>
      </c>
      <c r="F1609" s="42" t="s">
        <v>978</v>
      </c>
    </row>
    <row r="1610" spans="1:6" hidden="1">
      <c r="A1610" s="10">
        <f t="shared" si="41"/>
        <v>4</v>
      </c>
      <c r="B1610" s="10">
        <v>2008</v>
      </c>
      <c r="C1610" s="10" t="str">
        <f>_xlfn.CONCAT(Table2[[#This Row],[Year]],"-",Table2[[#This Row],[Article No.]])</f>
        <v>2008-4</v>
      </c>
      <c r="D1610" s="10" t="s">
        <v>4177</v>
      </c>
      <c r="E1610" s="10" t="s">
        <v>4178</v>
      </c>
      <c r="F1610" s="42" t="s">
        <v>978</v>
      </c>
    </row>
    <row r="1611" spans="1:6" hidden="1">
      <c r="A1611" s="10">
        <f t="shared" si="41"/>
        <v>5</v>
      </c>
      <c r="B1611" s="10">
        <v>2008</v>
      </c>
      <c r="C1611" s="10" t="str">
        <f>_xlfn.CONCAT(Table2[[#This Row],[Year]],"-",Table2[[#This Row],[Article No.]])</f>
        <v>2008-5</v>
      </c>
      <c r="D1611" s="10" t="s">
        <v>4165</v>
      </c>
      <c r="E1611" s="10" t="s">
        <v>4166</v>
      </c>
      <c r="F1611" s="42" t="s">
        <v>978</v>
      </c>
    </row>
    <row r="1612" spans="1:6" hidden="1">
      <c r="A1612" s="10">
        <f t="shared" si="41"/>
        <v>6</v>
      </c>
      <c r="B1612" s="10">
        <v>2008</v>
      </c>
      <c r="C1612" s="10" t="str">
        <f>_xlfn.CONCAT(Table2[[#This Row],[Year]],"-",Table2[[#This Row],[Article No.]])</f>
        <v>2008-6</v>
      </c>
      <c r="D1612" s="10" t="s">
        <v>4179</v>
      </c>
      <c r="E1612" s="10" t="s">
        <v>4180</v>
      </c>
      <c r="F1612" s="42" t="s">
        <v>978</v>
      </c>
    </row>
    <row r="1613" spans="1:6" hidden="1">
      <c r="A1613" s="10">
        <f t="shared" si="41"/>
        <v>7</v>
      </c>
      <c r="B1613" s="10">
        <v>2008</v>
      </c>
      <c r="C1613" s="10" t="str">
        <f>_xlfn.CONCAT(Table2[[#This Row],[Year]],"-",Table2[[#This Row],[Article No.]])</f>
        <v>2008-7</v>
      </c>
      <c r="D1613" s="10" t="s">
        <v>4181</v>
      </c>
      <c r="E1613" s="10" t="s">
        <v>4182</v>
      </c>
      <c r="F1613" s="42" t="s">
        <v>978</v>
      </c>
    </row>
    <row r="1614" spans="1:6" hidden="1">
      <c r="A1614" s="10">
        <f t="shared" si="41"/>
        <v>8</v>
      </c>
      <c r="B1614" s="10">
        <v>2008</v>
      </c>
      <c r="C1614" s="10" t="str">
        <f>_xlfn.CONCAT(Table2[[#This Row],[Year]],"-",Table2[[#This Row],[Article No.]])</f>
        <v>2008-8</v>
      </c>
      <c r="D1614" s="10" t="s">
        <v>4183</v>
      </c>
      <c r="E1614" s="10" t="s">
        <v>4184</v>
      </c>
      <c r="F1614" s="42" t="s">
        <v>978</v>
      </c>
    </row>
    <row r="1615" spans="1:6" hidden="1">
      <c r="A1615" s="10">
        <f t="shared" si="41"/>
        <v>9</v>
      </c>
      <c r="B1615" s="10">
        <v>2008</v>
      </c>
      <c r="C1615" s="10" t="str">
        <f>_xlfn.CONCAT(Table2[[#This Row],[Year]],"-",Table2[[#This Row],[Article No.]])</f>
        <v>2008-9</v>
      </c>
      <c r="D1615" s="10" t="s">
        <v>4185</v>
      </c>
      <c r="E1615" s="10" t="s">
        <v>4186</v>
      </c>
      <c r="F1615" s="42" t="s">
        <v>978</v>
      </c>
    </row>
    <row r="1616" spans="1:6" hidden="1">
      <c r="A1616" s="10">
        <f t="shared" si="41"/>
        <v>10</v>
      </c>
      <c r="B1616" s="10">
        <v>2008</v>
      </c>
      <c r="C1616" s="10" t="str">
        <f>_xlfn.CONCAT(Table2[[#This Row],[Year]],"-",Table2[[#This Row],[Article No.]])</f>
        <v>2008-10</v>
      </c>
      <c r="D1616" s="10" t="s">
        <v>4187</v>
      </c>
      <c r="E1616" s="10" t="s">
        <v>4188</v>
      </c>
      <c r="F1616" s="42" t="s">
        <v>978</v>
      </c>
    </row>
    <row r="1617" spans="1:6" hidden="1">
      <c r="A1617" s="10">
        <f t="shared" si="41"/>
        <v>11</v>
      </c>
      <c r="B1617" s="10">
        <v>2008</v>
      </c>
      <c r="C1617" s="10" t="str">
        <f>_xlfn.CONCAT(Table2[[#This Row],[Year]],"-",Table2[[#This Row],[Article No.]])</f>
        <v>2008-11</v>
      </c>
      <c r="D1617" s="10" t="s">
        <v>4189</v>
      </c>
      <c r="E1617" s="10" t="s">
        <v>4190</v>
      </c>
      <c r="F1617" s="42" t="s">
        <v>978</v>
      </c>
    </row>
    <row r="1618" spans="1:6" hidden="1">
      <c r="A1618" s="10">
        <f t="shared" si="41"/>
        <v>12</v>
      </c>
      <c r="B1618" s="10">
        <v>2008</v>
      </c>
      <c r="C1618" s="10" t="str">
        <f>_xlfn.CONCAT(Table2[[#This Row],[Year]],"-",Table2[[#This Row],[Article No.]])</f>
        <v>2008-12</v>
      </c>
      <c r="D1618" s="10" t="s">
        <v>4191</v>
      </c>
      <c r="E1618" s="10" t="s">
        <v>4192</v>
      </c>
      <c r="F1618" s="42" t="s">
        <v>978</v>
      </c>
    </row>
    <row r="1619" spans="1:6" hidden="1">
      <c r="A1619" s="10">
        <f t="shared" si="41"/>
        <v>13</v>
      </c>
      <c r="B1619" s="10">
        <v>2008</v>
      </c>
      <c r="C1619" s="10" t="str">
        <f>_xlfn.CONCAT(Table2[[#This Row],[Year]],"-",Table2[[#This Row],[Article No.]])</f>
        <v>2008-13</v>
      </c>
      <c r="D1619" s="10" t="s">
        <v>4193</v>
      </c>
      <c r="E1619" s="10" t="s">
        <v>4194</v>
      </c>
      <c r="F1619" s="42" t="s">
        <v>978</v>
      </c>
    </row>
    <row r="1620" spans="1:6" hidden="1">
      <c r="A1620" s="10">
        <f t="shared" si="41"/>
        <v>14</v>
      </c>
      <c r="B1620" s="10">
        <v>2008</v>
      </c>
      <c r="C1620" s="10" t="str">
        <f>_xlfn.CONCAT(Table2[[#This Row],[Year]],"-",Table2[[#This Row],[Article No.]])</f>
        <v>2008-14</v>
      </c>
      <c r="D1620" s="10" t="s">
        <v>4195</v>
      </c>
      <c r="E1620" s="10" t="s">
        <v>4196</v>
      </c>
      <c r="F1620" s="42" t="s">
        <v>978</v>
      </c>
    </row>
    <row r="1621" spans="1:6" hidden="1">
      <c r="A1621" s="10">
        <f t="shared" si="41"/>
        <v>15</v>
      </c>
      <c r="B1621" s="10">
        <v>2008</v>
      </c>
      <c r="C1621" s="10" t="str">
        <f>_xlfn.CONCAT(Table2[[#This Row],[Year]],"-",Table2[[#This Row],[Article No.]])</f>
        <v>2008-15</v>
      </c>
      <c r="D1621" s="10" t="s">
        <v>4197</v>
      </c>
      <c r="E1621" s="10" t="s">
        <v>4198</v>
      </c>
      <c r="F1621" s="42" t="s">
        <v>978</v>
      </c>
    </row>
    <row r="1622" spans="1:6" hidden="1">
      <c r="A1622" s="10">
        <f t="shared" si="41"/>
        <v>16</v>
      </c>
      <c r="B1622" s="10">
        <v>2008</v>
      </c>
      <c r="C1622" s="10" t="str">
        <f>_xlfn.CONCAT(Table2[[#This Row],[Year]],"-",Table2[[#This Row],[Article No.]])</f>
        <v>2008-16</v>
      </c>
      <c r="D1622" s="10" t="s">
        <v>4199</v>
      </c>
      <c r="E1622" s="10" t="s">
        <v>4200</v>
      </c>
      <c r="F1622" s="42" t="s">
        <v>978</v>
      </c>
    </row>
    <row r="1623" spans="1:6" hidden="1">
      <c r="A1623" s="10">
        <f t="shared" si="41"/>
        <v>17</v>
      </c>
      <c r="B1623" s="10">
        <v>2008</v>
      </c>
      <c r="C1623" s="10" t="str">
        <f>_xlfn.CONCAT(Table2[[#This Row],[Year]],"-",Table2[[#This Row],[Article No.]])</f>
        <v>2008-17</v>
      </c>
      <c r="D1623" s="10" t="s">
        <v>4201</v>
      </c>
      <c r="E1623" s="10" t="s">
        <v>4202</v>
      </c>
      <c r="F1623" s="42" t="s">
        <v>978</v>
      </c>
    </row>
    <row r="1624" spans="1:6" hidden="1">
      <c r="A1624" s="10">
        <f t="shared" si="41"/>
        <v>18</v>
      </c>
      <c r="B1624" s="10">
        <v>2008</v>
      </c>
      <c r="C1624" s="10" t="str">
        <f>_xlfn.CONCAT(Table2[[#This Row],[Year]],"-",Table2[[#This Row],[Article No.]])</f>
        <v>2008-18</v>
      </c>
      <c r="D1624" s="10" t="s">
        <v>4203</v>
      </c>
      <c r="E1624" s="10" t="s">
        <v>4204</v>
      </c>
      <c r="F1624" s="42" t="s">
        <v>978</v>
      </c>
    </row>
    <row r="1625" spans="1:6" hidden="1">
      <c r="A1625" s="10">
        <f t="shared" si="41"/>
        <v>19</v>
      </c>
      <c r="B1625" s="10">
        <v>2008</v>
      </c>
      <c r="C1625" s="10" t="str">
        <f>_xlfn.CONCAT(Table2[[#This Row],[Year]],"-",Table2[[#This Row],[Article No.]])</f>
        <v>2008-19</v>
      </c>
      <c r="D1625" s="10" t="s">
        <v>4205</v>
      </c>
      <c r="E1625" s="10" t="s">
        <v>4206</v>
      </c>
      <c r="F1625" s="42" t="s">
        <v>978</v>
      </c>
    </row>
    <row r="1626" spans="1:6" hidden="1">
      <c r="A1626" s="10">
        <f t="shared" si="41"/>
        <v>20</v>
      </c>
      <c r="B1626" s="10">
        <v>2008</v>
      </c>
      <c r="C1626" s="10" t="str">
        <f>_xlfn.CONCAT(Table2[[#This Row],[Year]],"-",Table2[[#This Row],[Article No.]])</f>
        <v>2008-20</v>
      </c>
      <c r="D1626" s="10" t="s">
        <v>4207</v>
      </c>
      <c r="E1626" s="10" t="s">
        <v>4208</v>
      </c>
      <c r="F1626" s="42" t="s">
        <v>978</v>
      </c>
    </row>
    <row r="1627" spans="1:6" hidden="1">
      <c r="A1627" s="10">
        <f t="shared" si="41"/>
        <v>21</v>
      </c>
      <c r="B1627" s="10">
        <v>2008</v>
      </c>
      <c r="C1627" s="10" t="str">
        <f>_xlfn.CONCAT(Table2[[#This Row],[Year]],"-",Table2[[#This Row],[Article No.]])</f>
        <v>2008-21</v>
      </c>
      <c r="D1627" s="10" t="s">
        <v>4209</v>
      </c>
      <c r="E1627" s="10" t="s">
        <v>4210</v>
      </c>
      <c r="F1627" s="42" t="s">
        <v>978</v>
      </c>
    </row>
    <row r="1628" spans="1:6" hidden="1">
      <c r="A1628" s="10">
        <f t="shared" si="41"/>
        <v>22</v>
      </c>
      <c r="B1628" s="10">
        <v>2008</v>
      </c>
      <c r="C1628" s="10" t="str">
        <f>_xlfn.CONCAT(Table2[[#This Row],[Year]],"-",Table2[[#This Row],[Article No.]])</f>
        <v>2008-22</v>
      </c>
      <c r="D1628" s="10" t="s">
        <v>4211</v>
      </c>
      <c r="E1628" s="10" t="s">
        <v>4198</v>
      </c>
      <c r="F1628" s="42" t="s">
        <v>978</v>
      </c>
    </row>
    <row r="1629" spans="1:6" hidden="1">
      <c r="A1629" s="10">
        <f t="shared" si="41"/>
        <v>23</v>
      </c>
      <c r="B1629" s="10">
        <v>2008</v>
      </c>
      <c r="C1629" s="10" t="str">
        <f>_xlfn.CONCAT(Table2[[#This Row],[Year]],"-",Table2[[#This Row],[Article No.]])</f>
        <v>2008-23</v>
      </c>
      <c r="D1629" s="10" t="s">
        <v>4212</v>
      </c>
      <c r="E1629" s="10" t="s">
        <v>4213</v>
      </c>
      <c r="F1629" s="42" t="s">
        <v>978</v>
      </c>
    </row>
    <row r="1630" spans="1:6" hidden="1">
      <c r="A1630" s="10">
        <f t="shared" si="41"/>
        <v>24</v>
      </c>
      <c r="B1630" s="10">
        <v>2008</v>
      </c>
      <c r="C1630" s="10" t="str">
        <f>_xlfn.CONCAT(Table2[[#This Row],[Year]],"-",Table2[[#This Row],[Article No.]])</f>
        <v>2008-24</v>
      </c>
      <c r="D1630" s="10" t="s">
        <v>4214</v>
      </c>
      <c r="E1630" s="10" t="s">
        <v>4215</v>
      </c>
      <c r="F1630" s="42" t="s">
        <v>978</v>
      </c>
    </row>
    <row r="1631" spans="1:6" hidden="1">
      <c r="A1631" s="10">
        <f t="shared" si="41"/>
        <v>25</v>
      </c>
      <c r="B1631" s="10">
        <v>2008</v>
      </c>
      <c r="C1631" s="10" t="str">
        <f>_xlfn.CONCAT(Table2[[#This Row],[Year]],"-",Table2[[#This Row],[Article No.]])</f>
        <v>2008-25</v>
      </c>
      <c r="D1631" s="10" t="s">
        <v>4216</v>
      </c>
      <c r="E1631" s="10" t="s">
        <v>4217</v>
      </c>
      <c r="F1631" s="42" t="s">
        <v>978</v>
      </c>
    </row>
    <row r="1632" spans="1:6" hidden="1">
      <c r="A1632" s="10">
        <f t="shared" si="41"/>
        <v>26</v>
      </c>
      <c r="B1632" s="10">
        <v>2008</v>
      </c>
      <c r="C1632" s="10" t="str">
        <f>_xlfn.CONCAT(Table2[[#This Row],[Year]],"-",Table2[[#This Row],[Article No.]])</f>
        <v>2008-26</v>
      </c>
      <c r="D1632" s="10" t="s">
        <v>4218</v>
      </c>
      <c r="E1632" s="10" t="s">
        <v>4219</v>
      </c>
      <c r="F1632" s="42" t="s">
        <v>978</v>
      </c>
    </row>
    <row r="1633" spans="1:6" hidden="1">
      <c r="A1633" s="10">
        <f t="shared" si="41"/>
        <v>27</v>
      </c>
      <c r="B1633" s="10">
        <v>2008</v>
      </c>
      <c r="C1633" s="10" t="str">
        <f>_xlfn.CONCAT(Table2[[#This Row],[Year]],"-",Table2[[#This Row],[Article No.]])</f>
        <v>2008-27</v>
      </c>
      <c r="D1633" s="10" t="s">
        <v>4220</v>
      </c>
      <c r="E1633" s="10" t="s">
        <v>4221</v>
      </c>
      <c r="F1633" s="42" t="s">
        <v>978</v>
      </c>
    </row>
    <row r="1634" spans="1:6" hidden="1">
      <c r="A1634" s="10">
        <f t="shared" si="41"/>
        <v>28</v>
      </c>
      <c r="B1634" s="10">
        <v>2008</v>
      </c>
      <c r="C1634" s="10" t="str">
        <f>_xlfn.CONCAT(Table2[[#This Row],[Year]],"-",Table2[[#This Row],[Article No.]])</f>
        <v>2008-28</v>
      </c>
      <c r="D1634" s="10" t="s">
        <v>4222</v>
      </c>
      <c r="E1634" s="10" t="s">
        <v>4223</v>
      </c>
      <c r="F1634" s="42" t="s">
        <v>978</v>
      </c>
    </row>
    <row r="1635" spans="1:6" hidden="1">
      <c r="A1635" s="10">
        <f t="shared" si="41"/>
        <v>29</v>
      </c>
      <c r="B1635" s="10">
        <v>2008</v>
      </c>
      <c r="C1635" s="10" t="str">
        <f>_xlfn.CONCAT(Table2[[#This Row],[Year]],"-",Table2[[#This Row],[Article No.]])</f>
        <v>2008-29</v>
      </c>
      <c r="D1635" s="10" t="s">
        <v>4224</v>
      </c>
      <c r="E1635" s="10" t="s">
        <v>4225</v>
      </c>
      <c r="F1635" s="42" t="s">
        <v>978</v>
      </c>
    </row>
    <row r="1636" spans="1:6" hidden="1">
      <c r="A1636" s="10">
        <f t="shared" si="41"/>
        <v>30</v>
      </c>
      <c r="B1636" s="10">
        <v>2008</v>
      </c>
      <c r="C1636" s="10" t="str">
        <f>_xlfn.CONCAT(Table2[[#This Row],[Year]],"-",Table2[[#This Row],[Article No.]])</f>
        <v>2008-30</v>
      </c>
      <c r="D1636" s="10" t="s">
        <v>4226</v>
      </c>
      <c r="E1636" s="10" t="s">
        <v>4227</v>
      </c>
      <c r="F1636" s="42" t="s">
        <v>978</v>
      </c>
    </row>
    <row r="1637" spans="1:6" hidden="1">
      <c r="A1637" s="10">
        <f t="shared" si="41"/>
        <v>31</v>
      </c>
      <c r="B1637" s="10">
        <v>2008</v>
      </c>
      <c r="C1637" s="10" t="str">
        <f>_xlfn.CONCAT(Table2[[#This Row],[Year]],"-",Table2[[#This Row],[Article No.]])</f>
        <v>2008-31</v>
      </c>
      <c r="D1637" s="10" t="s">
        <v>4228</v>
      </c>
      <c r="E1637" s="10" t="s">
        <v>4229</v>
      </c>
      <c r="F1637" s="42" t="s">
        <v>978</v>
      </c>
    </row>
    <row r="1638" spans="1:6" hidden="1">
      <c r="A1638" s="10">
        <f t="shared" si="41"/>
        <v>32</v>
      </c>
      <c r="B1638" s="10">
        <v>2008</v>
      </c>
      <c r="C1638" s="10" t="str">
        <f>_xlfn.CONCAT(Table2[[#This Row],[Year]],"-",Table2[[#This Row],[Article No.]])</f>
        <v>2008-32</v>
      </c>
      <c r="D1638" s="10" t="s">
        <v>4230</v>
      </c>
      <c r="E1638" s="10" t="s">
        <v>4231</v>
      </c>
      <c r="F1638" s="42" t="s">
        <v>978</v>
      </c>
    </row>
    <row r="1639" spans="1:6" hidden="1">
      <c r="A1639" s="10">
        <f t="shared" si="41"/>
        <v>33</v>
      </c>
      <c r="B1639" s="10">
        <v>2008</v>
      </c>
      <c r="C1639" s="10" t="str">
        <f>_xlfn.CONCAT(Table2[[#This Row],[Year]],"-",Table2[[#This Row],[Article No.]])</f>
        <v>2008-33</v>
      </c>
      <c r="D1639" s="10" t="s">
        <v>4232</v>
      </c>
      <c r="E1639" s="10" t="s">
        <v>4233</v>
      </c>
      <c r="F1639" s="42" t="s">
        <v>978</v>
      </c>
    </row>
    <row r="1640" spans="1:6" hidden="1">
      <c r="A1640" s="10">
        <f t="shared" si="41"/>
        <v>34</v>
      </c>
      <c r="B1640" s="10">
        <v>2008</v>
      </c>
      <c r="C1640" s="10" t="str">
        <f>_xlfn.CONCAT(Table2[[#This Row],[Year]],"-",Table2[[#This Row],[Article No.]])</f>
        <v>2008-34</v>
      </c>
      <c r="D1640" s="10" t="s">
        <v>4234</v>
      </c>
      <c r="E1640" s="10" t="s">
        <v>4235</v>
      </c>
      <c r="F1640" s="42" t="s">
        <v>978</v>
      </c>
    </row>
    <row r="1641" spans="1:6" hidden="1">
      <c r="A1641" s="10">
        <f t="shared" si="41"/>
        <v>35</v>
      </c>
      <c r="B1641" s="10">
        <v>2008</v>
      </c>
      <c r="C1641" s="10" t="str">
        <f>_xlfn.CONCAT(Table2[[#This Row],[Year]],"-",Table2[[#This Row],[Article No.]])</f>
        <v>2008-35</v>
      </c>
      <c r="D1641" s="10" t="s">
        <v>4236</v>
      </c>
      <c r="E1641" s="10" t="s">
        <v>4237</v>
      </c>
      <c r="F1641" s="42" t="s">
        <v>978</v>
      </c>
    </row>
    <row r="1642" spans="1:6" hidden="1">
      <c r="A1642" s="10">
        <f t="shared" si="41"/>
        <v>36</v>
      </c>
      <c r="B1642" s="10">
        <v>2008</v>
      </c>
      <c r="C1642" s="10" t="str">
        <f>_xlfn.CONCAT(Table2[[#This Row],[Year]],"-",Table2[[#This Row],[Article No.]])</f>
        <v>2008-36</v>
      </c>
      <c r="D1642" s="10" t="s">
        <v>4238</v>
      </c>
      <c r="E1642" s="10" t="s">
        <v>4239</v>
      </c>
      <c r="F1642" s="42" t="s">
        <v>978</v>
      </c>
    </row>
    <row r="1643" spans="1:6" hidden="1">
      <c r="A1643" s="10">
        <f t="shared" si="41"/>
        <v>37</v>
      </c>
      <c r="B1643" s="10">
        <v>2008</v>
      </c>
      <c r="C1643" s="10" t="str">
        <f>_xlfn.CONCAT(Table2[[#This Row],[Year]],"-",Table2[[#This Row],[Article No.]])</f>
        <v>2008-37</v>
      </c>
      <c r="D1643" s="10" t="s">
        <v>4240</v>
      </c>
      <c r="E1643" s="10" t="s">
        <v>4241</v>
      </c>
      <c r="F1643" s="42" t="s">
        <v>978</v>
      </c>
    </row>
    <row r="1644" spans="1:6" hidden="1">
      <c r="A1644" s="10">
        <f t="shared" si="41"/>
        <v>38</v>
      </c>
      <c r="B1644" s="10">
        <v>2008</v>
      </c>
      <c r="C1644" s="10" t="str">
        <f>_xlfn.CONCAT(Table2[[#This Row],[Year]],"-",Table2[[#This Row],[Article No.]])</f>
        <v>2008-38</v>
      </c>
      <c r="D1644" s="10" t="s">
        <v>4242</v>
      </c>
      <c r="E1644" s="10" t="s">
        <v>4243</v>
      </c>
      <c r="F1644" s="42" t="s">
        <v>978</v>
      </c>
    </row>
    <row r="1645" spans="1:6" hidden="1">
      <c r="A1645" s="10">
        <f t="shared" si="41"/>
        <v>39</v>
      </c>
      <c r="B1645" s="10">
        <v>2008</v>
      </c>
      <c r="C1645" s="10" t="str">
        <f>_xlfn.CONCAT(Table2[[#This Row],[Year]],"-",Table2[[#This Row],[Article No.]])</f>
        <v>2008-39</v>
      </c>
      <c r="D1645" s="10" t="s">
        <v>4244</v>
      </c>
      <c r="E1645" s="10" t="s">
        <v>4245</v>
      </c>
      <c r="F1645" s="42" t="s">
        <v>978</v>
      </c>
    </row>
    <row r="1646" spans="1:6" hidden="1">
      <c r="A1646" s="10">
        <f t="shared" si="41"/>
        <v>40</v>
      </c>
      <c r="B1646" s="10">
        <v>2008</v>
      </c>
      <c r="C1646" s="10" t="str">
        <f>_xlfn.CONCAT(Table2[[#This Row],[Year]],"-",Table2[[#This Row],[Article No.]])</f>
        <v>2008-40</v>
      </c>
      <c r="D1646" s="10" t="s">
        <v>4246</v>
      </c>
      <c r="E1646" s="10" t="s">
        <v>4247</v>
      </c>
      <c r="F1646" s="42" t="s">
        <v>978</v>
      </c>
    </row>
    <row r="1647" spans="1:6" hidden="1">
      <c r="A1647" s="10">
        <f t="shared" si="41"/>
        <v>41</v>
      </c>
      <c r="B1647" s="10">
        <v>2008</v>
      </c>
      <c r="C1647" s="10" t="str">
        <f>_xlfn.CONCAT(Table2[[#This Row],[Year]],"-",Table2[[#This Row],[Article No.]])</f>
        <v>2008-41</v>
      </c>
      <c r="D1647" s="10" t="s">
        <v>4248</v>
      </c>
      <c r="E1647" s="10" t="s">
        <v>4249</v>
      </c>
      <c r="F1647" s="42" t="s">
        <v>978</v>
      </c>
    </row>
    <row r="1648" spans="1:6" hidden="1">
      <c r="A1648" s="10">
        <f t="shared" si="41"/>
        <v>42</v>
      </c>
      <c r="B1648" s="10">
        <v>2008</v>
      </c>
      <c r="C1648" s="10" t="str">
        <f>_xlfn.CONCAT(Table2[[#This Row],[Year]],"-",Table2[[#This Row],[Article No.]])</f>
        <v>2008-42</v>
      </c>
      <c r="D1648" s="10" t="s">
        <v>4250</v>
      </c>
      <c r="E1648" s="10" t="s">
        <v>4251</v>
      </c>
      <c r="F1648" s="42" t="s">
        <v>978</v>
      </c>
    </row>
    <row r="1649" spans="1:6" hidden="1">
      <c r="A1649" s="10">
        <f t="shared" si="41"/>
        <v>43</v>
      </c>
      <c r="B1649" s="10">
        <v>2008</v>
      </c>
      <c r="C1649" s="10" t="str">
        <f>_xlfn.CONCAT(Table2[[#This Row],[Year]],"-",Table2[[#This Row],[Article No.]])</f>
        <v>2008-43</v>
      </c>
      <c r="D1649" s="10" t="s">
        <v>4252</v>
      </c>
      <c r="E1649" s="10" t="s">
        <v>4253</v>
      </c>
      <c r="F1649" s="42" t="s">
        <v>978</v>
      </c>
    </row>
    <row r="1650" spans="1:6" hidden="1">
      <c r="A1650" s="10">
        <f t="shared" si="41"/>
        <v>44</v>
      </c>
      <c r="B1650" s="10">
        <v>2008</v>
      </c>
      <c r="C1650" s="10" t="str">
        <f>_xlfn.CONCAT(Table2[[#This Row],[Year]],"-",Table2[[#This Row],[Article No.]])</f>
        <v>2008-44</v>
      </c>
      <c r="D1650" s="10" t="s">
        <v>4254</v>
      </c>
      <c r="E1650" s="10" t="s">
        <v>4255</v>
      </c>
      <c r="F1650" s="42" t="s">
        <v>978</v>
      </c>
    </row>
    <row r="1651" spans="1:6" hidden="1">
      <c r="A1651" s="10">
        <f t="shared" si="41"/>
        <v>45</v>
      </c>
      <c r="B1651" s="10">
        <v>2008</v>
      </c>
      <c r="C1651" s="10" t="str">
        <f>_xlfn.CONCAT(Table2[[#This Row],[Year]],"-",Table2[[#This Row],[Article No.]])</f>
        <v>2008-45</v>
      </c>
      <c r="D1651" s="10" t="s">
        <v>4256</v>
      </c>
      <c r="E1651" s="10" t="s">
        <v>4257</v>
      </c>
      <c r="F1651" s="42" t="s">
        <v>978</v>
      </c>
    </row>
    <row r="1652" spans="1:6" hidden="1">
      <c r="A1652" s="10">
        <f t="shared" si="41"/>
        <v>46</v>
      </c>
      <c r="B1652" s="10">
        <v>2008</v>
      </c>
      <c r="C1652" s="10" t="str">
        <f>_xlfn.CONCAT(Table2[[#This Row],[Year]],"-",Table2[[#This Row],[Article No.]])</f>
        <v>2008-46</v>
      </c>
      <c r="D1652" s="10" t="s">
        <v>4258</v>
      </c>
      <c r="E1652" s="10" t="s">
        <v>4259</v>
      </c>
      <c r="F1652" s="42" t="s">
        <v>978</v>
      </c>
    </row>
    <row r="1653" spans="1:6" hidden="1">
      <c r="A1653" s="10">
        <f t="shared" si="41"/>
        <v>47</v>
      </c>
      <c r="B1653" s="10">
        <v>2008</v>
      </c>
      <c r="C1653" s="10" t="str">
        <f>_xlfn.CONCAT(Table2[[#This Row],[Year]],"-",Table2[[#This Row],[Article No.]])</f>
        <v>2008-47</v>
      </c>
      <c r="D1653" s="10" t="s">
        <v>4260</v>
      </c>
      <c r="E1653" s="10" t="s">
        <v>4261</v>
      </c>
      <c r="F1653" s="42" t="s">
        <v>978</v>
      </c>
    </row>
    <row r="1654" spans="1:6" hidden="1">
      <c r="A1654" s="10">
        <f t="shared" si="41"/>
        <v>48</v>
      </c>
      <c r="B1654" s="10">
        <v>2008</v>
      </c>
      <c r="C1654" s="10" t="str">
        <f>_xlfn.CONCAT(Table2[[#This Row],[Year]],"-",Table2[[#This Row],[Article No.]])</f>
        <v>2008-48</v>
      </c>
      <c r="D1654" s="10" t="s">
        <v>4262</v>
      </c>
      <c r="E1654" s="10" t="s">
        <v>4263</v>
      </c>
      <c r="F1654" s="42" t="s">
        <v>978</v>
      </c>
    </row>
    <row r="1655" spans="1:6" hidden="1">
      <c r="A1655" s="10">
        <f t="shared" si="41"/>
        <v>49</v>
      </c>
      <c r="B1655" s="10">
        <v>2008</v>
      </c>
      <c r="C1655" s="10" t="str">
        <f>_xlfn.CONCAT(Table2[[#This Row],[Year]],"-",Table2[[#This Row],[Article No.]])</f>
        <v>2008-49</v>
      </c>
      <c r="D1655" s="10" t="s">
        <v>4264</v>
      </c>
      <c r="E1655" s="10" t="s">
        <v>4265</v>
      </c>
      <c r="F1655" s="42" t="s">
        <v>978</v>
      </c>
    </row>
    <row r="1656" spans="1:6" hidden="1">
      <c r="A1656" s="10">
        <v>1</v>
      </c>
      <c r="B1656" s="10">
        <v>2007</v>
      </c>
      <c r="C1656" s="10" t="str">
        <f>_xlfn.CONCAT(Table2[[#This Row],[Year]],"-",Table2[[#This Row],[Article No.]])</f>
        <v>2007-1</v>
      </c>
      <c r="D1656" s="10" t="s">
        <v>4266</v>
      </c>
      <c r="E1656" s="10" t="s">
        <v>4267</v>
      </c>
      <c r="F1656" s="42" t="s">
        <v>978</v>
      </c>
    </row>
    <row r="1657" spans="1:6" hidden="1">
      <c r="A1657" s="10">
        <f t="shared" si="41"/>
        <v>2</v>
      </c>
      <c r="B1657" s="10">
        <v>2007</v>
      </c>
      <c r="C1657" s="10" t="str">
        <f>_xlfn.CONCAT(Table2[[#This Row],[Year]],"-",Table2[[#This Row],[Article No.]])</f>
        <v>2007-2</v>
      </c>
      <c r="D1657" s="10" t="s">
        <v>4268</v>
      </c>
      <c r="E1657" s="10" t="s">
        <v>4269</v>
      </c>
      <c r="F1657" s="42" t="s">
        <v>978</v>
      </c>
    </row>
    <row r="1658" spans="1:6" hidden="1">
      <c r="A1658" s="10">
        <f t="shared" si="41"/>
        <v>3</v>
      </c>
      <c r="B1658" s="10">
        <v>2007</v>
      </c>
      <c r="C1658" s="10" t="str">
        <f>_xlfn.CONCAT(Table2[[#This Row],[Year]],"-",Table2[[#This Row],[Article No.]])</f>
        <v>2007-3</v>
      </c>
      <c r="D1658" s="10" t="s">
        <v>4270</v>
      </c>
      <c r="E1658" s="10" t="s">
        <v>4271</v>
      </c>
      <c r="F1658" s="42" t="s">
        <v>978</v>
      </c>
    </row>
    <row r="1659" spans="1:6" hidden="1">
      <c r="A1659" s="10">
        <f t="shared" si="41"/>
        <v>4</v>
      </c>
      <c r="B1659" s="10">
        <v>2007</v>
      </c>
      <c r="C1659" s="10" t="str">
        <f>_xlfn.CONCAT(Table2[[#This Row],[Year]],"-",Table2[[#This Row],[Article No.]])</f>
        <v>2007-4</v>
      </c>
      <c r="D1659" s="10" t="s">
        <v>4272</v>
      </c>
      <c r="E1659" s="10" t="s">
        <v>4273</v>
      </c>
      <c r="F1659" s="42" t="s">
        <v>978</v>
      </c>
    </row>
    <row r="1660" spans="1:6" hidden="1">
      <c r="A1660" s="10">
        <f t="shared" si="41"/>
        <v>5</v>
      </c>
      <c r="B1660" s="10">
        <v>2007</v>
      </c>
      <c r="C1660" s="10" t="str">
        <f>_xlfn.CONCAT(Table2[[#This Row],[Year]],"-",Table2[[#This Row],[Article No.]])</f>
        <v>2007-5</v>
      </c>
      <c r="D1660" s="10" t="s">
        <v>4274</v>
      </c>
      <c r="E1660" s="10" t="s">
        <v>4275</v>
      </c>
      <c r="F1660" s="42" t="s">
        <v>978</v>
      </c>
    </row>
    <row r="1661" spans="1:6" hidden="1">
      <c r="A1661" s="10">
        <f t="shared" si="41"/>
        <v>6</v>
      </c>
      <c r="B1661" s="10">
        <v>2007</v>
      </c>
      <c r="C1661" s="10" t="str">
        <f>_xlfn.CONCAT(Table2[[#This Row],[Year]],"-",Table2[[#This Row],[Article No.]])</f>
        <v>2007-6</v>
      </c>
      <c r="D1661" s="10" t="s">
        <v>4276</v>
      </c>
      <c r="E1661" s="10" t="s">
        <v>4277</v>
      </c>
      <c r="F1661" s="42" t="s">
        <v>978</v>
      </c>
    </row>
    <row r="1662" spans="1:6" hidden="1">
      <c r="A1662" s="10">
        <f t="shared" si="41"/>
        <v>7</v>
      </c>
      <c r="B1662" s="10">
        <v>2007</v>
      </c>
      <c r="C1662" s="10" t="str">
        <f>_xlfn.CONCAT(Table2[[#This Row],[Year]],"-",Table2[[#This Row],[Article No.]])</f>
        <v>2007-7</v>
      </c>
      <c r="D1662" s="10" t="s">
        <v>4278</v>
      </c>
      <c r="E1662" s="10" t="s">
        <v>4279</v>
      </c>
      <c r="F1662" s="42" t="s">
        <v>978</v>
      </c>
    </row>
    <row r="1663" spans="1:6" hidden="1">
      <c r="A1663" s="10">
        <f t="shared" si="41"/>
        <v>8</v>
      </c>
      <c r="B1663" s="10">
        <v>2007</v>
      </c>
      <c r="C1663" s="10" t="str">
        <f>_xlfn.CONCAT(Table2[[#This Row],[Year]],"-",Table2[[#This Row],[Article No.]])</f>
        <v>2007-8</v>
      </c>
      <c r="D1663" s="10" t="s">
        <v>4280</v>
      </c>
      <c r="E1663" s="10" t="s">
        <v>4281</v>
      </c>
      <c r="F1663" s="42" t="s">
        <v>978</v>
      </c>
    </row>
    <row r="1664" spans="1:6" hidden="1">
      <c r="A1664" s="10">
        <f t="shared" si="41"/>
        <v>9</v>
      </c>
      <c r="B1664" s="10">
        <v>2007</v>
      </c>
      <c r="C1664" s="10" t="str">
        <f>_xlfn.CONCAT(Table2[[#This Row],[Year]],"-",Table2[[#This Row],[Article No.]])</f>
        <v>2007-9</v>
      </c>
      <c r="D1664" s="10" t="s">
        <v>4282</v>
      </c>
      <c r="E1664" s="10" t="s">
        <v>4283</v>
      </c>
      <c r="F1664" s="42" t="s">
        <v>978</v>
      </c>
    </row>
    <row r="1665" spans="1:6" hidden="1">
      <c r="A1665" s="10">
        <f t="shared" si="41"/>
        <v>10</v>
      </c>
      <c r="B1665" s="10">
        <v>2007</v>
      </c>
      <c r="C1665" s="10" t="str">
        <f>_xlfn.CONCAT(Table2[[#This Row],[Year]],"-",Table2[[#This Row],[Article No.]])</f>
        <v>2007-10</v>
      </c>
      <c r="D1665" s="10" t="s">
        <v>4284</v>
      </c>
      <c r="E1665" s="10" t="s">
        <v>4285</v>
      </c>
      <c r="F1665" s="42" t="s">
        <v>978</v>
      </c>
    </row>
    <row r="1666" spans="1:6" hidden="1">
      <c r="A1666" s="10">
        <f t="shared" si="41"/>
        <v>11</v>
      </c>
      <c r="B1666" s="10">
        <v>2007</v>
      </c>
      <c r="C1666" s="10" t="str">
        <f>_xlfn.CONCAT(Table2[[#This Row],[Year]],"-",Table2[[#This Row],[Article No.]])</f>
        <v>2007-11</v>
      </c>
      <c r="D1666" s="10" t="s">
        <v>4286</v>
      </c>
      <c r="E1666" s="10" t="s">
        <v>4160</v>
      </c>
      <c r="F1666" s="42" t="s">
        <v>978</v>
      </c>
    </row>
    <row r="1667" spans="1:6" hidden="1">
      <c r="A1667" s="10">
        <f t="shared" si="41"/>
        <v>12</v>
      </c>
      <c r="B1667" s="10">
        <v>2007</v>
      </c>
      <c r="C1667" s="10" t="str">
        <f>_xlfn.CONCAT(Table2[[#This Row],[Year]],"-",Table2[[#This Row],[Article No.]])</f>
        <v>2007-12</v>
      </c>
      <c r="D1667" s="10" t="s">
        <v>4287</v>
      </c>
      <c r="E1667" s="10" t="s">
        <v>4288</v>
      </c>
      <c r="F1667" s="42" t="s">
        <v>978</v>
      </c>
    </row>
    <row r="1668" spans="1:6" hidden="1">
      <c r="A1668" s="10">
        <f t="shared" si="41"/>
        <v>13</v>
      </c>
      <c r="B1668" s="10">
        <v>2007</v>
      </c>
      <c r="C1668" s="10" t="str">
        <f>_xlfn.CONCAT(Table2[[#This Row],[Year]],"-",Table2[[#This Row],[Article No.]])</f>
        <v>2007-13</v>
      </c>
      <c r="D1668" s="10" t="s">
        <v>4289</v>
      </c>
      <c r="E1668" s="10" t="s">
        <v>4290</v>
      </c>
      <c r="F1668" s="42" t="s">
        <v>978</v>
      </c>
    </row>
    <row r="1669" spans="1:6" hidden="1">
      <c r="A1669" s="10">
        <f t="shared" si="41"/>
        <v>14</v>
      </c>
      <c r="B1669" s="10">
        <v>2007</v>
      </c>
      <c r="C1669" s="10" t="str">
        <f>_xlfn.CONCAT(Table2[[#This Row],[Year]],"-",Table2[[#This Row],[Article No.]])</f>
        <v>2007-14</v>
      </c>
      <c r="D1669" s="10" t="s">
        <v>4291</v>
      </c>
      <c r="E1669" s="10" t="s">
        <v>4292</v>
      </c>
      <c r="F1669" s="42" t="s">
        <v>978</v>
      </c>
    </row>
    <row r="1670" spans="1:6" hidden="1">
      <c r="A1670" s="10">
        <f t="shared" si="41"/>
        <v>15</v>
      </c>
      <c r="B1670" s="10">
        <v>2007</v>
      </c>
      <c r="C1670" s="10" t="str">
        <f>_xlfn.CONCAT(Table2[[#This Row],[Year]],"-",Table2[[#This Row],[Article No.]])</f>
        <v>2007-15</v>
      </c>
      <c r="D1670" s="10" t="s">
        <v>4293</v>
      </c>
      <c r="E1670" s="10" t="s">
        <v>4202</v>
      </c>
      <c r="F1670" s="42" t="s">
        <v>978</v>
      </c>
    </row>
    <row r="1671" spans="1:6" hidden="1">
      <c r="A1671" s="10">
        <f t="shared" ref="A1671:A1734" si="42">A1670+1</f>
        <v>16</v>
      </c>
      <c r="B1671" s="10">
        <v>2007</v>
      </c>
      <c r="C1671" s="10" t="str">
        <f>_xlfn.CONCAT(Table2[[#This Row],[Year]],"-",Table2[[#This Row],[Article No.]])</f>
        <v>2007-16</v>
      </c>
      <c r="D1671" s="10" t="s">
        <v>4294</v>
      </c>
      <c r="E1671" s="10" t="s">
        <v>4295</v>
      </c>
      <c r="F1671" s="42" t="s">
        <v>978</v>
      </c>
    </row>
    <row r="1672" spans="1:6" hidden="1">
      <c r="A1672" s="10">
        <f t="shared" si="42"/>
        <v>17</v>
      </c>
      <c r="B1672" s="10">
        <v>2007</v>
      </c>
      <c r="C1672" s="10" t="str">
        <f>_xlfn.CONCAT(Table2[[#This Row],[Year]],"-",Table2[[#This Row],[Article No.]])</f>
        <v>2007-17</v>
      </c>
      <c r="D1672" s="10" t="s">
        <v>4296</v>
      </c>
      <c r="E1672" s="10" t="s">
        <v>4297</v>
      </c>
      <c r="F1672" s="42" t="s">
        <v>978</v>
      </c>
    </row>
    <row r="1673" spans="1:6" hidden="1">
      <c r="A1673" s="10">
        <f t="shared" si="42"/>
        <v>18</v>
      </c>
      <c r="B1673" s="10">
        <v>2007</v>
      </c>
      <c r="C1673" s="10" t="str">
        <f>_xlfn.CONCAT(Table2[[#This Row],[Year]],"-",Table2[[#This Row],[Article No.]])</f>
        <v>2007-18</v>
      </c>
      <c r="D1673" s="10" t="s">
        <v>4298</v>
      </c>
      <c r="E1673" s="10" t="s">
        <v>4299</v>
      </c>
      <c r="F1673" s="42" t="s">
        <v>978</v>
      </c>
    </row>
    <row r="1674" spans="1:6" hidden="1">
      <c r="A1674" s="10">
        <f t="shared" si="42"/>
        <v>19</v>
      </c>
      <c r="B1674" s="10">
        <v>2007</v>
      </c>
      <c r="C1674" s="10" t="str">
        <f>_xlfn.CONCAT(Table2[[#This Row],[Year]],"-",Table2[[#This Row],[Article No.]])</f>
        <v>2007-19</v>
      </c>
      <c r="D1674" s="10" t="s">
        <v>4300</v>
      </c>
      <c r="E1674" s="10" t="s">
        <v>4301</v>
      </c>
      <c r="F1674" s="42" t="s">
        <v>978</v>
      </c>
    </row>
    <row r="1675" spans="1:6" hidden="1">
      <c r="A1675" s="10">
        <f t="shared" si="42"/>
        <v>20</v>
      </c>
      <c r="B1675" s="10">
        <v>2007</v>
      </c>
      <c r="C1675" s="10" t="str">
        <f>_xlfn.CONCAT(Table2[[#This Row],[Year]],"-",Table2[[#This Row],[Article No.]])</f>
        <v>2007-20</v>
      </c>
      <c r="D1675" s="10" t="s">
        <v>4302</v>
      </c>
      <c r="E1675" s="10" t="s">
        <v>4303</v>
      </c>
      <c r="F1675" s="42" t="s">
        <v>978</v>
      </c>
    </row>
    <row r="1676" spans="1:6" hidden="1">
      <c r="A1676" s="10">
        <f t="shared" si="42"/>
        <v>21</v>
      </c>
      <c r="B1676" s="10">
        <v>2007</v>
      </c>
      <c r="C1676" s="10" t="str">
        <f>_xlfn.CONCAT(Table2[[#This Row],[Year]],"-",Table2[[#This Row],[Article No.]])</f>
        <v>2007-21</v>
      </c>
      <c r="D1676" s="10" t="s">
        <v>4304</v>
      </c>
      <c r="E1676" s="10" t="s">
        <v>4305</v>
      </c>
      <c r="F1676" s="42" t="s">
        <v>978</v>
      </c>
    </row>
    <row r="1677" spans="1:6" hidden="1">
      <c r="A1677" s="10">
        <f t="shared" si="42"/>
        <v>22</v>
      </c>
      <c r="B1677" s="10">
        <v>2007</v>
      </c>
      <c r="C1677" s="10" t="str">
        <f>_xlfn.CONCAT(Table2[[#This Row],[Year]],"-",Table2[[#This Row],[Article No.]])</f>
        <v>2007-22</v>
      </c>
      <c r="D1677" s="10" t="s">
        <v>4306</v>
      </c>
      <c r="E1677" s="10" t="s">
        <v>4307</v>
      </c>
      <c r="F1677" s="42" t="s">
        <v>978</v>
      </c>
    </row>
    <row r="1678" spans="1:6" hidden="1">
      <c r="A1678" s="10">
        <f t="shared" si="42"/>
        <v>23</v>
      </c>
      <c r="B1678" s="10">
        <v>2007</v>
      </c>
      <c r="C1678" s="10" t="str">
        <f>_xlfn.CONCAT(Table2[[#This Row],[Year]],"-",Table2[[#This Row],[Article No.]])</f>
        <v>2007-23</v>
      </c>
      <c r="D1678" s="10" t="s">
        <v>4308</v>
      </c>
      <c r="E1678" s="10" t="s">
        <v>4309</v>
      </c>
      <c r="F1678" s="42" t="s">
        <v>978</v>
      </c>
    </row>
    <row r="1679" spans="1:6" hidden="1">
      <c r="A1679" s="10">
        <f t="shared" si="42"/>
        <v>24</v>
      </c>
      <c r="B1679" s="10">
        <v>2007</v>
      </c>
      <c r="C1679" s="10" t="str">
        <f>_xlfn.CONCAT(Table2[[#This Row],[Year]],"-",Table2[[#This Row],[Article No.]])</f>
        <v>2007-24</v>
      </c>
      <c r="D1679" s="10" t="s">
        <v>4310</v>
      </c>
      <c r="E1679" s="10" t="s">
        <v>4311</v>
      </c>
      <c r="F1679" s="42" t="s">
        <v>978</v>
      </c>
    </row>
    <row r="1680" spans="1:6" hidden="1">
      <c r="A1680" s="10">
        <f t="shared" si="42"/>
        <v>25</v>
      </c>
      <c r="B1680" s="10">
        <v>2007</v>
      </c>
      <c r="C1680" s="10" t="str">
        <f>_xlfn.CONCAT(Table2[[#This Row],[Year]],"-",Table2[[#This Row],[Article No.]])</f>
        <v>2007-25</v>
      </c>
      <c r="D1680" s="10" t="s">
        <v>4312</v>
      </c>
      <c r="E1680" s="10" t="s">
        <v>4313</v>
      </c>
      <c r="F1680" s="42" t="s">
        <v>978</v>
      </c>
    </row>
    <row r="1681" spans="1:6" hidden="1">
      <c r="A1681" s="10">
        <f t="shared" si="42"/>
        <v>26</v>
      </c>
      <c r="B1681" s="10">
        <v>2007</v>
      </c>
      <c r="C1681" s="10" t="str">
        <f>_xlfn.CONCAT(Table2[[#This Row],[Year]],"-",Table2[[#This Row],[Article No.]])</f>
        <v>2007-26</v>
      </c>
      <c r="D1681" s="10" t="s">
        <v>4314</v>
      </c>
      <c r="E1681" s="10" t="s">
        <v>4315</v>
      </c>
      <c r="F1681" s="42" t="s">
        <v>978</v>
      </c>
    </row>
    <row r="1682" spans="1:6" hidden="1">
      <c r="A1682" s="10">
        <f t="shared" si="42"/>
        <v>27</v>
      </c>
      <c r="B1682" s="10">
        <v>2007</v>
      </c>
      <c r="C1682" s="10" t="str">
        <f>_xlfn.CONCAT(Table2[[#This Row],[Year]],"-",Table2[[#This Row],[Article No.]])</f>
        <v>2007-27</v>
      </c>
      <c r="D1682" s="10" t="s">
        <v>4316</v>
      </c>
      <c r="E1682" s="10" t="s">
        <v>4317</v>
      </c>
      <c r="F1682" s="42" t="s">
        <v>978</v>
      </c>
    </row>
    <row r="1683" spans="1:6" hidden="1">
      <c r="A1683" s="10">
        <f t="shared" si="42"/>
        <v>28</v>
      </c>
      <c r="B1683" s="10">
        <v>2007</v>
      </c>
      <c r="C1683" s="10" t="str">
        <f>_xlfn.CONCAT(Table2[[#This Row],[Year]],"-",Table2[[#This Row],[Article No.]])</f>
        <v>2007-28</v>
      </c>
      <c r="D1683" s="10" t="s">
        <v>4318</v>
      </c>
      <c r="E1683" s="10" t="s">
        <v>4319</v>
      </c>
      <c r="F1683" s="42" t="s">
        <v>978</v>
      </c>
    </row>
    <row r="1684" spans="1:6" hidden="1">
      <c r="A1684" s="10">
        <f t="shared" si="42"/>
        <v>29</v>
      </c>
      <c r="B1684" s="10">
        <v>2007</v>
      </c>
      <c r="C1684" s="10" t="str">
        <f>_xlfn.CONCAT(Table2[[#This Row],[Year]],"-",Table2[[#This Row],[Article No.]])</f>
        <v>2007-29</v>
      </c>
      <c r="D1684" s="10" t="s">
        <v>4320</v>
      </c>
      <c r="E1684" s="10" t="s">
        <v>4321</v>
      </c>
      <c r="F1684" s="42" t="s">
        <v>978</v>
      </c>
    </row>
    <row r="1685" spans="1:6" hidden="1">
      <c r="A1685" s="10">
        <f t="shared" si="42"/>
        <v>30</v>
      </c>
      <c r="B1685" s="10">
        <v>2007</v>
      </c>
      <c r="C1685" s="10" t="str">
        <f>_xlfn.CONCAT(Table2[[#This Row],[Year]],"-",Table2[[#This Row],[Article No.]])</f>
        <v>2007-30</v>
      </c>
      <c r="D1685" s="10" t="s">
        <v>4322</v>
      </c>
      <c r="E1685" s="10" t="s">
        <v>4323</v>
      </c>
      <c r="F1685" s="42" t="s">
        <v>978</v>
      </c>
    </row>
    <row r="1686" spans="1:6" hidden="1">
      <c r="A1686" s="10">
        <f t="shared" si="42"/>
        <v>31</v>
      </c>
      <c r="B1686" s="10">
        <v>2007</v>
      </c>
      <c r="C1686" s="10" t="str">
        <f>_xlfn.CONCAT(Table2[[#This Row],[Year]],"-",Table2[[#This Row],[Article No.]])</f>
        <v>2007-31</v>
      </c>
      <c r="D1686" s="10" t="s">
        <v>4324</v>
      </c>
      <c r="E1686" s="10" t="s">
        <v>4325</v>
      </c>
      <c r="F1686" s="42" t="s">
        <v>978</v>
      </c>
    </row>
    <row r="1687" spans="1:6" hidden="1">
      <c r="A1687" s="10">
        <f t="shared" si="42"/>
        <v>32</v>
      </c>
      <c r="B1687" s="10">
        <v>2007</v>
      </c>
      <c r="C1687" s="10" t="str">
        <f>_xlfn.CONCAT(Table2[[#This Row],[Year]],"-",Table2[[#This Row],[Article No.]])</f>
        <v>2007-32</v>
      </c>
      <c r="D1687" s="10" t="s">
        <v>4326</v>
      </c>
      <c r="E1687" s="10" t="s">
        <v>4327</v>
      </c>
      <c r="F1687" s="42" t="s">
        <v>978</v>
      </c>
    </row>
    <row r="1688" spans="1:6" hidden="1">
      <c r="A1688" s="10">
        <f t="shared" si="42"/>
        <v>33</v>
      </c>
      <c r="B1688" s="10">
        <v>2007</v>
      </c>
      <c r="C1688" s="10" t="str">
        <f>_xlfn.CONCAT(Table2[[#This Row],[Year]],"-",Table2[[#This Row],[Article No.]])</f>
        <v>2007-33</v>
      </c>
      <c r="D1688" s="10" t="s">
        <v>4328</v>
      </c>
      <c r="E1688" s="10" t="s">
        <v>4329</v>
      </c>
      <c r="F1688" s="42" t="s">
        <v>978</v>
      </c>
    </row>
    <row r="1689" spans="1:6" hidden="1">
      <c r="A1689" s="10">
        <f t="shared" si="42"/>
        <v>34</v>
      </c>
      <c r="B1689" s="10">
        <v>2007</v>
      </c>
      <c r="C1689" s="10" t="str">
        <f>_xlfn.CONCAT(Table2[[#This Row],[Year]],"-",Table2[[#This Row],[Article No.]])</f>
        <v>2007-34</v>
      </c>
      <c r="D1689" s="10" t="s">
        <v>4330</v>
      </c>
      <c r="E1689" s="10" t="s">
        <v>4331</v>
      </c>
      <c r="F1689" s="42" t="s">
        <v>978</v>
      </c>
    </row>
    <row r="1690" spans="1:6" hidden="1">
      <c r="A1690" s="10">
        <v>1</v>
      </c>
      <c r="B1690" s="10">
        <v>2006</v>
      </c>
      <c r="C1690" s="10" t="str">
        <f>_xlfn.CONCAT(Table2[[#This Row],[Year]],"-",Table2[[#This Row],[Article No.]])</f>
        <v>2006-1</v>
      </c>
      <c r="D1690" s="10" t="s">
        <v>4332</v>
      </c>
      <c r="E1690" s="10" t="s">
        <v>4333</v>
      </c>
      <c r="F1690" s="42" t="s">
        <v>978</v>
      </c>
    </row>
    <row r="1691" spans="1:6" hidden="1">
      <c r="A1691" s="10">
        <f t="shared" si="42"/>
        <v>2</v>
      </c>
      <c r="B1691" s="10">
        <v>2006</v>
      </c>
      <c r="C1691" s="10" t="str">
        <f>_xlfn.CONCAT(Table2[[#This Row],[Year]],"-",Table2[[#This Row],[Article No.]])</f>
        <v>2006-2</v>
      </c>
      <c r="D1691" s="10" t="s">
        <v>4334</v>
      </c>
      <c r="E1691" s="10" t="s">
        <v>4335</v>
      </c>
      <c r="F1691" s="42" t="s">
        <v>978</v>
      </c>
    </row>
    <row r="1692" spans="1:6" hidden="1">
      <c r="A1692" s="10">
        <f t="shared" si="42"/>
        <v>3</v>
      </c>
      <c r="B1692" s="10">
        <v>2006</v>
      </c>
      <c r="C1692" s="10" t="str">
        <f>_xlfn.CONCAT(Table2[[#This Row],[Year]],"-",Table2[[#This Row],[Article No.]])</f>
        <v>2006-3</v>
      </c>
      <c r="D1692" s="10" t="s">
        <v>4336</v>
      </c>
      <c r="E1692" s="10" t="s">
        <v>4337</v>
      </c>
      <c r="F1692" s="42" t="s">
        <v>978</v>
      </c>
    </row>
    <row r="1693" spans="1:6" hidden="1">
      <c r="A1693" s="10">
        <f t="shared" si="42"/>
        <v>4</v>
      </c>
      <c r="B1693" s="10">
        <v>2006</v>
      </c>
      <c r="C1693" s="10" t="str">
        <f>_xlfn.CONCAT(Table2[[#This Row],[Year]],"-",Table2[[#This Row],[Article No.]])</f>
        <v>2006-4</v>
      </c>
      <c r="D1693" s="10" t="s">
        <v>4338</v>
      </c>
      <c r="E1693" s="10" t="s">
        <v>4339</v>
      </c>
      <c r="F1693" s="42" t="s">
        <v>978</v>
      </c>
    </row>
    <row r="1694" spans="1:6" hidden="1">
      <c r="A1694" s="10">
        <f t="shared" si="42"/>
        <v>5</v>
      </c>
      <c r="B1694" s="10">
        <v>2006</v>
      </c>
      <c r="C1694" s="10" t="str">
        <f>_xlfn.CONCAT(Table2[[#This Row],[Year]],"-",Table2[[#This Row],[Article No.]])</f>
        <v>2006-5</v>
      </c>
      <c r="D1694" s="10" t="s">
        <v>4340</v>
      </c>
      <c r="E1694" s="10" t="s">
        <v>4341</v>
      </c>
      <c r="F1694" s="42" t="s">
        <v>978</v>
      </c>
    </row>
    <row r="1695" spans="1:6" hidden="1">
      <c r="A1695" s="10">
        <f t="shared" si="42"/>
        <v>6</v>
      </c>
      <c r="B1695" s="10">
        <v>2006</v>
      </c>
      <c r="C1695" s="10" t="str">
        <f>_xlfn.CONCAT(Table2[[#This Row],[Year]],"-",Table2[[#This Row],[Article No.]])</f>
        <v>2006-6</v>
      </c>
      <c r="D1695" s="10" t="s">
        <v>4342</v>
      </c>
      <c r="E1695" s="10" t="s">
        <v>4343</v>
      </c>
      <c r="F1695" s="42" t="s">
        <v>978</v>
      </c>
    </row>
    <row r="1696" spans="1:6" hidden="1">
      <c r="A1696" s="10">
        <f t="shared" si="42"/>
        <v>7</v>
      </c>
      <c r="B1696" s="10">
        <v>2006</v>
      </c>
      <c r="C1696" s="10" t="str">
        <f>_xlfn.CONCAT(Table2[[#This Row],[Year]],"-",Table2[[#This Row],[Article No.]])</f>
        <v>2006-7</v>
      </c>
      <c r="D1696" s="10" t="s">
        <v>4344</v>
      </c>
      <c r="E1696" s="10" t="s">
        <v>4345</v>
      </c>
      <c r="F1696" s="42" t="s">
        <v>978</v>
      </c>
    </row>
    <row r="1697" spans="1:6" hidden="1">
      <c r="A1697" s="10">
        <f t="shared" si="42"/>
        <v>8</v>
      </c>
      <c r="B1697" s="10">
        <v>2006</v>
      </c>
      <c r="C1697" s="10" t="str">
        <f>_xlfn.CONCAT(Table2[[#This Row],[Year]],"-",Table2[[#This Row],[Article No.]])</f>
        <v>2006-8</v>
      </c>
      <c r="D1697" s="10" t="s">
        <v>4346</v>
      </c>
      <c r="E1697" s="10" t="s">
        <v>4347</v>
      </c>
      <c r="F1697" s="42" t="s">
        <v>978</v>
      </c>
    </row>
    <row r="1698" spans="1:6" hidden="1">
      <c r="A1698" s="10">
        <f t="shared" si="42"/>
        <v>9</v>
      </c>
      <c r="B1698" s="10">
        <v>2006</v>
      </c>
      <c r="C1698" s="10" t="str">
        <f>_xlfn.CONCAT(Table2[[#This Row],[Year]],"-",Table2[[#This Row],[Article No.]])</f>
        <v>2006-9</v>
      </c>
      <c r="D1698" s="10" t="s">
        <v>4348</v>
      </c>
      <c r="E1698" s="10" t="s">
        <v>4349</v>
      </c>
      <c r="F1698" s="42" t="s">
        <v>978</v>
      </c>
    </row>
    <row r="1699" spans="1:6" hidden="1">
      <c r="A1699" s="10">
        <f t="shared" si="42"/>
        <v>10</v>
      </c>
      <c r="B1699" s="10">
        <v>2006</v>
      </c>
      <c r="C1699" s="10" t="str">
        <f>_xlfn.CONCAT(Table2[[#This Row],[Year]],"-",Table2[[#This Row],[Article No.]])</f>
        <v>2006-10</v>
      </c>
      <c r="D1699" s="10" t="s">
        <v>4350</v>
      </c>
      <c r="E1699" s="10" t="s">
        <v>4351</v>
      </c>
      <c r="F1699" s="42" t="s">
        <v>978</v>
      </c>
    </row>
    <row r="1700" spans="1:6" hidden="1">
      <c r="A1700" s="10">
        <f t="shared" si="42"/>
        <v>11</v>
      </c>
      <c r="B1700" s="10">
        <v>2006</v>
      </c>
      <c r="C1700" s="10" t="str">
        <f>_xlfn.CONCAT(Table2[[#This Row],[Year]],"-",Table2[[#This Row],[Article No.]])</f>
        <v>2006-11</v>
      </c>
      <c r="D1700" s="10" t="s">
        <v>4352</v>
      </c>
      <c r="E1700" s="10" t="s">
        <v>4353</v>
      </c>
      <c r="F1700" s="42" t="s">
        <v>978</v>
      </c>
    </row>
    <row r="1701" spans="1:6" hidden="1">
      <c r="A1701" s="10">
        <f t="shared" si="42"/>
        <v>12</v>
      </c>
      <c r="B1701" s="10">
        <v>2006</v>
      </c>
      <c r="C1701" s="10" t="str">
        <f>_xlfn.CONCAT(Table2[[#This Row],[Year]],"-",Table2[[#This Row],[Article No.]])</f>
        <v>2006-12</v>
      </c>
      <c r="D1701" s="10" t="s">
        <v>4354</v>
      </c>
      <c r="E1701" s="10" t="s">
        <v>4355</v>
      </c>
      <c r="F1701" s="42" t="s">
        <v>978</v>
      </c>
    </row>
    <row r="1702" spans="1:6" hidden="1">
      <c r="A1702" s="10">
        <f t="shared" si="42"/>
        <v>13</v>
      </c>
      <c r="B1702" s="10">
        <v>2006</v>
      </c>
      <c r="C1702" s="10" t="str">
        <f>_xlfn.CONCAT(Table2[[#This Row],[Year]],"-",Table2[[#This Row],[Article No.]])</f>
        <v>2006-13</v>
      </c>
      <c r="D1702" s="10" t="s">
        <v>4356</v>
      </c>
      <c r="E1702" s="10" t="s">
        <v>4357</v>
      </c>
      <c r="F1702" s="42" t="s">
        <v>978</v>
      </c>
    </row>
    <row r="1703" spans="1:6" hidden="1">
      <c r="A1703" s="10">
        <f t="shared" si="42"/>
        <v>14</v>
      </c>
      <c r="B1703" s="10">
        <v>2006</v>
      </c>
      <c r="C1703" s="10" t="str">
        <f>_xlfn.CONCAT(Table2[[#This Row],[Year]],"-",Table2[[#This Row],[Article No.]])</f>
        <v>2006-14</v>
      </c>
      <c r="D1703" s="10" t="s">
        <v>4358</v>
      </c>
      <c r="E1703" s="10" t="s">
        <v>4359</v>
      </c>
      <c r="F1703" s="42" t="s">
        <v>978</v>
      </c>
    </row>
    <row r="1704" spans="1:6" hidden="1">
      <c r="A1704" s="10">
        <f t="shared" si="42"/>
        <v>15</v>
      </c>
      <c r="B1704" s="10">
        <v>2006</v>
      </c>
      <c r="C1704" s="10" t="str">
        <f>_xlfn.CONCAT(Table2[[#This Row],[Year]],"-",Table2[[#This Row],[Article No.]])</f>
        <v>2006-15</v>
      </c>
      <c r="D1704" s="10" t="s">
        <v>4360</v>
      </c>
      <c r="E1704" s="10" t="s">
        <v>4361</v>
      </c>
      <c r="F1704" s="42" t="s">
        <v>978</v>
      </c>
    </row>
    <row r="1705" spans="1:6" hidden="1">
      <c r="A1705" s="10">
        <f t="shared" si="42"/>
        <v>16</v>
      </c>
      <c r="B1705" s="10">
        <v>2006</v>
      </c>
      <c r="C1705" s="10" t="str">
        <f>_xlfn.CONCAT(Table2[[#This Row],[Year]],"-",Table2[[#This Row],[Article No.]])</f>
        <v>2006-16</v>
      </c>
      <c r="D1705" s="10" t="s">
        <v>4362</v>
      </c>
      <c r="E1705" s="10" t="s">
        <v>4363</v>
      </c>
      <c r="F1705" s="42" t="s">
        <v>978</v>
      </c>
    </row>
    <row r="1706" spans="1:6" hidden="1">
      <c r="A1706" s="10">
        <f t="shared" si="42"/>
        <v>17</v>
      </c>
      <c r="B1706" s="10">
        <v>2006</v>
      </c>
      <c r="C1706" s="10" t="str">
        <f>_xlfn.CONCAT(Table2[[#This Row],[Year]],"-",Table2[[#This Row],[Article No.]])</f>
        <v>2006-17</v>
      </c>
      <c r="D1706" s="10" t="s">
        <v>4364</v>
      </c>
      <c r="E1706" s="10" t="s">
        <v>4365</v>
      </c>
      <c r="F1706" s="42" t="s">
        <v>978</v>
      </c>
    </row>
    <row r="1707" spans="1:6" hidden="1">
      <c r="A1707" s="10">
        <f t="shared" si="42"/>
        <v>18</v>
      </c>
      <c r="B1707" s="10">
        <v>2006</v>
      </c>
      <c r="C1707" s="10" t="str">
        <f>_xlfn.CONCAT(Table2[[#This Row],[Year]],"-",Table2[[#This Row],[Article No.]])</f>
        <v>2006-18</v>
      </c>
      <c r="D1707" s="10" t="s">
        <v>4366</v>
      </c>
      <c r="E1707" s="10" t="s">
        <v>4367</v>
      </c>
      <c r="F1707" s="42" t="s">
        <v>978</v>
      </c>
    </row>
    <row r="1708" spans="1:6" hidden="1">
      <c r="A1708" s="10">
        <f t="shared" si="42"/>
        <v>19</v>
      </c>
      <c r="B1708" s="10">
        <v>2006</v>
      </c>
      <c r="C1708" s="10" t="str">
        <f>_xlfn.CONCAT(Table2[[#This Row],[Year]],"-",Table2[[#This Row],[Article No.]])</f>
        <v>2006-19</v>
      </c>
      <c r="D1708" s="10" t="s">
        <v>4368</v>
      </c>
      <c r="E1708" s="10" t="s">
        <v>4369</v>
      </c>
      <c r="F1708" s="42" t="s">
        <v>978</v>
      </c>
    </row>
    <row r="1709" spans="1:6" hidden="1">
      <c r="A1709" s="10">
        <f t="shared" si="42"/>
        <v>20</v>
      </c>
      <c r="B1709" s="10">
        <v>2006</v>
      </c>
      <c r="C1709" s="10" t="str">
        <f>_xlfn.CONCAT(Table2[[#This Row],[Year]],"-",Table2[[#This Row],[Article No.]])</f>
        <v>2006-20</v>
      </c>
      <c r="D1709" s="10" t="s">
        <v>4370</v>
      </c>
      <c r="E1709" s="10" t="s">
        <v>4371</v>
      </c>
      <c r="F1709" s="42" t="s">
        <v>978</v>
      </c>
    </row>
    <row r="1710" spans="1:6" hidden="1">
      <c r="A1710" s="10">
        <f t="shared" si="42"/>
        <v>21</v>
      </c>
      <c r="B1710" s="10">
        <v>2006</v>
      </c>
      <c r="C1710" s="10" t="str">
        <f>_xlfn.CONCAT(Table2[[#This Row],[Year]],"-",Table2[[#This Row],[Article No.]])</f>
        <v>2006-21</v>
      </c>
      <c r="D1710" s="10" t="s">
        <v>4372</v>
      </c>
      <c r="E1710" s="10" t="s">
        <v>4373</v>
      </c>
      <c r="F1710" s="42" t="s">
        <v>978</v>
      </c>
    </row>
    <row r="1711" spans="1:6" hidden="1">
      <c r="A1711" s="10">
        <f t="shared" si="42"/>
        <v>22</v>
      </c>
      <c r="B1711" s="10">
        <v>2006</v>
      </c>
      <c r="C1711" s="10" t="str">
        <f>_xlfn.CONCAT(Table2[[#This Row],[Year]],"-",Table2[[#This Row],[Article No.]])</f>
        <v>2006-22</v>
      </c>
      <c r="D1711" s="10" t="s">
        <v>4374</v>
      </c>
      <c r="E1711" s="10" t="s">
        <v>4375</v>
      </c>
      <c r="F1711" s="42" t="s">
        <v>978</v>
      </c>
    </row>
    <row r="1712" spans="1:6" hidden="1">
      <c r="A1712" s="10">
        <f t="shared" si="42"/>
        <v>23</v>
      </c>
      <c r="B1712" s="10">
        <v>2006</v>
      </c>
      <c r="C1712" s="10" t="str">
        <f>_xlfn.CONCAT(Table2[[#This Row],[Year]],"-",Table2[[#This Row],[Article No.]])</f>
        <v>2006-23</v>
      </c>
      <c r="D1712" s="10" t="s">
        <v>4376</v>
      </c>
      <c r="E1712" s="10" t="s">
        <v>4309</v>
      </c>
      <c r="F1712" s="42" t="s">
        <v>978</v>
      </c>
    </row>
    <row r="1713" spans="1:6" hidden="1">
      <c r="A1713" s="10">
        <f t="shared" si="42"/>
        <v>24</v>
      </c>
      <c r="B1713" s="10">
        <v>2006</v>
      </c>
      <c r="C1713" s="10" t="str">
        <f>_xlfn.CONCAT(Table2[[#This Row],[Year]],"-",Table2[[#This Row],[Article No.]])</f>
        <v>2006-24</v>
      </c>
      <c r="D1713" s="10" t="s">
        <v>4377</v>
      </c>
      <c r="E1713" s="10" t="s">
        <v>4378</v>
      </c>
      <c r="F1713" s="42" t="s">
        <v>978</v>
      </c>
    </row>
    <row r="1714" spans="1:6" hidden="1">
      <c r="A1714" s="10">
        <f t="shared" si="42"/>
        <v>25</v>
      </c>
      <c r="B1714" s="10">
        <v>2006</v>
      </c>
      <c r="C1714" s="10" t="str">
        <f>_xlfn.CONCAT(Table2[[#This Row],[Year]],"-",Table2[[#This Row],[Article No.]])</f>
        <v>2006-25</v>
      </c>
      <c r="D1714" s="10" t="s">
        <v>4379</v>
      </c>
      <c r="E1714" s="10" t="s">
        <v>4380</v>
      </c>
      <c r="F1714" s="42" t="s">
        <v>978</v>
      </c>
    </row>
    <row r="1715" spans="1:6" hidden="1">
      <c r="A1715" s="10">
        <f t="shared" si="42"/>
        <v>26</v>
      </c>
      <c r="B1715" s="10">
        <v>2006</v>
      </c>
      <c r="C1715" s="10" t="str">
        <f>_xlfn.CONCAT(Table2[[#This Row],[Year]],"-",Table2[[#This Row],[Article No.]])</f>
        <v>2006-26</v>
      </c>
      <c r="D1715" s="10" t="s">
        <v>4381</v>
      </c>
      <c r="E1715" s="10" t="s">
        <v>4382</v>
      </c>
      <c r="F1715" s="42" t="s">
        <v>978</v>
      </c>
    </row>
    <row r="1716" spans="1:6" hidden="1">
      <c r="A1716" s="10">
        <f t="shared" si="42"/>
        <v>27</v>
      </c>
      <c r="B1716" s="10">
        <v>2006</v>
      </c>
      <c r="C1716" s="10" t="str">
        <f>_xlfn.CONCAT(Table2[[#This Row],[Year]],"-",Table2[[#This Row],[Article No.]])</f>
        <v>2006-27</v>
      </c>
      <c r="D1716" s="10" t="s">
        <v>4383</v>
      </c>
      <c r="E1716" s="10" t="s">
        <v>4384</v>
      </c>
      <c r="F1716" s="42" t="s">
        <v>978</v>
      </c>
    </row>
    <row r="1717" spans="1:6" hidden="1">
      <c r="A1717" s="10">
        <f t="shared" si="42"/>
        <v>28</v>
      </c>
      <c r="B1717" s="10">
        <v>2006</v>
      </c>
      <c r="C1717" s="10" t="str">
        <f>_xlfn.CONCAT(Table2[[#This Row],[Year]],"-",Table2[[#This Row],[Article No.]])</f>
        <v>2006-28</v>
      </c>
      <c r="D1717" s="10" t="s">
        <v>4385</v>
      </c>
      <c r="E1717" s="10" t="s">
        <v>4144</v>
      </c>
      <c r="F1717" s="42" t="s">
        <v>978</v>
      </c>
    </row>
    <row r="1718" spans="1:6" hidden="1">
      <c r="A1718" s="10">
        <f t="shared" si="42"/>
        <v>29</v>
      </c>
      <c r="B1718" s="10">
        <v>2006</v>
      </c>
      <c r="C1718" s="10" t="str">
        <f>_xlfn.CONCAT(Table2[[#This Row],[Year]],"-",Table2[[#This Row],[Article No.]])</f>
        <v>2006-29</v>
      </c>
      <c r="D1718" s="10" t="s">
        <v>4386</v>
      </c>
      <c r="E1718" s="10" t="s">
        <v>4387</v>
      </c>
      <c r="F1718" s="42" t="s">
        <v>978</v>
      </c>
    </row>
    <row r="1719" spans="1:6" hidden="1">
      <c r="A1719" s="10">
        <f t="shared" si="42"/>
        <v>30</v>
      </c>
      <c r="B1719" s="10">
        <v>2006</v>
      </c>
      <c r="C1719" s="10" t="str">
        <f>_xlfn.CONCAT(Table2[[#This Row],[Year]],"-",Table2[[#This Row],[Article No.]])</f>
        <v>2006-30</v>
      </c>
      <c r="D1719" s="10" t="s">
        <v>4388</v>
      </c>
      <c r="E1719" s="10" t="s">
        <v>4389</v>
      </c>
      <c r="F1719" s="42" t="s">
        <v>978</v>
      </c>
    </row>
    <row r="1720" spans="1:6" hidden="1">
      <c r="A1720" s="10">
        <f t="shared" si="42"/>
        <v>31</v>
      </c>
      <c r="B1720" s="10">
        <v>2006</v>
      </c>
      <c r="C1720" s="10" t="str">
        <f>_xlfn.CONCAT(Table2[[#This Row],[Year]],"-",Table2[[#This Row],[Article No.]])</f>
        <v>2006-31</v>
      </c>
      <c r="D1720" s="10" t="s">
        <v>4390</v>
      </c>
      <c r="E1720" s="10" t="s">
        <v>4391</v>
      </c>
      <c r="F1720" s="42" t="s">
        <v>978</v>
      </c>
    </row>
    <row r="1721" spans="1:6" hidden="1">
      <c r="A1721" s="10">
        <v>1</v>
      </c>
      <c r="B1721" s="10">
        <v>2005</v>
      </c>
      <c r="C1721" s="10" t="str">
        <f>_xlfn.CONCAT(Table2[[#This Row],[Year]],"-",Table2[[#This Row],[Article No.]])</f>
        <v>2005-1</v>
      </c>
      <c r="D1721" s="10" t="s">
        <v>4392</v>
      </c>
      <c r="E1721" s="10" t="s">
        <v>4393</v>
      </c>
      <c r="F1721" s="42" t="s">
        <v>978</v>
      </c>
    </row>
    <row r="1722" spans="1:6" hidden="1">
      <c r="A1722" s="10">
        <f t="shared" si="42"/>
        <v>2</v>
      </c>
      <c r="B1722" s="10">
        <v>2005</v>
      </c>
      <c r="C1722" s="10" t="str">
        <f>_xlfn.CONCAT(Table2[[#This Row],[Year]],"-",Table2[[#This Row],[Article No.]])</f>
        <v>2005-2</v>
      </c>
      <c r="D1722" s="10" t="s">
        <v>4394</v>
      </c>
      <c r="E1722" s="10" t="s">
        <v>4395</v>
      </c>
      <c r="F1722" s="42" t="s">
        <v>978</v>
      </c>
    </row>
    <row r="1723" spans="1:6" hidden="1">
      <c r="A1723" s="10">
        <f t="shared" si="42"/>
        <v>3</v>
      </c>
      <c r="B1723" s="10">
        <v>2005</v>
      </c>
      <c r="C1723" s="10" t="str">
        <f>_xlfn.CONCAT(Table2[[#This Row],[Year]],"-",Table2[[#This Row],[Article No.]])</f>
        <v>2005-3</v>
      </c>
      <c r="D1723" s="10" t="s">
        <v>4396</v>
      </c>
      <c r="E1723" s="10" t="s">
        <v>4397</v>
      </c>
      <c r="F1723" s="42" t="s">
        <v>978</v>
      </c>
    </row>
    <row r="1724" spans="1:6" hidden="1">
      <c r="A1724" s="10">
        <f t="shared" si="42"/>
        <v>4</v>
      </c>
      <c r="B1724" s="10">
        <v>2005</v>
      </c>
      <c r="C1724" s="10" t="str">
        <f>_xlfn.CONCAT(Table2[[#This Row],[Year]],"-",Table2[[#This Row],[Article No.]])</f>
        <v>2005-4</v>
      </c>
      <c r="D1724" s="10" t="s">
        <v>4398</v>
      </c>
      <c r="E1724" s="10" t="s">
        <v>4399</v>
      </c>
      <c r="F1724" s="42" t="s">
        <v>978</v>
      </c>
    </row>
    <row r="1725" spans="1:6" hidden="1">
      <c r="A1725" s="10">
        <f t="shared" si="42"/>
        <v>5</v>
      </c>
      <c r="B1725" s="10">
        <v>2005</v>
      </c>
      <c r="C1725" s="10" t="str">
        <f>_xlfn.CONCAT(Table2[[#This Row],[Year]],"-",Table2[[#This Row],[Article No.]])</f>
        <v>2005-5</v>
      </c>
      <c r="D1725" s="10" t="s">
        <v>4400</v>
      </c>
      <c r="E1725" s="10" t="s">
        <v>4401</v>
      </c>
      <c r="F1725" s="42" t="s">
        <v>978</v>
      </c>
    </row>
    <row r="1726" spans="1:6" hidden="1">
      <c r="A1726" s="10">
        <f t="shared" si="42"/>
        <v>6</v>
      </c>
      <c r="B1726" s="10">
        <v>2005</v>
      </c>
      <c r="C1726" s="10" t="str">
        <f>_xlfn.CONCAT(Table2[[#This Row],[Year]],"-",Table2[[#This Row],[Article No.]])</f>
        <v>2005-6</v>
      </c>
      <c r="D1726" s="10" t="s">
        <v>4402</v>
      </c>
      <c r="E1726" s="10" t="s">
        <v>4403</v>
      </c>
      <c r="F1726" s="42" t="s">
        <v>978</v>
      </c>
    </row>
    <row r="1727" spans="1:6" hidden="1">
      <c r="A1727" s="10">
        <f t="shared" si="42"/>
        <v>7</v>
      </c>
      <c r="B1727" s="10">
        <v>2005</v>
      </c>
      <c r="C1727" s="10" t="str">
        <f>_xlfn.CONCAT(Table2[[#This Row],[Year]],"-",Table2[[#This Row],[Article No.]])</f>
        <v>2005-7</v>
      </c>
      <c r="D1727" s="10" t="s">
        <v>4404</v>
      </c>
      <c r="E1727" s="10" t="s">
        <v>4405</v>
      </c>
      <c r="F1727" s="42" t="s">
        <v>978</v>
      </c>
    </row>
    <row r="1728" spans="1:6" hidden="1">
      <c r="A1728" s="10">
        <f t="shared" si="42"/>
        <v>8</v>
      </c>
      <c r="B1728" s="10">
        <v>2005</v>
      </c>
      <c r="C1728" s="10" t="str">
        <f>_xlfn.CONCAT(Table2[[#This Row],[Year]],"-",Table2[[#This Row],[Article No.]])</f>
        <v>2005-8</v>
      </c>
      <c r="D1728" s="10" t="s">
        <v>4406</v>
      </c>
      <c r="E1728" s="10" t="s">
        <v>4407</v>
      </c>
      <c r="F1728" s="42" t="s">
        <v>978</v>
      </c>
    </row>
    <row r="1729" spans="1:6" hidden="1">
      <c r="A1729" s="10">
        <f t="shared" si="42"/>
        <v>9</v>
      </c>
      <c r="B1729" s="10">
        <v>2005</v>
      </c>
      <c r="C1729" s="10" t="str">
        <f>_xlfn.CONCAT(Table2[[#This Row],[Year]],"-",Table2[[#This Row],[Article No.]])</f>
        <v>2005-9</v>
      </c>
      <c r="D1729" s="10" t="s">
        <v>4408</v>
      </c>
      <c r="E1729" s="10" t="s">
        <v>4409</v>
      </c>
      <c r="F1729" s="42" t="s">
        <v>978</v>
      </c>
    </row>
    <row r="1730" spans="1:6" hidden="1">
      <c r="A1730" s="10">
        <f t="shared" si="42"/>
        <v>10</v>
      </c>
      <c r="B1730" s="10">
        <v>2005</v>
      </c>
      <c r="C1730" s="10" t="str">
        <f>_xlfn.CONCAT(Table2[[#This Row],[Year]],"-",Table2[[#This Row],[Article No.]])</f>
        <v>2005-10</v>
      </c>
      <c r="D1730" s="10" t="s">
        <v>4410</v>
      </c>
      <c r="E1730" s="10" t="s">
        <v>4411</v>
      </c>
      <c r="F1730" s="42" t="s">
        <v>978</v>
      </c>
    </row>
    <row r="1731" spans="1:6" hidden="1">
      <c r="A1731" s="10">
        <f t="shared" si="42"/>
        <v>11</v>
      </c>
      <c r="B1731" s="10">
        <v>2005</v>
      </c>
      <c r="C1731" s="10" t="str">
        <f>_xlfn.CONCAT(Table2[[#This Row],[Year]],"-",Table2[[#This Row],[Article No.]])</f>
        <v>2005-11</v>
      </c>
      <c r="D1731" s="10" t="s">
        <v>4412</v>
      </c>
      <c r="E1731" s="10" t="s">
        <v>4413</v>
      </c>
      <c r="F1731" s="42" t="s">
        <v>978</v>
      </c>
    </row>
    <row r="1732" spans="1:6" hidden="1">
      <c r="A1732" s="10">
        <f t="shared" si="42"/>
        <v>12</v>
      </c>
      <c r="B1732" s="10">
        <v>2005</v>
      </c>
      <c r="C1732" s="10" t="str">
        <f>_xlfn.CONCAT(Table2[[#This Row],[Year]],"-",Table2[[#This Row],[Article No.]])</f>
        <v>2005-12</v>
      </c>
      <c r="D1732" s="10" t="s">
        <v>4414</v>
      </c>
      <c r="E1732" s="10" t="s">
        <v>4415</v>
      </c>
      <c r="F1732" s="42" t="s">
        <v>978</v>
      </c>
    </row>
    <row r="1733" spans="1:6" hidden="1">
      <c r="A1733" s="10">
        <f t="shared" si="42"/>
        <v>13</v>
      </c>
      <c r="B1733" s="10">
        <v>2005</v>
      </c>
      <c r="C1733" s="10" t="str">
        <f>_xlfn.CONCAT(Table2[[#This Row],[Year]],"-",Table2[[#This Row],[Article No.]])</f>
        <v>2005-13</v>
      </c>
      <c r="D1733" s="10" t="s">
        <v>4416</v>
      </c>
      <c r="E1733" s="10" t="s">
        <v>4417</v>
      </c>
      <c r="F1733" s="42" t="s">
        <v>978</v>
      </c>
    </row>
    <row r="1734" spans="1:6" hidden="1">
      <c r="A1734" s="10">
        <f t="shared" si="42"/>
        <v>14</v>
      </c>
      <c r="B1734" s="10">
        <v>2005</v>
      </c>
      <c r="C1734" s="10" t="str">
        <f>_xlfn.CONCAT(Table2[[#This Row],[Year]],"-",Table2[[#This Row],[Article No.]])</f>
        <v>2005-14</v>
      </c>
      <c r="D1734" s="10" t="s">
        <v>4418</v>
      </c>
      <c r="E1734" s="10" t="s">
        <v>4419</v>
      </c>
      <c r="F1734" s="42" t="s">
        <v>978</v>
      </c>
    </row>
    <row r="1735" spans="1:6" hidden="1">
      <c r="A1735" s="10">
        <f t="shared" ref="A1735:A1798" si="43">A1734+1</f>
        <v>15</v>
      </c>
      <c r="B1735" s="10">
        <v>2005</v>
      </c>
      <c r="C1735" s="10" t="str">
        <f>_xlfn.CONCAT(Table2[[#This Row],[Year]],"-",Table2[[#This Row],[Article No.]])</f>
        <v>2005-15</v>
      </c>
      <c r="D1735" s="10" t="s">
        <v>4420</v>
      </c>
      <c r="E1735" s="10" t="s">
        <v>4421</v>
      </c>
      <c r="F1735" s="42" t="s">
        <v>978</v>
      </c>
    </row>
    <row r="1736" spans="1:6" hidden="1">
      <c r="A1736" s="10">
        <f t="shared" si="43"/>
        <v>16</v>
      </c>
      <c r="B1736" s="10">
        <v>2005</v>
      </c>
      <c r="C1736" s="10" t="str">
        <f>_xlfn.CONCAT(Table2[[#This Row],[Year]],"-",Table2[[#This Row],[Article No.]])</f>
        <v>2005-16</v>
      </c>
      <c r="D1736" s="10" t="s">
        <v>4422</v>
      </c>
      <c r="E1736" s="10" t="s">
        <v>4423</v>
      </c>
      <c r="F1736" s="42" t="s">
        <v>978</v>
      </c>
    </row>
    <row r="1737" spans="1:6" hidden="1">
      <c r="A1737" s="10">
        <f t="shared" si="43"/>
        <v>17</v>
      </c>
      <c r="B1737" s="10">
        <v>2005</v>
      </c>
      <c r="C1737" s="10" t="str">
        <f>_xlfn.CONCAT(Table2[[#This Row],[Year]],"-",Table2[[#This Row],[Article No.]])</f>
        <v>2005-17</v>
      </c>
      <c r="D1737" s="10" t="s">
        <v>4424</v>
      </c>
      <c r="E1737" s="10" t="s">
        <v>4425</v>
      </c>
      <c r="F1737" s="42" t="s">
        <v>978</v>
      </c>
    </row>
    <row r="1738" spans="1:6" hidden="1">
      <c r="A1738" s="10">
        <f t="shared" si="43"/>
        <v>18</v>
      </c>
      <c r="B1738" s="10">
        <v>2005</v>
      </c>
      <c r="C1738" s="10" t="str">
        <f>_xlfn.CONCAT(Table2[[#This Row],[Year]],"-",Table2[[#This Row],[Article No.]])</f>
        <v>2005-18</v>
      </c>
      <c r="D1738" s="10" t="s">
        <v>4426</v>
      </c>
      <c r="E1738" s="10" t="s">
        <v>4427</v>
      </c>
      <c r="F1738" s="42" t="s">
        <v>978</v>
      </c>
    </row>
    <row r="1739" spans="1:6" hidden="1">
      <c r="A1739" s="10">
        <f t="shared" si="43"/>
        <v>19</v>
      </c>
      <c r="B1739" s="10">
        <v>2005</v>
      </c>
      <c r="C1739" s="10" t="str">
        <f>_xlfn.CONCAT(Table2[[#This Row],[Year]],"-",Table2[[#This Row],[Article No.]])</f>
        <v>2005-19</v>
      </c>
      <c r="D1739" s="10" t="s">
        <v>4428</v>
      </c>
      <c r="E1739" s="10" t="s">
        <v>4429</v>
      </c>
      <c r="F1739" s="42" t="s">
        <v>978</v>
      </c>
    </row>
    <row r="1740" spans="1:6" hidden="1">
      <c r="A1740" s="10">
        <f t="shared" si="43"/>
        <v>20</v>
      </c>
      <c r="B1740" s="10">
        <v>2005</v>
      </c>
      <c r="C1740" s="10" t="str">
        <f>_xlfn.CONCAT(Table2[[#This Row],[Year]],"-",Table2[[#This Row],[Article No.]])</f>
        <v>2005-20</v>
      </c>
      <c r="D1740" s="10" t="s">
        <v>4430</v>
      </c>
      <c r="E1740" s="10" t="s">
        <v>4431</v>
      </c>
      <c r="F1740" s="42" t="s">
        <v>978</v>
      </c>
    </row>
    <row r="1741" spans="1:6" hidden="1">
      <c r="A1741" s="10">
        <f t="shared" si="43"/>
        <v>21</v>
      </c>
      <c r="B1741" s="10">
        <v>2005</v>
      </c>
      <c r="C1741" s="10" t="str">
        <f>_xlfn.CONCAT(Table2[[#This Row],[Year]],"-",Table2[[#This Row],[Article No.]])</f>
        <v>2005-21</v>
      </c>
      <c r="D1741" s="10" t="s">
        <v>4432</v>
      </c>
      <c r="E1741" s="10" t="s">
        <v>4433</v>
      </c>
      <c r="F1741" s="42" t="s">
        <v>978</v>
      </c>
    </row>
    <row r="1742" spans="1:6" hidden="1">
      <c r="A1742" s="10">
        <f t="shared" si="43"/>
        <v>22</v>
      </c>
      <c r="B1742" s="10">
        <v>2005</v>
      </c>
      <c r="C1742" s="10" t="str">
        <f>_xlfn.CONCAT(Table2[[#This Row],[Year]],"-",Table2[[#This Row],[Article No.]])</f>
        <v>2005-22</v>
      </c>
      <c r="D1742" s="10" t="s">
        <v>4434</v>
      </c>
      <c r="E1742" s="10" t="s">
        <v>4435</v>
      </c>
      <c r="F1742" s="42" t="s">
        <v>978</v>
      </c>
    </row>
    <row r="1743" spans="1:6" hidden="1">
      <c r="A1743" s="10">
        <f t="shared" si="43"/>
        <v>23</v>
      </c>
      <c r="B1743" s="10">
        <v>2005</v>
      </c>
      <c r="C1743" s="10" t="str">
        <f>_xlfn.CONCAT(Table2[[#This Row],[Year]],"-",Table2[[#This Row],[Article No.]])</f>
        <v>2005-23</v>
      </c>
      <c r="D1743" s="10" t="s">
        <v>4436</v>
      </c>
      <c r="E1743" s="10" t="s">
        <v>4437</v>
      </c>
      <c r="F1743" s="42" t="s">
        <v>978</v>
      </c>
    </row>
    <row r="1744" spans="1:6" hidden="1">
      <c r="A1744" s="10">
        <f t="shared" si="43"/>
        <v>24</v>
      </c>
      <c r="B1744" s="10">
        <v>2005</v>
      </c>
      <c r="C1744" s="10" t="str">
        <f>_xlfn.CONCAT(Table2[[#This Row],[Year]],"-",Table2[[#This Row],[Article No.]])</f>
        <v>2005-24</v>
      </c>
      <c r="D1744" s="10" t="s">
        <v>4438</v>
      </c>
      <c r="E1744" s="10" t="s">
        <v>4439</v>
      </c>
      <c r="F1744" s="42" t="s">
        <v>978</v>
      </c>
    </row>
    <row r="1745" spans="1:6" hidden="1">
      <c r="A1745" s="10">
        <f t="shared" si="43"/>
        <v>25</v>
      </c>
      <c r="B1745" s="10">
        <v>2005</v>
      </c>
      <c r="C1745" s="10" t="str">
        <f>_xlfn.CONCAT(Table2[[#This Row],[Year]],"-",Table2[[#This Row],[Article No.]])</f>
        <v>2005-25</v>
      </c>
      <c r="D1745" s="10" t="s">
        <v>4440</v>
      </c>
      <c r="E1745" s="10" t="s">
        <v>4441</v>
      </c>
      <c r="F1745" s="42" t="s">
        <v>978</v>
      </c>
    </row>
    <row r="1746" spans="1:6" hidden="1">
      <c r="A1746" s="10">
        <f t="shared" si="43"/>
        <v>26</v>
      </c>
      <c r="B1746" s="10">
        <v>2005</v>
      </c>
      <c r="C1746" s="10" t="str">
        <f>_xlfn.CONCAT(Table2[[#This Row],[Year]],"-",Table2[[#This Row],[Article No.]])</f>
        <v>2005-26</v>
      </c>
      <c r="D1746" s="10" t="s">
        <v>4442</v>
      </c>
      <c r="E1746" s="10" t="s">
        <v>4443</v>
      </c>
      <c r="F1746" s="42" t="s">
        <v>978</v>
      </c>
    </row>
    <row r="1747" spans="1:6" hidden="1">
      <c r="A1747" s="10">
        <f t="shared" si="43"/>
        <v>27</v>
      </c>
      <c r="B1747" s="10">
        <v>2005</v>
      </c>
      <c r="C1747" s="10" t="str">
        <f>_xlfn.CONCAT(Table2[[#This Row],[Year]],"-",Table2[[#This Row],[Article No.]])</f>
        <v>2005-27</v>
      </c>
      <c r="D1747" s="10" t="s">
        <v>4444</v>
      </c>
      <c r="E1747" s="10" t="s">
        <v>4445</v>
      </c>
      <c r="F1747" s="42" t="s">
        <v>978</v>
      </c>
    </row>
    <row r="1748" spans="1:6" hidden="1">
      <c r="A1748" s="10">
        <f t="shared" si="43"/>
        <v>28</v>
      </c>
      <c r="B1748" s="10">
        <v>2005</v>
      </c>
      <c r="C1748" s="10" t="str">
        <f>_xlfn.CONCAT(Table2[[#This Row],[Year]],"-",Table2[[#This Row],[Article No.]])</f>
        <v>2005-28</v>
      </c>
      <c r="D1748" s="10" t="s">
        <v>4446</v>
      </c>
      <c r="E1748" s="10" t="s">
        <v>4447</v>
      </c>
      <c r="F1748" s="42" t="s">
        <v>978</v>
      </c>
    </row>
    <row r="1749" spans="1:6" hidden="1">
      <c r="A1749" s="10">
        <f t="shared" si="43"/>
        <v>29</v>
      </c>
      <c r="B1749" s="10">
        <v>2005</v>
      </c>
      <c r="C1749" s="10" t="str">
        <f>_xlfn.CONCAT(Table2[[#This Row],[Year]],"-",Table2[[#This Row],[Article No.]])</f>
        <v>2005-29</v>
      </c>
      <c r="D1749" s="10" t="s">
        <v>4448</v>
      </c>
      <c r="E1749" s="10" t="s">
        <v>4449</v>
      </c>
      <c r="F1749" s="42" t="s">
        <v>978</v>
      </c>
    </row>
    <row r="1750" spans="1:6" hidden="1">
      <c r="A1750" s="10">
        <f t="shared" si="43"/>
        <v>30</v>
      </c>
      <c r="B1750" s="10">
        <v>2005</v>
      </c>
      <c r="C1750" s="10" t="str">
        <f>_xlfn.CONCAT(Table2[[#This Row],[Year]],"-",Table2[[#This Row],[Article No.]])</f>
        <v>2005-30</v>
      </c>
      <c r="D1750" s="10" t="s">
        <v>4450</v>
      </c>
      <c r="E1750" s="10" t="s">
        <v>4451</v>
      </c>
      <c r="F1750" s="42" t="s">
        <v>978</v>
      </c>
    </row>
    <row r="1751" spans="1:6" hidden="1">
      <c r="A1751" s="10">
        <f t="shared" si="43"/>
        <v>31</v>
      </c>
      <c r="B1751" s="10">
        <v>2005</v>
      </c>
      <c r="C1751" s="10" t="str">
        <f>_xlfn.CONCAT(Table2[[#This Row],[Year]],"-",Table2[[#This Row],[Article No.]])</f>
        <v>2005-31</v>
      </c>
      <c r="D1751" s="10" t="s">
        <v>4452</v>
      </c>
      <c r="E1751" s="10" t="s">
        <v>4453</v>
      </c>
      <c r="F1751" s="42" t="s">
        <v>978</v>
      </c>
    </row>
    <row r="1752" spans="1:6" hidden="1">
      <c r="A1752" s="10">
        <f t="shared" si="43"/>
        <v>32</v>
      </c>
      <c r="B1752" s="10">
        <v>2005</v>
      </c>
      <c r="C1752" s="10" t="str">
        <f>_xlfn.CONCAT(Table2[[#This Row],[Year]],"-",Table2[[#This Row],[Article No.]])</f>
        <v>2005-32</v>
      </c>
      <c r="D1752" s="10" t="s">
        <v>4454</v>
      </c>
      <c r="E1752" s="10" t="s">
        <v>4455</v>
      </c>
      <c r="F1752" s="42" t="s">
        <v>978</v>
      </c>
    </row>
    <row r="1753" spans="1:6" hidden="1">
      <c r="A1753" s="10">
        <f t="shared" si="43"/>
        <v>33</v>
      </c>
      <c r="B1753" s="10">
        <v>2005</v>
      </c>
      <c r="C1753" s="10" t="str">
        <f>_xlfn.CONCAT(Table2[[#This Row],[Year]],"-",Table2[[#This Row],[Article No.]])</f>
        <v>2005-33</v>
      </c>
      <c r="D1753" s="10" t="s">
        <v>4456</v>
      </c>
      <c r="E1753" s="10" t="s">
        <v>4457</v>
      </c>
      <c r="F1753" s="42" t="s">
        <v>978</v>
      </c>
    </row>
    <row r="1754" spans="1:6" hidden="1">
      <c r="A1754" s="10">
        <v>1</v>
      </c>
      <c r="B1754" s="10">
        <v>2004</v>
      </c>
      <c r="C1754" s="10" t="str">
        <f>_xlfn.CONCAT(Table2[[#This Row],[Year]],"-",Table2[[#This Row],[Article No.]])</f>
        <v>2004-1</v>
      </c>
      <c r="D1754" s="10" t="s">
        <v>4458</v>
      </c>
      <c r="E1754" s="10" t="s">
        <v>4459</v>
      </c>
      <c r="F1754" s="42" t="s">
        <v>978</v>
      </c>
    </row>
    <row r="1755" spans="1:6" hidden="1">
      <c r="A1755" s="10">
        <f>A1754+1</f>
        <v>2</v>
      </c>
      <c r="B1755" s="10">
        <v>2004</v>
      </c>
      <c r="C1755" s="10" t="str">
        <f>_xlfn.CONCAT(Table2[[#This Row],[Year]],"-",Table2[[#This Row],[Article No.]])</f>
        <v>2004-2</v>
      </c>
      <c r="D1755" s="10" t="s">
        <v>4460</v>
      </c>
      <c r="E1755" s="10" t="s">
        <v>4461</v>
      </c>
      <c r="F1755" s="42" t="s">
        <v>978</v>
      </c>
    </row>
    <row r="1756" spans="1:6" hidden="1">
      <c r="A1756" s="10">
        <f t="shared" si="43"/>
        <v>3</v>
      </c>
      <c r="B1756" s="10">
        <v>2004</v>
      </c>
      <c r="C1756" s="10" t="str">
        <f>_xlfn.CONCAT(Table2[[#This Row],[Year]],"-",Table2[[#This Row],[Article No.]])</f>
        <v>2004-3</v>
      </c>
      <c r="D1756" s="10" t="s">
        <v>4462</v>
      </c>
      <c r="E1756" s="10" t="s">
        <v>4463</v>
      </c>
      <c r="F1756" s="42" t="s">
        <v>978</v>
      </c>
    </row>
    <row r="1757" spans="1:6" hidden="1">
      <c r="A1757" s="10">
        <f t="shared" si="43"/>
        <v>4</v>
      </c>
      <c r="B1757" s="10">
        <v>2004</v>
      </c>
      <c r="C1757" s="10" t="str">
        <f>_xlfn.CONCAT(Table2[[#This Row],[Year]],"-",Table2[[#This Row],[Article No.]])</f>
        <v>2004-4</v>
      </c>
      <c r="D1757" s="10" t="s">
        <v>4464</v>
      </c>
      <c r="E1757" s="10" t="s">
        <v>4465</v>
      </c>
      <c r="F1757" s="42" t="s">
        <v>978</v>
      </c>
    </row>
    <row r="1758" spans="1:6" hidden="1">
      <c r="A1758" s="10">
        <f t="shared" si="43"/>
        <v>5</v>
      </c>
      <c r="B1758" s="10">
        <v>2004</v>
      </c>
      <c r="C1758" s="10" t="str">
        <f>_xlfn.CONCAT(Table2[[#This Row],[Year]],"-",Table2[[#This Row],[Article No.]])</f>
        <v>2004-5</v>
      </c>
      <c r="D1758" s="10" t="s">
        <v>4466</v>
      </c>
      <c r="E1758" s="10" t="s">
        <v>4467</v>
      </c>
      <c r="F1758" s="42" t="s">
        <v>978</v>
      </c>
    </row>
    <row r="1759" spans="1:6" hidden="1">
      <c r="A1759" s="10">
        <f t="shared" si="43"/>
        <v>6</v>
      </c>
      <c r="B1759" s="10">
        <v>2004</v>
      </c>
      <c r="C1759" s="10" t="str">
        <f>_xlfn.CONCAT(Table2[[#This Row],[Year]],"-",Table2[[#This Row],[Article No.]])</f>
        <v>2004-6</v>
      </c>
      <c r="D1759" s="10" t="s">
        <v>4468</v>
      </c>
      <c r="E1759" s="10" t="s">
        <v>4469</v>
      </c>
      <c r="F1759" s="42" t="s">
        <v>978</v>
      </c>
    </row>
    <row r="1760" spans="1:6" hidden="1">
      <c r="A1760" s="10">
        <f t="shared" si="43"/>
        <v>7</v>
      </c>
      <c r="B1760" s="10">
        <v>2004</v>
      </c>
      <c r="C1760" s="10" t="str">
        <f>_xlfn.CONCAT(Table2[[#This Row],[Year]],"-",Table2[[#This Row],[Article No.]])</f>
        <v>2004-7</v>
      </c>
      <c r="D1760" s="10" t="s">
        <v>4470</v>
      </c>
      <c r="E1760" s="10" t="s">
        <v>4471</v>
      </c>
      <c r="F1760" s="42" t="s">
        <v>978</v>
      </c>
    </row>
    <row r="1761" spans="1:6" hidden="1">
      <c r="A1761" s="10">
        <f t="shared" si="43"/>
        <v>8</v>
      </c>
      <c r="B1761" s="10">
        <v>2004</v>
      </c>
      <c r="C1761" s="10" t="str">
        <f>_xlfn.CONCAT(Table2[[#This Row],[Year]],"-",Table2[[#This Row],[Article No.]])</f>
        <v>2004-8</v>
      </c>
      <c r="D1761" s="10" t="s">
        <v>4472</v>
      </c>
      <c r="E1761" s="10" t="s">
        <v>4473</v>
      </c>
      <c r="F1761" s="42" t="s">
        <v>978</v>
      </c>
    </row>
    <row r="1762" spans="1:6" hidden="1">
      <c r="A1762" s="10">
        <f t="shared" si="43"/>
        <v>9</v>
      </c>
      <c r="B1762" s="10">
        <v>2004</v>
      </c>
      <c r="C1762" s="10" t="str">
        <f>_xlfn.CONCAT(Table2[[#This Row],[Year]],"-",Table2[[#This Row],[Article No.]])</f>
        <v>2004-9</v>
      </c>
      <c r="D1762" s="10" t="s">
        <v>4474</v>
      </c>
      <c r="E1762" s="10" t="s">
        <v>4465</v>
      </c>
      <c r="F1762" s="42" t="s">
        <v>978</v>
      </c>
    </row>
    <row r="1763" spans="1:6" hidden="1">
      <c r="A1763" s="10">
        <f t="shared" si="43"/>
        <v>10</v>
      </c>
      <c r="B1763" s="10">
        <v>2004</v>
      </c>
      <c r="C1763" s="10" t="str">
        <f>_xlfn.CONCAT(Table2[[#This Row],[Year]],"-",Table2[[#This Row],[Article No.]])</f>
        <v>2004-10</v>
      </c>
      <c r="D1763" s="10" t="s">
        <v>4475</v>
      </c>
      <c r="E1763" s="10" t="s">
        <v>4476</v>
      </c>
      <c r="F1763" s="42" t="s">
        <v>978</v>
      </c>
    </row>
    <row r="1764" spans="1:6" hidden="1">
      <c r="A1764" s="10">
        <f t="shared" si="43"/>
        <v>11</v>
      </c>
      <c r="B1764" s="10">
        <v>2004</v>
      </c>
      <c r="C1764" s="10" t="str">
        <f>_xlfn.CONCAT(Table2[[#This Row],[Year]],"-",Table2[[#This Row],[Article No.]])</f>
        <v>2004-11</v>
      </c>
      <c r="D1764" s="10" t="s">
        <v>4477</v>
      </c>
      <c r="E1764" s="10" t="s">
        <v>4478</v>
      </c>
      <c r="F1764" s="42" t="s">
        <v>978</v>
      </c>
    </row>
    <row r="1765" spans="1:6" hidden="1">
      <c r="A1765" s="10">
        <f t="shared" si="43"/>
        <v>12</v>
      </c>
      <c r="B1765" s="10">
        <v>2004</v>
      </c>
      <c r="C1765" s="10" t="str">
        <f>_xlfn.CONCAT(Table2[[#This Row],[Year]],"-",Table2[[#This Row],[Article No.]])</f>
        <v>2004-12</v>
      </c>
      <c r="D1765" s="10" t="s">
        <v>4479</v>
      </c>
      <c r="E1765" s="10" t="s">
        <v>4480</v>
      </c>
      <c r="F1765" s="42" t="s">
        <v>978</v>
      </c>
    </row>
    <row r="1766" spans="1:6" hidden="1">
      <c r="A1766" s="10">
        <f t="shared" si="43"/>
        <v>13</v>
      </c>
      <c r="B1766" s="10">
        <v>2004</v>
      </c>
      <c r="C1766" s="10" t="str">
        <f>_xlfn.CONCAT(Table2[[#This Row],[Year]],"-",Table2[[#This Row],[Article No.]])</f>
        <v>2004-13</v>
      </c>
      <c r="D1766" s="10" t="s">
        <v>4481</v>
      </c>
      <c r="E1766" s="10" t="s">
        <v>4482</v>
      </c>
      <c r="F1766" s="42" t="s">
        <v>978</v>
      </c>
    </row>
    <row r="1767" spans="1:6" hidden="1">
      <c r="A1767" s="10">
        <f t="shared" si="43"/>
        <v>14</v>
      </c>
      <c r="B1767" s="10">
        <v>2004</v>
      </c>
      <c r="C1767" s="10" t="str">
        <f>_xlfn.CONCAT(Table2[[#This Row],[Year]],"-",Table2[[#This Row],[Article No.]])</f>
        <v>2004-14</v>
      </c>
      <c r="D1767" s="10" t="s">
        <v>4483</v>
      </c>
      <c r="E1767" s="10" t="s">
        <v>4484</v>
      </c>
      <c r="F1767" s="42" t="s">
        <v>978</v>
      </c>
    </row>
    <row r="1768" spans="1:6" hidden="1">
      <c r="A1768" s="10">
        <f t="shared" si="43"/>
        <v>15</v>
      </c>
      <c r="B1768" s="10">
        <v>2004</v>
      </c>
      <c r="C1768" s="10" t="str">
        <f>_xlfn.CONCAT(Table2[[#This Row],[Year]],"-",Table2[[#This Row],[Article No.]])</f>
        <v>2004-15</v>
      </c>
      <c r="D1768" s="10" t="s">
        <v>4485</v>
      </c>
      <c r="E1768" s="10" t="s">
        <v>4486</v>
      </c>
      <c r="F1768" s="42" t="s">
        <v>978</v>
      </c>
    </row>
    <row r="1769" spans="1:6" hidden="1">
      <c r="A1769" s="10">
        <f t="shared" si="43"/>
        <v>16</v>
      </c>
      <c r="B1769" s="10">
        <v>2004</v>
      </c>
      <c r="C1769" s="10" t="str">
        <f>_xlfn.CONCAT(Table2[[#This Row],[Year]],"-",Table2[[#This Row],[Article No.]])</f>
        <v>2004-16</v>
      </c>
      <c r="D1769" s="10" t="s">
        <v>4487</v>
      </c>
      <c r="E1769" s="10" t="s">
        <v>4488</v>
      </c>
      <c r="F1769" s="42" t="s">
        <v>978</v>
      </c>
    </row>
    <row r="1770" spans="1:6" hidden="1">
      <c r="A1770" s="10">
        <f t="shared" si="43"/>
        <v>17</v>
      </c>
      <c r="B1770" s="10">
        <v>2004</v>
      </c>
      <c r="C1770" s="10" t="str">
        <f>_xlfn.CONCAT(Table2[[#This Row],[Year]],"-",Table2[[#This Row],[Article No.]])</f>
        <v>2004-17</v>
      </c>
      <c r="D1770" s="10" t="s">
        <v>4489</v>
      </c>
      <c r="E1770" s="10" t="s">
        <v>4490</v>
      </c>
      <c r="F1770" s="42" t="s">
        <v>978</v>
      </c>
    </row>
    <row r="1771" spans="1:6" hidden="1">
      <c r="A1771" s="10">
        <f t="shared" si="43"/>
        <v>18</v>
      </c>
      <c r="B1771" s="10">
        <v>2004</v>
      </c>
      <c r="C1771" s="10" t="str">
        <f>_xlfn.CONCAT(Table2[[#This Row],[Year]],"-",Table2[[#This Row],[Article No.]])</f>
        <v>2004-18</v>
      </c>
      <c r="D1771" s="10" t="s">
        <v>4491</v>
      </c>
      <c r="E1771" s="10" t="s">
        <v>4492</v>
      </c>
      <c r="F1771" s="42" t="s">
        <v>978</v>
      </c>
    </row>
    <row r="1772" spans="1:6" hidden="1">
      <c r="A1772" s="10">
        <f t="shared" si="43"/>
        <v>19</v>
      </c>
      <c r="B1772" s="10">
        <v>2004</v>
      </c>
      <c r="C1772" s="10" t="str">
        <f>_xlfn.CONCAT(Table2[[#This Row],[Year]],"-",Table2[[#This Row],[Article No.]])</f>
        <v>2004-19</v>
      </c>
      <c r="D1772" s="10" t="s">
        <v>4493</v>
      </c>
      <c r="E1772" s="10" t="s">
        <v>4494</v>
      </c>
      <c r="F1772" s="42" t="s">
        <v>978</v>
      </c>
    </row>
    <row r="1773" spans="1:6" hidden="1">
      <c r="A1773" s="10">
        <f t="shared" si="43"/>
        <v>20</v>
      </c>
      <c r="B1773" s="10">
        <v>2004</v>
      </c>
      <c r="C1773" s="10" t="str">
        <f>_xlfn.CONCAT(Table2[[#This Row],[Year]],"-",Table2[[#This Row],[Article No.]])</f>
        <v>2004-20</v>
      </c>
      <c r="D1773" s="10" t="s">
        <v>4495</v>
      </c>
      <c r="E1773" s="10" t="s">
        <v>4496</v>
      </c>
      <c r="F1773" s="42" t="s">
        <v>978</v>
      </c>
    </row>
    <row r="1774" spans="1:6" hidden="1">
      <c r="A1774" s="10">
        <f t="shared" si="43"/>
        <v>21</v>
      </c>
      <c r="B1774" s="10">
        <v>2004</v>
      </c>
      <c r="C1774" s="10" t="str">
        <f>_xlfn.CONCAT(Table2[[#This Row],[Year]],"-",Table2[[#This Row],[Article No.]])</f>
        <v>2004-21</v>
      </c>
      <c r="D1774" s="10" t="s">
        <v>4497</v>
      </c>
      <c r="E1774" s="10" t="s">
        <v>4144</v>
      </c>
      <c r="F1774" s="42" t="s">
        <v>978</v>
      </c>
    </row>
    <row r="1775" spans="1:6" hidden="1">
      <c r="A1775" s="10">
        <f t="shared" si="43"/>
        <v>22</v>
      </c>
      <c r="B1775" s="10">
        <v>2004</v>
      </c>
      <c r="C1775" s="10" t="str">
        <f>_xlfn.CONCAT(Table2[[#This Row],[Year]],"-",Table2[[#This Row],[Article No.]])</f>
        <v>2004-22</v>
      </c>
      <c r="D1775" s="10" t="s">
        <v>4498</v>
      </c>
      <c r="E1775" s="10" t="s">
        <v>4499</v>
      </c>
      <c r="F1775" s="42" t="s">
        <v>978</v>
      </c>
    </row>
    <row r="1776" spans="1:6" hidden="1">
      <c r="A1776" s="10">
        <f t="shared" si="43"/>
        <v>23</v>
      </c>
      <c r="B1776" s="10">
        <v>2004</v>
      </c>
      <c r="C1776" s="10" t="str">
        <f>_xlfn.CONCAT(Table2[[#This Row],[Year]],"-",Table2[[#This Row],[Article No.]])</f>
        <v>2004-23</v>
      </c>
      <c r="D1776" s="10" t="s">
        <v>4500</v>
      </c>
      <c r="E1776" s="10" t="s">
        <v>4501</v>
      </c>
      <c r="F1776" s="42" t="s">
        <v>978</v>
      </c>
    </row>
    <row r="1777" spans="1:6" hidden="1">
      <c r="A1777" s="10">
        <f t="shared" si="43"/>
        <v>24</v>
      </c>
      <c r="B1777" s="10">
        <v>2004</v>
      </c>
      <c r="C1777" s="10" t="str">
        <f>_xlfn.CONCAT(Table2[[#This Row],[Year]],"-",Table2[[#This Row],[Article No.]])</f>
        <v>2004-24</v>
      </c>
      <c r="D1777" s="10" t="s">
        <v>4502</v>
      </c>
      <c r="E1777" s="10" t="s">
        <v>4503</v>
      </c>
      <c r="F1777" s="42" t="s">
        <v>978</v>
      </c>
    </row>
    <row r="1778" spans="1:6" hidden="1">
      <c r="A1778" s="10">
        <f t="shared" si="43"/>
        <v>25</v>
      </c>
      <c r="B1778" s="10">
        <v>2004</v>
      </c>
      <c r="C1778" s="10" t="str">
        <f>_xlfn.CONCAT(Table2[[#This Row],[Year]],"-",Table2[[#This Row],[Article No.]])</f>
        <v>2004-25</v>
      </c>
      <c r="D1778" s="10" t="s">
        <v>4504</v>
      </c>
      <c r="E1778" s="10" t="s">
        <v>4505</v>
      </c>
      <c r="F1778" s="42" t="s">
        <v>978</v>
      </c>
    </row>
    <row r="1779" spans="1:6" hidden="1">
      <c r="A1779" s="10">
        <f t="shared" si="43"/>
        <v>26</v>
      </c>
      <c r="B1779" s="10">
        <v>2004</v>
      </c>
      <c r="C1779" s="10" t="str">
        <f>_xlfn.CONCAT(Table2[[#This Row],[Year]],"-",Table2[[#This Row],[Article No.]])</f>
        <v>2004-26</v>
      </c>
      <c r="D1779" s="10" t="s">
        <v>4506</v>
      </c>
      <c r="E1779" s="10" t="s">
        <v>4465</v>
      </c>
      <c r="F1779" s="42" t="s">
        <v>978</v>
      </c>
    </row>
    <row r="1780" spans="1:6" hidden="1">
      <c r="A1780" s="10">
        <f t="shared" si="43"/>
        <v>27</v>
      </c>
      <c r="B1780" s="10">
        <v>2004</v>
      </c>
      <c r="C1780" s="10" t="str">
        <f>_xlfn.CONCAT(Table2[[#This Row],[Year]],"-",Table2[[#This Row],[Article No.]])</f>
        <v>2004-27</v>
      </c>
      <c r="D1780" s="10" t="s">
        <v>4507</v>
      </c>
      <c r="E1780" s="10" t="s">
        <v>4508</v>
      </c>
      <c r="F1780" s="42" t="s">
        <v>978</v>
      </c>
    </row>
    <row r="1781" spans="1:6" hidden="1">
      <c r="A1781" s="10">
        <f t="shared" si="43"/>
        <v>28</v>
      </c>
      <c r="B1781" s="10">
        <v>2004</v>
      </c>
      <c r="C1781" s="10" t="str">
        <f>_xlfn.CONCAT(Table2[[#This Row],[Year]],"-",Table2[[#This Row],[Article No.]])</f>
        <v>2004-28</v>
      </c>
      <c r="D1781" s="10" t="s">
        <v>4509</v>
      </c>
      <c r="E1781" s="10" t="s">
        <v>4510</v>
      </c>
      <c r="F1781" s="42" t="s">
        <v>978</v>
      </c>
    </row>
    <row r="1782" spans="1:6" hidden="1">
      <c r="A1782" s="10">
        <f t="shared" si="43"/>
        <v>29</v>
      </c>
      <c r="B1782" s="10">
        <v>2004</v>
      </c>
      <c r="C1782" s="10" t="str">
        <f>_xlfn.CONCAT(Table2[[#This Row],[Year]],"-",Table2[[#This Row],[Article No.]])</f>
        <v>2004-29</v>
      </c>
      <c r="D1782" s="10" t="s">
        <v>4511</v>
      </c>
      <c r="E1782" s="10" t="s">
        <v>4512</v>
      </c>
      <c r="F1782" s="42" t="s">
        <v>978</v>
      </c>
    </row>
    <row r="1783" spans="1:6" hidden="1">
      <c r="A1783" s="10">
        <f t="shared" si="43"/>
        <v>30</v>
      </c>
      <c r="B1783" s="10">
        <v>2004</v>
      </c>
      <c r="C1783" s="10" t="str">
        <f>_xlfn.CONCAT(Table2[[#This Row],[Year]],"-",Table2[[#This Row],[Article No.]])</f>
        <v>2004-30</v>
      </c>
      <c r="D1783" s="10" t="s">
        <v>4513</v>
      </c>
      <c r="E1783" s="10" t="s">
        <v>4514</v>
      </c>
      <c r="F1783" s="42" t="s">
        <v>978</v>
      </c>
    </row>
    <row r="1784" spans="1:6" hidden="1">
      <c r="A1784" s="10">
        <f t="shared" si="43"/>
        <v>31</v>
      </c>
      <c r="B1784" s="10">
        <v>2004</v>
      </c>
      <c r="C1784" s="10" t="str">
        <f>_xlfn.CONCAT(Table2[[#This Row],[Year]],"-",Table2[[#This Row],[Article No.]])</f>
        <v>2004-31</v>
      </c>
      <c r="D1784" s="10" t="s">
        <v>4515</v>
      </c>
      <c r="E1784" s="10" t="s">
        <v>4516</v>
      </c>
      <c r="F1784" s="42" t="s">
        <v>978</v>
      </c>
    </row>
    <row r="1785" spans="1:6" hidden="1">
      <c r="A1785" s="10">
        <f t="shared" si="43"/>
        <v>32</v>
      </c>
      <c r="B1785" s="10">
        <v>2004</v>
      </c>
      <c r="C1785" s="10" t="str">
        <f>_xlfn.CONCAT(Table2[[#This Row],[Year]],"-",Table2[[#This Row],[Article No.]])</f>
        <v>2004-32</v>
      </c>
      <c r="D1785" s="10" t="s">
        <v>4517</v>
      </c>
      <c r="E1785" s="10" t="s">
        <v>4518</v>
      </c>
      <c r="F1785" s="42" t="s">
        <v>978</v>
      </c>
    </row>
    <row r="1786" spans="1:6" hidden="1">
      <c r="A1786" s="10">
        <v>1</v>
      </c>
      <c r="B1786" s="10">
        <v>2003</v>
      </c>
      <c r="C1786" s="10" t="str">
        <f>_xlfn.CONCAT(Table2[[#This Row],[Year]],"-",Table2[[#This Row],[Article No.]])</f>
        <v>2003-1</v>
      </c>
      <c r="D1786" s="10" t="s">
        <v>4519</v>
      </c>
      <c r="E1786" s="10" t="s">
        <v>4520</v>
      </c>
      <c r="F1786" s="42" t="s">
        <v>978</v>
      </c>
    </row>
    <row r="1787" spans="1:6" hidden="1">
      <c r="A1787" s="10">
        <f t="shared" si="43"/>
        <v>2</v>
      </c>
      <c r="B1787" s="10">
        <v>2003</v>
      </c>
      <c r="C1787" s="10" t="str">
        <f>_xlfn.CONCAT(Table2[[#This Row],[Year]],"-",Table2[[#This Row],[Article No.]])</f>
        <v>2003-2</v>
      </c>
      <c r="D1787" s="10" t="s">
        <v>4521</v>
      </c>
      <c r="E1787" s="10" t="s">
        <v>4522</v>
      </c>
      <c r="F1787" s="42" t="s">
        <v>978</v>
      </c>
    </row>
    <row r="1788" spans="1:6" hidden="1">
      <c r="A1788" s="10">
        <f t="shared" si="43"/>
        <v>3</v>
      </c>
      <c r="B1788" s="10">
        <v>2003</v>
      </c>
      <c r="C1788" s="10" t="str">
        <f>_xlfn.CONCAT(Table2[[#This Row],[Year]],"-",Table2[[#This Row],[Article No.]])</f>
        <v>2003-3</v>
      </c>
      <c r="D1788" s="10" t="s">
        <v>4523</v>
      </c>
      <c r="E1788" s="10" t="s">
        <v>4524</v>
      </c>
      <c r="F1788" s="42" t="s">
        <v>978</v>
      </c>
    </row>
    <row r="1789" spans="1:6" hidden="1">
      <c r="A1789" s="10">
        <f t="shared" si="43"/>
        <v>4</v>
      </c>
      <c r="B1789" s="10">
        <v>2003</v>
      </c>
      <c r="C1789" s="10" t="str">
        <f>_xlfn.CONCAT(Table2[[#This Row],[Year]],"-",Table2[[#This Row],[Article No.]])</f>
        <v>2003-4</v>
      </c>
      <c r="D1789" s="10" t="s">
        <v>4525</v>
      </c>
      <c r="E1789" s="10" t="s">
        <v>4496</v>
      </c>
      <c r="F1789" s="42" t="s">
        <v>978</v>
      </c>
    </row>
    <row r="1790" spans="1:6" hidden="1">
      <c r="A1790" s="10">
        <f t="shared" si="43"/>
        <v>5</v>
      </c>
      <c r="B1790" s="10">
        <v>2003</v>
      </c>
      <c r="C1790" s="10" t="str">
        <f>_xlfn.CONCAT(Table2[[#This Row],[Year]],"-",Table2[[#This Row],[Article No.]])</f>
        <v>2003-5</v>
      </c>
      <c r="D1790" s="10" t="s">
        <v>4526</v>
      </c>
      <c r="E1790" s="10" t="s">
        <v>4527</v>
      </c>
      <c r="F1790" s="42" t="s">
        <v>978</v>
      </c>
    </row>
    <row r="1791" spans="1:6" hidden="1">
      <c r="A1791" s="10">
        <f t="shared" si="43"/>
        <v>6</v>
      </c>
      <c r="B1791" s="10">
        <v>2003</v>
      </c>
      <c r="C1791" s="10" t="str">
        <f>_xlfn.CONCAT(Table2[[#This Row],[Year]],"-",Table2[[#This Row],[Article No.]])</f>
        <v>2003-6</v>
      </c>
      <c r="D1791" s="10" t="s">
        <v>4528</v>
      </c>
      <c r="E1791" s="10" t="s">
        <v>4529</v>
      </c>
      <c r="F1791" s="42" t="s">
        <v>978</v>
      </c>
    </row>
    <row r="1792" spans="1:6" hidden="1">
      <c r="A1792" s="10">
        <f t="shared" si="43"/>
        <v>7</v>
      </c>
      <c r="B1792" s="10">
        <v>2003</v>
      </c>
      <c r="C1792" s="10" t="str">
        <f>_xlfn.CONCAT(Table2[[#This Row],[Year]],"-",Table2[[#This Row],[Article No.]])</f>
        <v>2003-7</v>
      </c>
      <c r="D1792" s="10" t="s">
        <v>4530</v>
      </c>
      <c r="E1792" s="10" t="s">
        <v>4531</v>
      </c>
      <c r="F1792" s="42" t="s">
        <v>978</v>
      </c>
    </row>
    <row r="1793" spans="1:6" hidden="1">
      <c r="A1793" s="10">
        <f t="shared" si="43"/>
        <v>8</v>
      </c>
      <c r="B1793" s="10">
        <v>2003</v>
      </c>
      <c r="C1793" s="10" t="str">
        <f>_xlfn.CONCAT(Table2[[#This Row],[Year]],"-",Table2[[#This Row],[Article No.]])</f>
        <v>2003-8</v>
      </c>
      <c r="D1793" s="10" t="s">
        <v>4532</v>
      </c>
      <c r="E1793" s="10" t="s">
        <v>4533</v>
      </c>
      <c r="F1793" s="42" t="s">
        <v>978</v>
      </c>
    </row>
    <row r="1794" spans="1:6" hidden="1">
      <c r="A1794" s="10">
        <f t="shared" si="43"/>
        <v>9</v>
      </c>
      <c r="B1794" s="10">
        <v>2003</v>
      </c>
      <c r="C1794" s="10" t="str">
        <f>_xlfn.CONCAT(Table2[[#This Row],[Year]],"-",Table2[[#This Row],[Article No.]])</f>
        <v>2003-9</v>
      </c>
      <c r="D1794" s="10" t="s">
        <v>4534</v>
      </c>
      <c r="E1794" s="10" t="s">
        <v>4535</v>
      </c>
      <c r="F1794" s="42" t="s">
        <v>978</v>
      </c>
    </row>
    <row r="1795" spans="1:6" hidden="1">
      <c r="A1795" s="10">
        <f t="shared" si="43"/>
        <v>10</v>
      </c>
      <c r="B1795" s="10">
        <v>2003</v>
      </c>
      <c r="C1795" s="10" t="str">
        <f>_xlfn.CONCAT(Table2[[#This Row],[Year]],"-",Table2[[#This Row],[Article No.]])</f>
        <v>2003-10</v>
      </c>
      <c r="D1795" s="10" t="s">
        <v>4536</v>
      </c>
      <c r="E1795" s="10" t="s">
        <v>4537</v>
      </c>
      <c r="F1795" s="42" t="s">
        <v>978</v>
      </c>
    </row>
    <row r="1796" spans="1:6" hidden="1">
      <c r="A1796" s="10">
        <f t="shared" si="43"/>
        <v>11</v>
      </c>
      <c r="B1796" s="10">
        <v>2003</v>
      </c>
      <c r="C1796" s="10" t="str">
        <f>_xlfn.CONCAT(Table2[[#This Row],[Year]],"-",Table2[[#This Row],[Article No.]])</f>
        <v>2003-11</v>
      </c>
      <c r="D1796" s="10" t="s">
        <v>4538</v>
      </c>
      <c r="E1796" s="10" t="s">
        <v>4539</v>
      </c>
      <c r="F1796" s="42" t="s">
        <v>978</v>
      </c>
    </row>
    <row r="1797" spans="1:6" hidden="1">
      <c r="A1797" s="10">
        <f t="shared" si="43"/>
        <v>12</v>
      </c>
      <c r="B1797" s="10">
        <v>2003</v>
      </c>
      <c r="C1797" s="10" t="str">
        <f>_xlfn.CONCAT(Table2[[#This Row],[Year]],"-",Table2[[#This Row],[Article No.]])</f>
        <v>2003-12</v>
      </c>
      <c r="D1797" s="10" t="s">
        <v>4540</v>
      </c>
      <c r="E1797" s="10" t="s">
        <v>4496</v>
      </c>
      <c r="F1797" s="42" t="s">
        <v>978</v>
      </c>
    </row>
    <row r="1798" spans="1:6" hidden="1">
      <c r="A1798" s="10">
        <f t="shared" si="43"/>
        <v>13</v>
      </c>
      <c r="B1798" s="10">
        <v>2003</v>
      </c>
      <c r="C1798" s="10" t="str">
        <f>_xlfn.CONCAT(Table2[[#This Row],[Year]],"-",Table2[[#This Row],[Article No.]])</f>
        <v>2003-13</v>
      </c>
      <c r="D1798" s="10" t="s">
        <v>4541</v>
      </c>
      <c r="E1798" s="10" t="s">
        <v>4542</v>
      </c>
      <c r="F1798" s="42" t="s">
        <v>978</v>
      </c>
    </row>
    <row r="1799" spans="1:6" hidden="1">
      <c r="A1799" s="10">
        <f t="shared" ref="A1799:A1811" si="44">A1798+1</f>
        <v>14</v>
      </c>
      <c r="B1799" s="10">
        <v>2003</v>
      </c>
      <c r="C1799" s="10" t="str">
        <f>_xlfn.CONCAT(Table2[[#This Row],[Year]],"-",Table2[[#This Row],[Article No.]])</f>
        <v>2003-14</v>
      </c>
      <c r="D1799" s="10" t="s">
        <v>4543</v>
      </c>
      <c r="E1799" s="10" t="s">
        <v>4544</v>
      </c>
      <c r="F1799" s="42" t="s">
        <v>978</v>
      </c>
    </row>
    <row r="1800" spans="1:6" hidden="1">
      <c r="A1800" s="10">
        <f t="shared" si="44"/>
        <v>15</v>
      </c>
      <c r="B1800" s="10">
        <v>2003</v>
      </c>
      <c r="C1800" s="10" t="str">
        <f>_xlfn.CONCAT(Table2[[#This Row],[Year]],"-",Table2[[#This Row],[Article No.]])</f>
        <v>2003-15</v>
      </c>
      <c r="D1800" s="10" t="s">
        <v>4545</v>
      </c>
      <c r="E1800" s="10" t="s">
        <v>4546</v>
      </c>
      <c r="F1800" s="42" t="s">
        <v>978</v>
      </c>
    </row>
    <row r="1801" spans="1:6" hidden="1">
      <c r="A1801" s="10">
        <f t="shared" si="44"/>
        <v>16</v>
      </c>
      <c r="B1801" s="10">
        <v>2003</v>
      </c>
      <c r="C1801" s="10" t="str">
        <f>_xlfn.CONCAT(Table2[[#This Row],[Year]],"-",Table2[[#This Row],[Article No.]])</f>
        <v>2003-16</v>
      </c>
      <c r="D1801" s="10" t="s">
        <v>4547</v>
      </c>
      <c r="E1801" s="10" t="s">
        <v>4548</v>
      </c>
      <c r="F1801" s="42" t="s">
        <v>978</v>
      </c>
    </row>
    <row r="1802" spans="1:6" hidden="1">
      <c r="A1802" s="10">
        <f t="shared" si="44"/>
        <v>17</v>
      </c>
      <c r="B1802" s="10">
        <v>2003</v>
      </c>
      <c r="C1802" s="10" t="str">
        <f>_xlfn.CONCAT(Table2[[#This Row],[Year]],"-",Table2[[#This Row],[Article No.]])</f>
        <v>2003-17</v>
      </c>
      <c r="D1802" s="10" t="s">
        <v>4549</v>
      </c>
      <c r="E1802" s="10" t="s">
        <v>4550</v>
      </c>
      <c r="F1802" s="42" t="s">
        <v>978</v>
      </c>
    </row>
    <row r="1803" spans="1:6" hidden="1">
      <c r="A1803" s="10">
        <f t="shared" si="44"/>
        <v>18</v>
      </c>
      <c r="B1803" s="10">
        <v>2003</v>
      </c>
      <c r="C1803" s="10" t="str">
        <f>_xlfn.CONCAT(Table2[[#This Row],[Year]],"-",Table2[[#This Row],[Article No.]])</f>
        <v>2003-18</v>
      </c>
      <c r="D1803" s="10" t="s">
        <v>4551</v>
      </c>
      <c r="E1803" s="10" t="s">
        <v>4552</v>
      </c>
      <c r="F1803" s="42" t="s">
        <v>978</v>
      </c>
    </row>
    <row r="1804" spans="1:6" hidden="1">
      <c r="A1804" s="10">
        <f t="shared" si="44"/>
        <v>19</v>
      </c>
      <c r="B1804" s="10">
        <v>2003</v>
      </c>
      <c r="C1804" s="10" t="str">
        <f>_xlfn.CONCAT(Table2[[#This Row],[Year]],"-",Table2[[#This Row],[Article No.]])</f>
        <v>2003-19</v>
      </c>
      <c r="D1804" s="10" t="s">
        <v>4553</v>
      </c>
      <c r="E1804" s="10" t="s">
        <v>4496</v>
      </c>
      <c r="F1804" s="42" t="s">
        <v>978</v>
      </c>
    </row>
    <row r="1805" spans="1:6" hidden="1">
      <c r="A1805" s="10">
        <f t="shared" si="44"/>
        <v>20</v>
      </c>
      <c r="B1805" s="10">
        <v>2003</v>
      </c>
      <c r="C1805" s="10" t="str">
        <f>_xlfn.CONCAT(Table2[[#This Row],[Year]],"-",Table2[[#This Row],[Article No.]])</f>
        <v>2003-20</v>
      </c>
      <c r="D1805" s="10" t="s">
        <v>4554</v>
      </c>
      <c r="E1805" s="10" t="s">
        <v>4555</v>
      </c>
      <c r="F1805" s="42" t="s">
        <v>978</v>
      </c>
    </row>
    <row r="1806" spans="1:6" hidden="1">
      <c r="A1806" s="10">
        <f t="shared" si="44"/>
        <v>21</v>
      </c>
      <c r="B1806" s="10">
        <v>2003</v>
      </c>
      <c r="C1806" s="10" t="str">
        <f>_xlfn.CONCAT(Table2[[#This Row],[Year]],"-",Table2[[#This Row],[Article No.]])</f>
        <v>2003-21</v>
      </c>
      <c r="D1806" s="10" t="s">
        <v>4556</v>
      </c>
      <c r="E1806" s="10" t="s">
        <v>4550</v>
      </c>
      <c r="F1806" s="42" t="s">
        <v>978</v>
      </c>
    </row>
    <row r="1807" spans="1:6" hidden="1">
      <c r="A1807" s="10">
        <f t="shared" si="44"/>
        <v>22</v>
      </c>
      <c r="B1807" s="10">
        <v>2003</v>
      </c>
      <c r="C1807" s="10" t="str">
        <f>_xlfn.CONCAT(Table2[[#This Row],[Year]],"-",Table2[[#This Row],[Article No.]])</f>
        <v>2003-22</v>
      </c>
      <c r="D1807" s="10" t="s">
        <v>4557</v>
      </c>
      <c r="E1807" s="10" t="s">
        <v>4558</v>
      </c>
      <c r="F1807" s="42" t="s">
        <v>978</v>
      </c>
    </row>
    <row r="1808" spans="1:6" hidden="1">
      <c r="A1808" s="10">
        <f t="shared" si="44"/>
        <v>23</v>
      </c>
      <c r="B1808" s="10">
        <v>2003</v>
      </c>
      <c r="C1808" s="10" t="str">
        <f>_xlfn.CONCAT(Table2[[#This Row],[Year]],"-",Table2[[#This Row],[Article No.]])</f>
        <v>2003-23</v>
      </c>
      <c r="D1808" s="10" t="s">
        <v>4559</v>
      </c>
      <c r="E1808" s="10" t="s">
        <v>4560</v>
      </c>
      <c r="F1808" s="42" t="s">
        <v>978</v>
      </c>
    </row>
    <row r="1809" spans="1:6" hidden="1">
      <c r="A1809" s="10">
        <f t="shared" si="44"/>
        <v>24</v>
      </c>
      <c r="B1809" s="10">
        <v>2003</v>
      </c>
      <c r="C1809" s="10" t="str">
        <f>_xlfn.CONCAT(Table2[[#This Row],[Year]],"-",Table2[[#This Row],[Article No.]])</f>
        <v>2003-24</v>
      </c>
      <c r="D1809" s="10" t="s">
        <v>4561</v>
      </c>
      <c r="E1809" s="10" t="s">
        <v>4562</v>
      </c>
      <c r="F1809" s="42" t="s">
        <v>978</v>
      </c>
    </row>
    <row r="1810" spans="1:6" hidden="1">
      <c r="A1810" s="10">
        <f t="shared" si="44"/>
        <v>25</v>
      </c>
      <c r="B1810" s="10">
        <v>2003</v>
      </c>
      <c r="C1810" s="10" t="str">
        <f>_xlfn.CONCAT(Table2[[#This Row],[Year]],"-",Table2[[#This Row],[Article No.]])</f>
        <v>2003-25</v>
      </c>
      <c r="D1810" s="10" t="s">
        <v>4563</v>
      </c>
      <c r="E1810" s="10" t="s">
        <v>4564</v>
      </c>
      <c r="F1810" s="42" t="s">
        <v>978</v>
      </c>
    </row>
    <row r="1811" spans="1:6" hidden="1">
      <c r="A1811" s="10">
        <f t="shared" si="44"/>
        <v>26</v>
      </c>
      <c r="B1811" s="10">
        <v>2003</v>
      </c>
      <c r="C1811" s="10" t="str">
        <f>_xlfn.CONCAT(Table2[[#This Row],[Year]],"-",Table2[[#This Row],[Article No.]])</f>
        <v>2003-26</v>
      </c>
      <c r="D1811" s="10" t="s">
        <v>4565</v>
      </c>
      <c r="E1811" s="10" t="s">
        <v>4566</v>
      </c>
      <c r="F1811" s="42" t="s">
        <v>978</v>
      </c>
    </row>
  </sheetData>
  <hyperlinks>
    <hyperlink ref="D41" r:id="rId1" tooltip="Show document details" display="https://www-scopus-com.libproxy1.nus.edu.sg/record/display.uri?eid=2-s2.0-85123476382&amp;origin=resultslist&amp;sort=plf-f&amp;src=s&amp;nlo=&amp;nlr=&amp;nls=&amp;sid=49c6068ba6357fa30cacc1abce7a3300&amp;sot=a&amp;sdt=a&amp;cluster=scosrctype%2c%22j%22%2ct%2bscosubtype%2c%22ar%22%2ct&amp;sl=132&amp;s=%28TITLE-ABS-KEY%28nickel%29+AND+TITLE-ABS-KEY%28catalyst%29+AND+TITLE-ABS-KEY%28dry+reforming+methane%29+OR+TITLE-ABS-KEY%28co2+reforming+methane%29%29&amp;relpos=38&amp;citeCnt=0&amp;searchTerm=" xr:uid="{772CF9F9-594B-4274-ACAB-8DC5F7668168}"/>
    <hyperlink ref="D269" r:id="rId2" xr:uid="{B68AF5E5-AD14-430F-8BAE-2E5C28202632}"/>
  </hyperlinks>
  <pageMargins left="0.7" right="0.7" top="0.75" bottom="0.75" header="0.3" footer="0.3"/>
  <pageSetup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558D6388BD9FE498B20B422CBF1CB3E" ma:contentTypeVersion="13" ma:contentTypeDescription="Create a new document." ma:contentTypeScope="" ma:versionID="e1b2d358b9ab71f8f8b3e7886e872e7e">
  <xsd:schema xmlns:xsd="http://www.w3.org/2001/XMLSchema" xmlns:xs="http://www.w3.org/2001/XMLSchema" xmlns:p="http://schemas.microsoft.com/office/2006/metadata/properties" xmlns:ns3="2d8febc3-0fe3-48b0-8309-bb8bd0c91d3e" xmlns:ns4="010aafb9-c478-4654-88e6-117a08ce3164" targetNamespace="http://schemas.microsoft.com/office/2006/metadata/properties" ma:root="true" ma:fieldsID="108dbffb39166d7f7909ea44198ed114" ns3:_="" ns4:_="">
    <xsd:import namespace="2d8febc3-0fe3-48b0-8309-bb8bd0c91d3e"/>
    <xsd:import namespace="010aafb9-c478-4654-88e6-117a08ce316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8febc3-0fe3-48b0-8309-bb8bd0c91d3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0aafb9-c478-4654-88e6-117a08ce316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58DB6B-6E07-4242-9FCE-498D6EEBA20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B644AB-E884-45BF-B7F0-A14389E388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8febc3-0fe3-48b0-8309-bb8bd0c91d3e"/>
    <ds:schemaRef ds:uri="010aafb9-c478-4654-88e6-117a08ce31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0E0A-D740-42AE-8DB3-400EBBB005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Complied</vt:lpstr>
      <vt:lpstr>21-22 (Done)</vt:lpstr>
      <vt:lpstr>19-20 (Done)</vt:lpstr>
      <vt:lpstr>18 (Done)</vt:lpstr>
      <vt:lpstr>17 (Done)</vt:lpstr>
      <vt:lpstr>15-16 (Done)</vt:lpstr>
      <vt:lpstr>14 (Done)</vt:lpstr>
      <vt:lpstr>11-13 (Done)</vt:lpstr>
      <vt:lpstr>3-10 (Done)</vt:lpstr>
      <vt:lpstr>Tracker</vt:lpstr>
      <vt:lpstr>Article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Yue Yifei</dc:creator>
  <cp:keywords/>
  <dc:description/>
  <cp:lastModifiedBy>Yue Yifei</cp:lastModifiedBy>
  <cp:revision/>
  <dcterms:created xsi:type="dcterms:W3CDTF">2022-07-22T06:09:08Z</dcterms:created>
  <dcterms:modified xsi:type="dcterms:W3CDTF">2022-08-06T14:33:46Z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0x0101005558D6388BD9FE498B20B422CBF1CB3E</vt:lpwstr>
  </property>
</Properties>
</file>