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4400" yWindow="-15" windowWidth="14445" windowHeight="11640"/>
  </bookViews>
  <sheets>
    <sheet name="Sheet1" sheetId="1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J24" i="1"/>
  <c r="J23"/>
  <c r="J44"/>
  <c r="J56"/>
  <c r="J52"/>
  <c r="K52"/>
  <c r="J53"/>
  <c r="J54"/>
  <c r="J55"/>
  <c r="K56"/>
  <c r="J57"/>
  <c r="K57"/>
  <c r="K58" s="1"/>
  <c r="J40"/>
  <c r="J43"/>
  <c r="J50" s="1"/>
  <c r="J46"/>
  <c r="J47"/>
  <c r="J48"/>
  <c r="J49"/>
  <c r="K47"/>
  <c r="K46"/>
  <c r="J39"/>
  <c r="J27"/>
  <c r="J38"/>
  <c r="J37"/>
  <c r="J36"/>
  <c r="J35"/>
  <c r="J34"/>
  <c r="J33"/>
  <c r="J32"/>
  <c r="J31"/>
  <c r="J30"/>
  <c r="J29"/>
  <c r="J28"/>
  <c r="J26"/>
  <c r="J22"/>
  <c r="J21"/>
  <c r="J20"/>
  <c r="J19"/>
  <c r="J18"/>
  <c r="K17"/>
  <c r="J17"/>
  <c r="J16"/>
  <c r="J15"/>
  <c r="J14"/>
  <c r="K13"/>
  <c r="J13"/>
  <c r="K12"/>
  <c r="J12"/>
  <c r="K11"/>
  <c r="J11"/>
  <c r="K10"/>
  <c r="J10"/>
  <c r="K9"/>
  <c r="J9"/>
  <c r="K40"/>
  <c r="K50" l="1"/>
  <c r="J58"/>
  <c r="J59" s="1"/>
</calcChain>
</file>

<file path=xl/sharedStrings.xml><?xml version="1.0" encoding="utf-8"?>
<sst xmlns="http://schemas.openxmlformats.org/spreadsheetml/2006/main" count="240" uniqueCount="144">
  <si>
    <t>序号</t>
  </si>
  <si>
    <t>项目编码</t>
  </si>
  <si>
    <t>项目名称</t>
  </si>
  <si>
    <t>项目特征描述</t>
  </si>
  <si>
    <t>计量单位</t>
  </si>
  <si>
    <t>金 额(元)</t>
  </si>
  <si>
    <t>综合单价</t>
  </si>
  <si>
    <t>合价</t>
  </si>
  <si>
    <t>其中:
暂估价</t>
  </si>
  <si>
    <t xml:space="preserve"> 电气（非设备用材）</t>
  </si>
  <si>
    <t>1</t>
  </si>
  <si>
    <t>y20101003001</t>
  </si>
  <si>
    <t>镀锌电缆桥架</t>
  </si>
  <si>
    <t>t</t>
  </si>
  <si>
    <t>2</t>
  </si>
  <si>
    <t>y20102001001</t>
  </si>
  <si>
    <t>油漆钢构件</t>
  </si>
  <si>
    <t>3</t>
  </si>
  <si>
    <t>y20102002001</t>
  </si>
  <si>
    <t>镀锌钢构件</t>
  </si>
  <si>
    <t>镀锌角钢L50×5</t>
  </si>
  <si>
    <t>4</t>
  </si>
  <si>
    <t>y20201001001</t>
  </si>
  <si>
    <t>镀锌钢管  SC20</t>
  </si>
  <si>
    <t>镀锌钢管SC20</t>
  </si>
  <si>
    <t>5</t>
  </si>
  <si>
    <t>y20201001002</t>
  </si>
  <si>
    <t>镀锌钢管  SC25</t>
  </si>
  <si>
    <t>镀锌钢管 SC25</t>
  </si>
  <si>
    <t>6</t>
  </si>
  <si>
    <t>y20201001003</t>
  </si>
  <si>
    <t>镀锌钢管  SC50</t>
  </si>
  <si>
    <t>镀锌钢管SC50</t>
  </si>
  <si>
    <t>7</t>
  </si>
  <si>
    <t>8</t>
  </si>
  <si>
    <t>y20201006001</t>
  </si>
  <si>
    <t>金属软管  SC25</t>
  </si>
  <si>
    <t>m</t>
  </si>
  <si>
    <t>9</t>
  </si>
  <si>
    <t>y20201006002</t>
  </si>
  <si>
    <t>金属软管  SC20</t>
  </si>
  <si>
    <t>10</t>
  </si>
  <si>
    <t>y20201009001</t>
  </si>
  <si>
    <t>电缆防护密封套管</t>
  </si>
  <si>
    <t>11</t>
  </si>
  <si>
    <t>y20303001001</t>
  </si>
  <si>
    <t>聚氯乙烯绝缘铜芯线</t>
  </si>
  <si>
    <t>BV 1×2.5</t>
  </si>
  <si>
    <t>12</t>
  </si>
  <si>
    <t>y20401004001</t>
  </si>
  <si>
    <t>工厂灯</t>
  </si>
  <si>
    <t>金卤灯150W</t>
  </si>
  <si>
    <t>套</t>
  </si>
  <si>
    <t>13</t>
  </si>
  <si>
    <t>y20403003001</t>
  </si>
  <si>
    <t>有机防火堵料</t>
  </si>
  <si>
    <t>柔性有机防火堵料DFD-III</t>
  </si>
  <si>
    <t>14</t>
  </si>
  <si>
    <t>y20404002001</t>
  </si>
  <si>
    <t>接地用镀锌型钢</t>
  </si>
  <si>
    <t>镀锌扁钢-40×4</t>
  </si>
  <si>
    <t>y20405002001</t>
  </si>
  <si>
    <t>照明配电箱PZ30</t>
  </si>
  <si>
    <t>台</t>
  </si>
  <si>
    <t>y20405003001</t>
  </si>
  <si>
    <t>警铃</t>
  </si>
  <si>
    <t>个</t>
  </si>
  <si>
    <t>y20405006001</t>
  </si>
  <si>
    <t>电缆滑车，坑内电缆悬挂装置</t>
  </si>
  <si>
    <t>电缆滑车30个(坑内电缆悬挂装置)DLHC-E</t>
  </si>
  <si>
    <t xml:space="preserve"> 电气（设备用材）</t>
  </si>
  <si>
    <t>y20301001001</t>
  </si>
  <si>
    <t xml:space="preserve">电力电缆 </t>
  </si>
  <si>
    <t xml:space="preserve"> ZR-YGF-0.6/1kV 3×10+1×6</t>
  </si>
  <si>
    <t>y20301001002</t>
  </si>
  <si>
    <t>电力电缆</t>
  </si>
  <si>
    <t>y20301001004</t>
  </si>
  <si>
    <t>鱼雷罐车插头电缆</t>
  </si>
  <si>
    <t>JKGFPFP-2×35+4×6+6×2.5</t>
  </si>
  <si>
    <t>y20301001005</t>
  </si>
  <si>
    <t>过跨车电缆</t>
  </si>
  <si>
    <t xml:space="preserve"> JKGGF 3×40+3×6.5</t>
  </si>
  <si>
    <t>y20301002001</t>
  </si>
  <si>
    <t>控制电缆</t>
  </si>
  <si>
    <t xml:space="preserve"> ZR-KVVRP-0.5kV 4×1.5</t>
  </si>
  <si>
    <t>y20301002002</t>
  </si>
  <si>
    <t xml:space="preserve">控制电缆 </t>
  </si>
  <si>
    <t>ZR-KFFRP-0.5kV 14×1.5</t>
  </si>
  <si>
    <t>y20301002003</t>
  </si>
  <si>
    <t>ZR-KFFRP-0.5kV 7×1.5</t>
  </si>
  <si>
    <t>y20301002004</t>
  </si>
  <si>
    <t>ZR-KFFRP-0.5kV 2×1.5</t>
  </si>
  <si>
    <t>y20301002006</t>
  </si>
  <si>
    <t xml:space="preserve"> RVV-3×2.5mm2</t>
  </si>
  <si>
    <t>y20301003001</t>
  </si>
  <si>
    <t xml:space="preserve">视频电缆 </t>
  </si>
  <si>
    <t>SYV-75-5</t>
  </si>
  <si>
    <t>y20301003002</t>
  </si>
  <si>
    <t>6芯信号电缆</t>
  </si>
  <si>
    <t>PZYA23500</t>
  </si>
  <si>
    <t>梅钢炼钢厂倒罐站脱硫区除尘改造</t>
    <phoneticPr fontId="12" type="noConversion"/>
  </si>
  <si>
    <t>设备安装</t>
    <phoneticPr fontId="12" type="noConversion"/>
  </si>
  <si>
    <t>1</t>
    <phoneticPr fontId="12" type="noConversion"/>
  </si>
  <si>
    <t>ZR-YJV-0.6/1kV 5*4</t>
    <phoneticPr fontId="12" type="noConversion"/>
  </si>
  <si>
    <t>ZR-YGF-0.6/1kV 4*6+1*4</t>
    <phoneticPr fontId="12" type="noConversion"/>
  </si>
  <si>
    <t>ZR-YGF-0.6/1kV 4*4</t>
    <phoneticPr fontId="12" type="noConversion"/>
  </si>
  <si>
    <t>ZR-YGF-0.6/1kV 4*2.5</t>
    <phoneticPr fontId="12" type="noConversion"/>
  </si>
  <si>
    <t>ZR-YGF-0.6/1kV 4*35+1*16</t>
    <phoneticPr fontId="12" type="noConversion"/>
  </si>
  <si>
    <t xml:space="preserve"> ZR-BPFFP  3*10+3*2.5</t>
    <phoneticPr fontId="12" type="noConversion"/>
  </si>
  <si>
    <t>2</t>
    <phoneticPr fontId="12" type="noConversion"/>
  </si>
  <si>
    <t>一、蓝图  ASG12030E01</t>
    <phoneticPr fontId="12" type="noConversion"/>
  </si>
  <si>
    <t>14</t>
    <phoneticPr fontId="12" type="noConversion"/>
  </si>
  <si>
    <t>镀锌扁钢-25×4</t>
    <phoneticPr fontId="12" type="noConversion"/>
  </si>
  <si>
    <t>合计</t>
    <phoneticPr fontId="12" type="noConversion"/>
  </si>
  <si>
    <t>小计</t>
    <phoneticPr fontId="12" type="noConversion"/>
  </si>
  <si>
    <t>二、蓝图ASG12030T01</t>
    <phoneticPr fontId="12" type="noConversion"/>
  </si>
  <si>
    <t>小计</t>
    <phoneticPr fontId="12" type="noConversion"/>
  </si>
  <si>
    <t>金属软管  SC20、25、32、50</t>
    <phoneticPr fontId="12" type="noConversion"/>
  </si>
  <si>
    <t>ZR-YGF-0.6/1kV 3*2.5</t>
    <phoneticPr fontId="12" type="noConversion"/>
  </si>
  <si>
    <t xml:space="preserve"> JKGGF 3×50+3×10</t>
    <phoneticPr fontId="12" type="noConversion"/>
  </si>
  <si>
    <t xml:space="preserve">工程名称：梅钢炼钢厂倒罐站脱硫区除尘改造（电气    图纸部分）                                        </t>
    <phoneticPr fontId="12" type="noConversion"/>
  </si>
  <si>
    <t>其中甲供材：115668.00</t>
    <phoneticPr fontId="12" type="noConversion"/>
  </si>
  <si>
    <t>三、设计修改通知单1#</t>
    <phoneticPr fontId="12" type="noConversion"/>
  </si>
  <si>
    <t>电缆桥架400×150，</t>
    <phoneticPr fontId="12" type="noConversion"/>
  </si>
  <si>
    <t>槽钢10#</t>
    <phoneticPr fontId="12" type="noConversion"/>
  </si>
  <si>
    <t>招标量</t>
    <phoneticPr fontId="12" type="noConversion"/>
  </si>
  <si>
    <t>8.33</t>
    <phoneticPr fontId="12" type="noConversion"/>
  </si>
  <si>
    <t>0.6</t>
    <phoneticPr fontId="12" type="noConversion"/>
  </si>
  <si>
    <t>1.6</t>
    <phoneticPr fontId="12" type="noConversion"/>
  </si>
  <si>
    <t>2.57</t>
    <phoneticPr fontId="12" type="noConversion"/>
  </si>
  <si>
    <t>1.3</t>
    <phoneticPr fontId="12" type="noConversion"/>
  </si>
  <si>
    <t>10</t>
    <phoneticPr fontId="12" type="noConversion"/>
  </si>
  <si>
    <t>电缆防护密封套管ZK20-2.5</t>
    <phoneticPr fontId="12" type="noConversion"/>
  </si>
  <si>
    <t>照明配电箱</t>
    <phoneticPr fontId="12" type="noConversion"/>
  </si>
  <si>
    <t>y20301001006</t>
    <phoneticPr fontId="12" type="noConversion"/>
  </si>
  <si>
    <t>拆除工程</t>
    <phoneticPr fontId="12" type="noConversion"/>
  </si>
  <si>
    <t>拆除电缆</t>
    <phoneticPr fontId="12" type="noConversion"/>
  </si>
  <si>
    <t>拆除电缆桥架</t>
    <phoneticPr fontId="12" type="noConversion"/>
  </si>
  <si>
    <t>400*150</t>
    <phoneticPr fontId="12" type="noConversion"/>
  </si>
  <si>
    <t>m</t>
    <phoneticPr fontId="12" type="noConversion"/>
  </si>
  <si>
    <t>500</t>
    <phoneticPr fontId="12" type="noConversion"/>
  </si>
  <si>
    <t>100</t>
    <phoneticPr fontId="12" type="noConversion"/>
  </si>
  <si>
    <t>签证工程量</t>
    <phoneticPr fontId="12" type="noConversion"/>
  </si>
  <si>
    <t>蓝图工程量</t>
    <phoneticPr fontId="12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</si>
</sst>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4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9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12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12"/>
      <name val="宋体"/>
      <family val="3"/>
      <charset val="134"/>
    </font>
    <font>
      <b/>
      <sz val="12"/>
      <name val="楷体_GB2312"/>
      <family val="3"/>
      <charset val="134"/>
    </font>
    <font>
      <b/>
      <sz val="12"/>
      <color indexed="8"/>
      <name val="楷体_GB2312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20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8">
    <xf numFmtId="0" fontId="0" fillId="0" borderId="0">
      <alignment vertical="center"/>
    </xf>
    <xf numFmtId="0" fontId="2" fillId="2" borderId="0">
      <alignment horizontal="center" vertical="top"/>
    </xf>
    <xf numFmtId="0" fontId="2" fillId="2" borderId="0">
      <alignment horizontal="right" vertical="top"/>
    </xf>
    <xf numFmtId="0" fontId="2" fillId="2" borderId="0">
      <alignment horizontal="center" vertical="top" wrapText="1"/>
    </xf>
    <xf numFmtId="0" fontId="2" fillId="2" borderId="0">
      <alignment horizontal="left" vertical="top"/>
    </xf>
    <xf numFmtId="0" fontId="2" fillId="2" borderId="0">
      <alignment horizontal="left" vertical="top" wrapText="1"/>
    </xf>
    <xf numFmtId="0" fontId="1" fillId="0" borderId="0"/>
    <xf numFmtId="0" fontId="3" fillId="0" borderId="0">
      <alignment vertical="center"/>
    </xf>
  </cellStyleXfs>
  <cellXfs count="81">
    <xf numFmtId="0" fontId="0" fillId="0" borderId="0" xfId="0">
      <alignment vertical="center"/>
    </xf>
    <xf numFmtId="49" fontId="5" fillId="0" borderId="1" xfId="6" applyNumberFormat="1" applyFont="1" applyFill="1" applyBorder="1" applyAlignment="1" applyProtection="1">
      <alignment horizontal="center" vertical="center" wrapText="1"/>
    </xf>
    <xf numFmtId="49" fontId="7" fillId="0" borderId="2" xfId="6" applyNumberFormat="1" applyFont="1" applyFill="1" applyBorder="1" applyAlignment="1" applyProtection="1">
      <alignment horizontal="center" vertical="center"/>
    </xf>
    <xf numFmtId="49" fontId="7" fillId="0" borderId="3" xfId="6" applyNumberFormat="1" applyFont="1" applyFill="1" applyBorder="1" applyAlignment="1" applyProtection="1">
      <alignment horizontal="left" vertical="center"/>
    </xf>
    <xf numFmtId="49" fontId="7" fillId="0" borderId="3" xfId="6" applyNumberFormat="1" applyFont="1" applyFill="1" applyBorder="1" applyAlignment="1" applyProtection="1">
      <alignment horizontal="left" vertical="center" wrapText="1"/>
    </xf>
    <xf numFmtId="49" fontId="7" fillId="0" borderId="3" xfId="6" applyNumberFormat="1" applyFont="1" applyFill="1" applyBorder="1" applyAlignment="1" applyProtection="1">
      <alignment horizontal="center" vertical="center" wrapText="1"/>
    </xf>
    <xf numFmtId="176" fontId="8" fillId="0" borderId="3" xfId="6" applyNumberFormat="1" applyFont="1" applyFill="1" applyBorder="1" applyAlignment="1" applyProtection="1">
      <alignment horizontal="right" vertical="center"/>
    </xf>
    <xf numFmtId="176" fontId="7" fillId="0" borderId="4" xfId="6" applyNumberFormat="1" applyFont="1" applyFill="1" applyBorder="1" applyAlignment="1" applyProtection="1">
      <alignment horizontal="right" vertical="center"/>
    </xf>
    <xf numFmtId="176" fontId="8" fillId="0" borderId="5" xfId="6" applyNumberFormat="1" applyFont="1" applyFill="1" applyBorder="1" applyAlignment="1" applyProtection="1">
      <alignment horizontal="right" vertical="center"/>
    </xf>
    <xf numFmtId="49" fontId="5" fillId="0" borderId="6" xfId="6" applyNumberFormat="1" applyFont="1" applyFill="1" applyBorder="1" applyAlignment="1" applyProtection="1">
      <alignment horizontal="center" vertical="center" wrapText="1"/>
    </xf>
    <xf numFmtId="176" fontId="5" fillId="0" borderId="6" xfId="6" applyNumberFormat="1" applyFont="1" applyFill="1" applyBorder="1" applyAlignment="1" applyProtection="1">
      <alignment horizontal="right" vertical="center"/>
    </xf>
    <xf numFmtId="176" fontId="6" fillId="0" borderId="6" xfId="6" applyNumberFormat="1" applyFont="1" applyFill="1" applyBorder="1" applyAlignment="1" applyProtection="1">
      <alignment horizontal="right" vertical="center"/>
    </xf>
    <xf numFmtId="176" fontId="5" fillId="0" borderId="7" xfId="6" applyNumberFormat="1" applyFont="1" applyFill="1" applyBorder="1" applyAlignment="1" applyProtection="1">
      <alignment horizontal="right" vertical="center"/>
    </xf>
    <xf numFmtId="49" fontId="11" fillId="0" borderId="5" xfId="6" applyNumberFormat="1" applyFont="1" applyFill="1" applyBorder="1" applyAlignment="1" applyProtection="1">
      <alignment horizontal="center" vertical="center"/>
    </xf>
    <xf numFmtId="49" fontId="7" fillId="0" borderId="5" xfId="6" applyNumberFormat="1" applyFont="1" applyFill="1" applyBorder="1" applyAlignment="1" applyProtection="1">
      <alignment horizontal="left" vertical="center"/>
    </xf>
    <xf numFmtId="49" fontId="7" fillId="0" borderId="5" xfId="6" applyNumberFormat="1" applyFont="1" applyFill="1" applyBorder="1" applyAlignment="1" applyProtection="1">
      <alignment horizontal="left" vertical="center" wrapText="1"/>
    </xf>
    <xf numFmtId="49" fontId="7" fillId="0" borderId="5" xfId="6" applyNumberFormat="1" applyFont="1" applyFill="1" applyBorder="1" applyAlignment="1" applyProtection="1">
      <alignment horizontal="center" vertical="center" wrapText="1"/>
    </xf>
    <xf numFmtId="49" fontId="7" fillId="0" borderId="5" xfId="6" applyNumberFormat="1" applyFont="1" applyFill="1" applyBorder="1" applyAlignment="1" applyProtection="1">
      <alignment horizontal="center" vertical="center"/>
    </xf>
    <xf numFmtId="176" fontId="7" fillId="0" borderId="5" xfId="6" applyNumberFormat="1" applyFont="1" applyFill="1" applyBorder="1" applyAlignment="1" applyProtection="1">
      <alignment horizontal="right"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176" fontId="0" fillId="0" borderId="5" xfId="0" applyNumberFormat="1" applyBorder="1">
      <alignment vertical="center"/>
    </xf>
    <xf numFmtId="49" fontId="7" fillId="0" borderId="9" xfId="6" applyNumberFormat="1" applyFont="1" applyFill="1" applyBorder="1" applyAlignment="1" applyProtection="1">
      <alignment horizontal="center" vertical="center"/>
    </xf>
    <xf numFmtId="49" fontId="7" fillId="0" borderId="10" xfId="6" applyNumberFormat="1" applyFont="1" applyFill="1" applyBorder="1" applyAlignment="1" applyProtection="1">
      <alignment horizontal="left" vertical="center"/>
    </xf>
    <xf numFmtId="49" fontId="7" fillId="0" borderId="10" xfId="6" applyNumberFormat="1" applyFont="1" applyFill="1" applyBorder="1" applyAlignment="1" applyProtection="1">
      <alignment horizontal="left" vertical="center" wrapText="1"/>
    </xf>
    <xf numFmtId="49" fontId="7" fillId="0" borderId="10" xfId="6" applyNumberFormat="1" applyFont="1" applyFill="1" applyBorder="1" applyAlignment="1" applyProtection="1">
      <alignment horizontal="center" vertical="center" wrapText="1"/>
    </xf>
    <xf numFmtId="176" fontId="8" fillId="0" borderId="10" xfId="6" applyNumberFormat="1" applyFont="1" applyFill="1" applyBorder="1" applyAlignment="1" applyProtection="1">
      <alignment horizontal="right" vertical="center"/>
    </xf>
    <xf numFmtId="176" fontId="7" fillId="0" borderId="11" xfId="6" applyNumberFormat="1" applyFont="1" applyFill="1" applyBorder="1" applyAlignment="1" applyProtection="1">
      <alignment horizontal="right" vertical="center"/>
    </xf>
    <xf numFmtId="49" fontId="7" fillId="0" borderId="12" xfId="6" applyNumberFormat="1" applyFont="1" applyFill="1" applyBorder="1" applyAlignment="1" applyProtection="1">
      <alignment horizontal="center" vertical="center"/>
    </xf>
    <xf numFmtId="49" fontId="7" fillId="0" borderId="6" xfId="6" applyNumberFormat="1" applyFont="1" applyFill="1" applyBorder="1" applyAlignment="1" applyProtection="1">
      <alignment horizontal="left" vertical="center"/>
    </xf>
    <xf numFmtId="49" fontId="7" fillId="0" borderId="6" xfId="6" applyNumberFormat="1" applyFont="1" applyFill="1" applyBorder="1" applyAlignment="1" applyProtection="1">
      <alignment horizontal="left" vertical="center" wrapText="1"/>
    </xf>
    <xf numFmtId="49" fontId="7" fillId="0" borderId="6" xfId="6" applyNumberFormat="1" applyFont="1" applyFill="1" applyBorder="1" applyAlignment="1" applyProtection="1">
      <alignment horizontal="center" vertical="center" wrapText="1"/>
    </xf>
    <xf numFmtId="176" fontId="8" fillId="0" borderId="6" xfId="6" applyNumberFormat="1" applyFont="1" applyFill="1" applyBorder="1" applyAlignment="1" applyProtection="1">
      <alignment horizontal="right" vertical="center"/>
    </xf>
    <xf numFmtId="176" fontId="7" fillId="0" borderId="7" xfId="6" applyNumberFormat="1" applyFont="1" applyFill="1" applyBorder="1" applyAlignment="1" applyProtection="1">
      <alignment horizontal="right" vertical="center"/>
    </xf>
    <xf numFmtId="176" fontId="0" fillId="0" borderId="0" xfId="0" applyNumberFormat="1">
      <alignment vertical="center"/>
    </xf>
    <xf numFmtId="49" fontId="7" fillId="0" borderId="13" xfId="6" applyNumberFormat="1" applyFont="1" applyFill="1" applyBorder="1" applyAlignment="1" applyProtection="1">
      <alignment horizontal="left" vertical="center"/>
    </xf>
    <xf numFmtId="49" fontId="11" fillId="0" borderId="14" xfId="6" applyNumberFormat="1" applyFont="1" applyFill="1" applyBorder="1" applyAlignment="1" applyProtection="1">
      <alignment horizontal="center" vertical="center"/>
    </xf>
    <xf numFmtId="49" fontId="7" fillId="0" borderId="15" xfId="6" applyNumberFormat="1" applyFont="1" applyFill="1" applyBorder="1" applyAlignment="1" applyProtection="1">
      <alignment horizontal="left" vertical="center"/>
    </xf>
    <xf numFmtId="49" fontId="7" fillId="0" borderId="16" xfId="6" applyNumberFormat="1" applyFont="1" applyFill="1" applyBorder="1" applyAlignment="1" applyProtection="1">
      <alignment horizontal="left" vertical="center"/>
    </xf>
    <xf numFmtId="49" fontId="7" fillId="3" borderId="3" xfId="6" applyNumberFormat="1" applyFont="1" applyFill="1" applyBorder="1" applyAlignment="1" applyProtection="1">
      <alignment horizontal="left" vertical="center" wrapText="1"/>
    </xf>
    <xf numFmtId="49" fontId="7" fillId="3" borderId="3" xfId="6" applyNumberFormat="1" applyFont="1" applyFill="1" applyBorder="1" applyAlignment="1" applyProtection="1">
      <alignment horizontal="center" vertical="center" wrapText="1"/>
    </xf>
    <xf numFmtId="176" fontId="8" fillId="3" borderId="3" xfId="6" applyNumberFormat="1" applyFont="1" applyFill="1" applyBorder="1" applyAlignment="1" applyProtection="1">
      <alignment horizontal="right" vertical="center"/>
    </xf>
    <xf numFmtId="49" fontId="7" fillId="3" borderId="10" xfId="6" applyNumberFormat="1" applyFont="1" applyFill="1" applyBorder="1" applyAlignment="1" applyProtection="1">
      <alignment horizontal="left" vertical="center" wrapText="1"/>
    </xf>
    <xf numFmtId="49" fontId="7" fillId="3" borderId="10" xfId="6" applyNumberFormat="1" applyFont="1" applyFill="1" applyBorder="1" applyAlignment="1" applyProtection="1">
      <alignment horizontal="center" vertical="center" wrapText="1"/>
    </xf>
    <xf numFmtId="176" fontId="8" fillId="3" borderId="10" xfId="6" applyNumberFormat="1" applyFont="1" applyFill="1" applyBorder="1" applyAlignment="1" applyProtection="1">
      <alignment horizontal="right" vertical="center"/>
    </xf>
    <xf numFmtId="49" fontId="5" fillId="0" borderId="34" xfId="6" applyNumberFormat="1" applyFont="1" applyFill="1" applyBorder="1" applyAlignment="1" applyProtection="1">
      <alignment horizontal="center" vertical="center" wrapText="1"/>
    </xf>
    <xf numFmtId="49" fontId="5" fillId="0" borderId="12" xfId="6" applyNumberFormat="1" applyFont="1" applyFill="1" applyBorder="1" applyAlignment="1" applyProtection="1">
      <alignment horizontal="center" vertical="center" wrapText="1"/>
    </xf>
    <xf numFmtId="49" fontId="7" fillId="4" borderId="3" xfId="6" applyNumberFormat="1" applyFont="1" applyFill="1" applyBorder="1" applyAlignment="1" applyProtection="1">
      <alignment horizontal="left" vertical="center" wrapText="1"/>
    </xf>
    <xf numFmtId="49" fontId="7" fillId="0" borderId="23" xfId="6" applyNumberFormat="1" applyFont="1" applyFill="1" applyBorder="1" applyAlignment="1" applyProtection="1">
      <alignment horizontal="left" vertical="center" wrapText="1"/>
    </xf>
    <xf numFmtId="49" fontId="7" fillId="0" borderId="24" xfId="6" applyNumberFormat="1" applyFont="1" applyFill="1" applyBorder="1" applyAlignment="1" applyProtection="1">
      <alignment horizontal="left" vertical="center" wrapText="1"/>
    </xf>
    <xf numFmtId="49" fontId="7" fillId="0" borderId="25" xfId="6" applyNumberFormat="1" applyFont="1" applyFill="1" applyBorder="1" applyAlignment="1" applyProtection="1">
      <alignment horizontal="left" vertical="center" wrapText="1"/>
    </xf>
    <xf numFmtId="49" fontId="5" fillId="0" borderId="5" xfId="6" applyNumberFormat="1" applyFont="1" applyFill="1" applyBorder="1" applyAlignment="1" applyProtection="1">
      <alignment horizontal="left" vertical="center"/>
    </xf>
    <xf numFmtId="49" fontId="5" fillId="0" borderId="5" xfId="6" applyNumberFormat="1" applyFont="1" applyFill="1" applyBorder="1" applyAlignment="1" applyProtection="1">
      <alignment horizontal="center" vertical="center"/>
    </xf>
    <xf numFmtId="49" fontId="5" fillId="0" borderId="26" xfId="6" applyNumberFormat="1" applyFont="1" applyFill="1" applyBorder="1" applyAlignment="1" applyProtection="1">
      <alignment horizontal="center" vertical="center" wrapText="1"/>
    </xf>
    <xf numFmtId="49" fontId="1" fillId="0" borderId="27" xfId="6" applyNumberFormat="1" applyFill="1" applyBorder="1" applyAlignment="1" applyProtection="1">
      <alignment horizontal="center" vertical="center"/>
    </xf>
    <xf numFmtId="49" fontId="5" fillId="0" borderId="22" xfId="6" applyNumberFormat="1" applyFont="1" applyFill="1" applyBorder="1" applyAlignment="1" applyProtection="1">
      <alignment horizontal="center" vertical="center" wrapText="1"/>
    </xf>
    <xf numFmtId="49" fontId="1" fillId="0" borderId="5" xfId="6" applyNumberFormat="1" applyFill="1" applyBorder="1" applyAlignment="1" applyProtection="1">
      <alignment horizontal="left" vertical="center"/>
    </xf>
    <xf numFmtId="49" fontId="1" fillId="0" borderId="5" xfId="6" applyNumberFormat="1" applyFill="1" applyBorder="1" applyAlignment="1" applyProtection="1">
      <alignment horizontal="left" vertical="center" wrapText="1"/>
    </xf>
    <xf numFmtId="49" fontId="5" fillId="0" borderId="28" xfId="6" applyNumberFormat="1" applyFont="1" applyFill="1" applyBorder="1" applyAlignment="1" applyProtection="1">
      <alignment horizontal="left" vertical="center"/>
    </xf>
    <xf numFmtId="49" fontId="5" fillId="0" borderId="24" xfId="6" applyNumberFormat="1" applyFont="1" applyFill="1" applyBorder="1" applyAlignment="1" applyProtection="1">
      <alignment horizontal="left" vertical="center"/>
    </xf>
    <xf numFmtId="49" fontId="5" fillId="0" borderId="25" xfId="6" applyNumberFormat="1" applyFont="1" applyFill="1" applyBorder="1" applyAlignment="1" applyProtection="1">
      <alignment horizontal="left" vertical="center"/>
    </xf>
    <xf numFmtId="49" fontId="7" fillId="0" borderId="29" xfId="6" applyNumberFormat="1" applyFont="1" applyFill="1" applyBorder="1" applyAlignment="1" applyProtection="1">
      <alignment horizontal="left" vertical="center" wrapText="1"/>
    </xf>
    <xf numFmtId="49" fontId="7" fillId="0" borderId="30" xfId="6" applyNumberFormat="1" applyFont="1" applyFill="1" applyBorder="1" applyAlignment="1" applyProtection="1">
      <alignment horizontal="left" vertical="center" wrapText="1"/>
    </xf>
    <xf numFmtId="49" fontId="7" fillId="0" borderId="31" xfId="6" applyNumberFormat="1" applyFont="1" applyFill="1" applyBorder="1" applyAlignment="1" applyProtection="1">
      <alignment horizontal="left" vertical="center" wrapText="1"/>
    </xf>
    <xf numFmtId="49" fontId="7" fillId="0" borderId="8" xfId="6" applyNumberFormat="1" applyFont="1" applyFill="1" applyBorder="1" applyAlignment="1" applyProtection="1">
      <alignment horizontal="left" vertical="center" wrapText="1"/>
    </xf>
    <xf numFmtId="49" fontId="5" fillId="0" borderId="32" xfId="6" applyNumberFormat="1" applyFont="1" applyFill="1" applyBorder="1" applyAlignment="1" applyProtection="1">
      <alignment horizontal="center" vertical="center" wrapText="1"/>
    </xf>
    <xf numFmtId="49" fontId="4" fillId="0" borderId="33" xfId="6" applyNumberFormat="1" applyFont="1" applyFill="1" applyBorder="1" applyAlignment="1" applyProtection="1">
      <alignment horizontal="center" vertical="center" wrapText="1"/>
    </xf>
    <xf numFmtId="49" fontId="5" fillId="0" borderId="34" xfId="6" applyNumberFormat="1" applyFont="1" applyFill="1" applyBorder="1" applyAlignment="1" applyProtection="1">
      <alignment horizontal="center" vertical="center" wrapText="1"/>
    </xf>
    <xf numFmtId="49" fontId="5" fillId="0" borderId="12" xfId="6" applyNumberFormat="1" applyFont="1" applyFill="1" applyBorder="1" applyAlignment="1" applyProtection="1">
      <alignment horizontal="center" vertical="center" wrapText="1"/>
    </xf>
    <xf numFmtId="0" fontId="13" fillId="0" borderId="0" xfId="0" applyFont="1" applyAlignment="1">
      <alignment horizontal="center" vertical="center"/>
    </xf>
    <xf numFmtId="49" fontId="4" fillId="0" borderId="5" xfId="6" applyNumberFormat="1" applyFont="1" applyFill="1" applyBorder="1" applyAlignment="1" applyProtection="1">
      <alignment horizontal="left" vertical="center"/>
    </xf>
    <xf numFmtId="49" fontId="7" fillId="0" borderId="17" xfId="6" applyNumberFormat="1" applyFont="1" applyFill="1" applyBorder="1" applyAlignment="1" applyProtection="1">
      <alignment horizontal="left" vertical="center" wrapText="1"/>
    </xf>
    <xf numFmtId="49" fontId="7" fillId="0" borderId="18" xfId="6" applyNumberFormat="1" applyFont="1" applyFill="1" applyBorder="1" applyAlignment="1" applyProtection="1">
      <alignment horizontal="left" vertical="center" wrapText="1"/>
    </xf>
    <xf numFmtId="49" fontId="7" fillId="0" borderId="16" xfId="6" applyNumberFormat="1" applyFont="1" applyFill="1" applyBorder="1" applyAlignment="1" applyProtection="1">
      <alignment horizontal="left" vertical="center" wrapText="1"/>
    </xf>
    <xf numFmtId="49" fontId="10" fillId="0" borderId="19" xfId="6" applyNumberFormat="1" applyFont="1" applyFill="1" applyBorder="1" applyAlignment="1" applyProtection="1">
      <alignment horizontal="left"/>
    </xf>
    <xf numFmtId="49" fontId="9" fillId="0" borderId="20" xfId="6" applyNumberFormat="1" applyFont="1" applyFill="1" applyBorder="1" applyAlignment="1" applyProtection="1">
      <alignment horizontal="left" vertical="center"/>
    </xf>
    <xf numFmtId="49" fontId="9" fillId="0" borderId="21" xfId="6" applyNumberFormat="1" applyFont="1" applyFill="1" applyBorder="1" applyAlignment="1" applyProtection="1">
      <alignment horizontal="left" vertical="center"/>
    </xf>
    <xf numFmtId="49" fontId="9" fillId="0" borderId="19" xfId="6" applyNumberFormat="1" applyFont="1" applyFill="1" applyBorder="1" applyAlignment="1" applyProtection="1">
      <alignment horizontal="left" vertical="center" wrapText="1"/>
    </xf>
    <xf numFmtId="49" fontId="9" fillId="0" borderId="19" xfId="6" applyNumberFormat="1" applyFont="1" applyFill="1" applyBorder="1" applyAlignment="1" applyProtection="1">
      <alignment horizontal="left" vertical="center"/>
    </xf>
    <xf numFmtId="49" fontId="1" fillId="0" borderId="5" xfId="6" applyNumberFormat="1" applyFill="1" applyBorder="1" applyAlignment="1" applyProtection="1">
      <alignment horizontal="center" vertical="center"/>
    </xf>
    <xf numFmtId="49" fontId="5" fillId="0" borderId="5" xfId="6" applyNumberFormat="1" applyFont="1" applyFill="1" applyBorder="1" applyAlignment="1" applyProtection="1">
      <alignment horizontal="center" vertical="center" wrapText="1"/>
    </xf>
  </cellXfs>
  <cellStyles count="8">
    <cellStyle name="S10" xfId="1"/>
    <cellStyle name="S11" xfId="2"/>
    <cellStyle name="S7" xfId="3"/>
    <cellStyle name="S8" xfId="4"/>
    <cellStyle name="S9" xfId="5"/>
    <cellStyle name="常规" xfId="0" builtinId="0"/>
    <cellStyle name="常规 2" xfId="6"/>
    <cellStyle name="常规 3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9"/>
  <sheetViews>
    <sheetView tabSelected="1" workbookViewId="0">
      <selection activeCell="H29" sqref="H29"/>
    </sheetView>
  </sheetViews>
  <sheetFormatPr defaultRowHeight="13.5"/>
  <cols>
    <col min="1" max="1" width="7.125" customWidth="1"/>
    <col min="2" max="2" width="16.25" customWidth="1"/>
    <col min="3" max="3" width="17.875" customWidth="1"/>
    <col min="4" max="4" width="20.625" customWidth="1"/>
    <col min="5" max="5" width="9" customWidth="1"/>
    <col min="6" max="7" width="10" customWidth="1"/>
    <col min="8" max="8" width="12.75" customWidth="1"/>
    <col min="9" max="9" width="15.375" customWidth="1"/>
    <col min="10" max="10" width="17.25" customWidth="1"/>
    <col min="11" max="11" width="21.125" customWidth="1"/>
    <col min="12" max="12" width="11.625" bestFit="1" customWidth="1"/>
  </cols>
  <sheetData>
    <row r="1" spans="1:11" ht="25.5">
      <c r="A1" s="69" t="s">
        <v>100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3" spans="1:11" ht="15" thickBot="1">
      <c r="A3" s="74" t="s">
        <v>120</v>
      </c>
      <c r="B3" s="75"/>
      <c r="C3" s="76"/>
      <c r="D3" s="76"/>
      <c r="E3" s="77"/>
      <c r="F3" s="77"/>
      <c r="G3" s="77"/>
      <c r="H3" s="78"/>
      <c r="I3" s="78"/>
      <c r="J3" s="78"/>
      <c r="K3" s="78"/>
    </row>
    <row r="4" spans="1:11">
      <c r="A4" s="53" t="s">
        <v>0</v>
      </c>
      <c r="B4" s="55" t="s">
        <v>1</v>
      </c>
      <c r="C4" s="55" t="s">
        <v>2</v>
      </c>
      <c r="D4" s="55" t="s">
        <v>3</v>
      </c>
      <c r="E4" s="55" t="s">
        <v>4</v>
      </c>
      <c r="F4" s="67" t="s">
        <v>125</v>
      </c>
      <c r="G4" s="45"/>
      <c r="H4" s="55" t="s">
        <v>143</v>
      </c>
      <c r="I4" s="65" t="s">
        <v>5</v>
      </c>
      <c r="J4" s="66"/>
      <c r="K4" s="66"/>
    </row>
    <row r="5" spans="1:11" ht="24">
      <c r="A5" s="54"/>
      <c r="B5" s="56"/>
      <c r="C5" s="56"/>
      <c r="D5" s="56"/>
      <c r="E5" s="57"/>
      <c r="F5" s="68"/>
      <c r="G5" s="46" t="s">
        <v>142</v>
      </c>
      <c r="H5" s="79"/>
      <c r="I5" s="80" t="s">
        <v>6</v>
      </c>
      <c r="J5" s="52" t="s">
        <v>7</v>
      </c>
      <c r="K5" s="1" t="s">
        <v>8</v>
      </c>
    </row>
    <row r="6" spans="1:11">
      <c r="A6" s="70" t="s">
        <v>110</v>
      </c>
      <c r="B6" s="70"/>
      <c r="C6" s="70"/>
      <c r="D6" s="70"/>
      <c r="E6" s="70"/>
      <c r="F6" s="70"/>
      <c r="G6" s="70"/>
      <c r="H6" s="70"/>
      <c r="I6" s="70"/>
      <c r="J6" s="70"/>
      <c r="K6" s="70"/>
    </row>
    <row r="7" spans="1:11">
      <c r="A7" s="70" t="s">
        <v>101</v>
      </c>
      <c r="B7" s="70"/>
      <c r="C7" s="70"/>
      <c r="D7" s="70"/>
      <c r="E7" s="70"/>
      <c r="F7" s="70"/>
      <c r="G7" s="70"/>
      <c r="H7" s="70"/>
      <c r="I7" s="70"/>
      <c r="J7" s="70"/>
      <c r="K7" s="70"/>
    </row>
    <row r="8" spans="1:11">
      <c r="A8" s="71" t="s">
        <v>9</v>
      </c>
      <c r="B8" s="72"/>
      <c r="C8" s="72"/>
      <c r="D8" s="73"/>
      <c r="E8" s="9"/>
      <c r="F8" s="9"/>
      <c r="G8" s="9"/>
      <c r="H8" s="10"/>
      <c r="I8" s="10"/>
      <c r="J8" s="11"/>
      <c r="K8" s="12"/>
    </row>
    <row r="9" spans="1:11">
      <c r="A9" s="2" t="s">
        <v>10</v>
      </c>
      <c r="B9" s="3" t="s">
        <v>11</v>
      </c>
      <c r="C9" s="4" t="s">
        <v>12</v>
      </c>
      <c r="D9" s="4" t="s">
        <v>123</v>
      </c>
      <c r="E9" s="5" t="s">
        <v>13</v>
      </c>
      <c r="F9" s="5" t="s">
        <v>126</v>
      </c>
      <c r="G9" s="5"/>
      <c r="H9" s="6">
        <v>6.16</v>
      </c>
      <c r="I9" s="6">
        <v>11203.69</v>
      </c>
      <c r="J9" s="6">
        <f t="shared" ref="J9:J22" si="0">H9*I9</f>
        <v>69014.7304</v>
      </c>
      <c r="K9" s="7">
        <f>8.33*8300</f>
        <v>69139</v>
      </c>
    </row>
    <row r="10" spans="1:11">
      <c r="A10" s="2" t="s">
        <v>14</v>
      </c>
      <c r="B10" s="3" t="s">
        <v>15</v>
      </c>
      <c r="C10" s="4" t="s">
        <v>16</v>
      </c>
      <c r="D10" s="4" t="s">
        <v>124</v>
      </c>
      <c r="E10" s="5" t="s">
        <v>13</v>
      </c>
      <c r="F10" s="5" t="s">
        <v>127</v>
      </c>
      <c r="G10" s="5"/>
      <c r="H10" s="6">
        <v>0.17</v>
      </c>
      <c r="I10" s="6">
        <v>7747.33</v>
      </c>
      <c r="J10" s="6">
        <f t="shared" si="0"/>
        <v>1317.0461</v>
      </c>
      <c r="K10" s="7">
        <f>H10*5400</f>
        <v>918.00000000000011</v>
      </c>
    </row>
    <row r="11" spans="1:11">
      <c r="A11" s="2" t="s">
        <v>17</v>
      </c>
      <c r="B11" s="3" t="s">
        <v>18</v>
      </c>
      <c r="C11" s="4" t="s">
        <v>19</v>
      </c>
      <c r="D11" s="4" t="s">
        <v>20</v>
      </c>
      <c r="E11" s="5" t="s">
        <v>13</v>
      </c>
      <c r="F11" s="5" t="s">
        <v>128</v>
      </c>
      <c r="G11" s="5"/>
      <c r="H11" s="6">
        <v>0.1885</v>
      </c>
      <c r="I11" s="6">
        <v>11582.67</v>
      </c>
      <c r="J11" s="6">
        <f t="shared" si="0"/>
        <v>2183.3332949999999</v>
      </c>
      <c r="K11" s="7">
        <f>0.19*5400</f>
        <v>1026</v>
      </c>
    </row>
    <row r="12" spans="1:11">
      <c r="A12" s="2" t="s">
        <v>21</v>
      </c>
      <c r="B12" s="3" t="s">
        <v>26</v>
      </c>
      <c r="C12" s="4" t="s">
        <v>27</v>
      </c>
      <c r="D12" s="4" t="s">
        <v>28</v>
      </c>
      <c r="E12" s="5" t="s">
        <v>13</v>
      </c>
      <c r="F12" s="5" t="s">
        <v>129</v>
      </c>
      <c r="G12" s="5"/>
      <c r="H12" s="6">
        <v>2.0739999999999998</v>
      </c>
      <c r="I12" s="6">
        <v>8869.2199999999993</v>
      </c>
      <c r="J12" s="6">
        <f t="shared" si="0"/>
        <v>18394.762279999999</v>
      </c>
      <c r="K12" s="7">
        <f>H12*5800</f>
        <v>12029.199999999999</v>
      </c>
    </row>
    <row r="13" spans="1:11">
      <c r="A13" s="2" t="s">
        <v>25</v>
      </c>
      <c r="B13" s="3" t="s">
        <v>30</v>
      </c>
      <c r="C13" s="4" t="s">
        <v>31</v>
      </c>
      <c r="D13" s="4" t="s">
        <v>32</v>
      </c>
      <c r="E13" s="5" t="s">
        <v>13</v>
      </c>
      <c r="F13" s="5" t="s">
        <v>130</v>
      </c>
      <c r="G13" s="5"/>
      <c r="H13" s="6">
        <v>0.31</v>
      </c>
      <c r="I13" s="6">
        <v>8578.32</v>
      </c>
      <c r="J13" s="6">
        <f t="shared" si="0"/>
        <v>2659.2791999999999</v>
      </c>
      <c r="K13" s="7">
        <f>H13*5800</f>
        <v>1798</v>
      </c>
    </row>
    <row r="14" spans="1:11">
      <c r="A14" s="2" t="s">
        <v>29</v>
      </c>
      <c r="B14" s="3" t="s">
        <v>35</v>
      </c>
      <c r="C14" s="4" t="s">
        <v>36</v>
      </c>
      <c r="D14" s="4" t="s">
        <v>36</v>
      </c>
      <c r="E14" s="5" t="s">
        <v>37</v>
      </c>
      <c r="F14" s="5" t="s">
        <v>131</v>
      </c>
      <c r="G14" s="5"/>
      <c r="H14" s="6">
        <v>50</v>
      </c>
      <c r="I14" s="6">
        <v>99.9</v>
      </c>
      <c r="J14" s="6">
        <f t="shared" si="0"/>
        <v>4995</v>
      </c>
      <c r="K14" s="7"/>
    </row>
    <row r="15" spans="1:11">
      <c r="A15" s="2" t="s">
        <v>33</v>
      </c>
      <c r="B15" s="3" t="s">
        <v>42</v>
      </c>
      <c r="C15" s="4" t="s">
        <v>43</v>
      </c>
      <c r="D15" s="4" t="s">
        <v>132</v>
      </c>
      <c r="E15" s="5" t="s">
        <v>37</v>
      </c>
      <c r="F15" s="5"/>
      <c r="G15" s="5"/>
      <c r="H15" s="6">
        <v>200</v>
      </c>
      <c r="I15" s="6">
        <v>100</v>
      </c>
      <c r="J15" s="6">
        <f t="shared" si="0"/>
        <v>20000</v>
      </c>
      <c r="K15" s="7"/>
    </row>
    <row r="16" spans="1:11">
      <c r="A16" s="2" t="s">
        <v>34</v>
      </c>
      <c r="B16" s="3" t="s">
        <v>45</v>
      </c>
      <c r="C16" s="4" t="s">
        <v>46</v>
      </c>
      <c r="D16" s="4" t="s">
        <v>47</v>
      </c>
      <c r="E16" s="5" t="s">
        <v>37</v>
      </c>
      <c r="F16" s="5"/>
      <c r="G16" s="5"/>
      <c r="H16" s="6">
        <v>635</v>
      </c>
      <c r="I16" s="6">
        <v>3.22</v>
      </c>
      <c r="J16" s="6">
        <f t="shared" si="0"/>
        <v>2044.7</v>
      </c>
      <c r="K16" s="7"/>
    </row>
    <row r="17" spans="1:11">
      <c r="A17" s="2" t="s">
        <v>38</v>
      </c>
      <c r="B17" s="3" t="s">
        <v>49</v>
      </c>
      <c r="C17" s="4" t="s">
        <v>50</v>
      </c>
      <c r="D17" s="4" t="s">
        <v>51</v>
      </c>
      <c r="E17" s="5" t="s">
        <v>52</v>
      </c>
      <c r="F17" s="5"/>
      <c r="G17" s="5"/>
      <c r="H17" s="6">
        <v>16</v>
      </c>
      <c r="I17" s="6">
        <v>1351.23</v>
      </c>
      <c r="J17" s="6">
        <f t="shared" si="0"/>
        <v>21619.68</v>
      </c>
      <c r="K17" s="7">
        <f>10*1300</f>
        <v>13000</v>
      </c>
    </row>
    <row r="18" spans="1:11">
      <c r="A18" s="2" t="s">
        <v>41</v>
      </c>
      <c r="B18" s="3" t="s">
        <v>54</v>
      </c>
      <c r="C18" s="4" t="s">
        <v>55</v>
      </c>
      <c r="D18" s="4" t="s">
        <v>56</v>
      </c>
      <c r="E18" s="5" t="s">
        <v>13</v>
      </c>
      <c r="F18" s="5"/>
      <c r="G18" s="5"/>
      <c r="H18" s="6">
        <v>0.05</v>
      </c>
      <c r="I18" s="6">
        <v>18714</v>
      </c>
      <c r="J18" s="6">
        <f t="shared" si="0"/>
        <v>935.7</v>
      </c>
      <c r="K18" s="7"/>
    </row>
    <row r="19" spans="1:11">
      <c r="A19" s="2" t="s">
        <v>44</v>
      </c>
      <c r="B19" s="3" t="s">
        <v>58</v>
      </c>
      <c r="C19" s="4" t="s">
        <v>59</v>
      </c>
      <c r="D19" s="4" t="s">
        <v>112</v>
      </c>
      <c r="E19" s="5" t="s">
        <v>13</v>
      </c>
      <c r="F19" s="5"/>
      <c r="G19" s="5"/>
      <c r="H19" s="6">
        <v>0.12</v>
      </c>
      <c r="I19" s="6">
        <v>16086.43</v>
      </c>
      <c r="J19" s="6">
        <f t="shared" si="0"/>
        <v>1930.3715999999999</v>
      </c>
      <c r="K19" s="7"/>
    </row>
    <row r="20" spans="1:11">
      <c r="A20" s="2" t="s">
        <v>48</v>
      </c>
      <c r="B20" s="3" t="s">
        <v>61</v>
      </c>
      <c r="C20" s="4" t="s">
        <v>133</v>
      </c>
      <c r="D20" s="4" t="s">
        <v>62</v>
      </c>
      <c r="E20" s="5" t="s">
        <v>63</v>
      </c>
      <c r="F20" s="5"/>
      <c r="G20" s="5"/>
      <c r="H20" s="6">
        <v>2</v>
      </c>
      <c r="I20" s="6">
        <v>1355.72</v>
      </c>
      <c r="J20" s="6">
        <f t="shared" si="0"/>
        <v>2711.44</v>
      </c>
      <c r="K20" s="7"/>
    </row>
    <row r="21" spans="1:11">
      <c r="A21" s="2" t="s">
        <v>53</v>
      </c>
      <c r="B21" s="3" t="s">
        <v>64</v>
      </c>
      <c r="C21" s="4" t="s">
        <v>65</v>
      </c>
      <c r="D21" s="4" t="s">
        <v>65</v>
      </c>
      <c r="E21" s="5" t="s">
        <v>66</v>
      </c>
      <c r="F21" s="5"/>
      <c r="G21" s="5"/>
      <c r="H21" s="6">
        <v>2</v>
      </c>
      <c r="I21" s="6">
        <v>243.15</v>
      </c>
      <c r="J21" s="6">
        <f t="shared" si="0"/>
        <v>486.3</v>
      </c>
      <c r="K21" s="7"/>
    </row>
    <row r="22" spans="1:11" ht="24">
      <c r="A22" s="2" t="s">
        <v>57</v>
      </c>
      <c r="B22" s="3" t="s">
        <v>67</v>
      </c>
      <c r="C22" s="4" t="s">
        <v>68</v>
      </c>
      <c r="D22" s="4" t="s">
        <v>69</v>
      </c>
      <c r="E22" s="5" t="s">
        <v>66</v>
      </c>
      <c r="F22" s="5"/>
      <c r="G22" s="5"/>
      <c r="H22" s="6">
        <v>30</v>
      </c>
      <c r="I22" s="6">
        <v>1200</v>
      </c>
      <c r="J22" s="6">
        <f t="shared" si="0"/>
        <v>36000</v>
      </c>
      <c r="K22" s="7"/>
    </row>
    <row r="23" spans="1:11">
      <c r="A23" s="2" t="s">
        <v>57</v>
      </c>
      <c r="B23" s="3" t="s">
        <v>134</v>
      </c>
      <c r="C23" s="4" t="s">
        <v>135</v>
      </c>
      <c r="D23" s="4" t="s">
        <v>136</v>
      </c>
      <c r="E23" s="5" t="s">
        <v>139</v>
      </c>
      <c r="F23" s="5"/>
      <c r="G23" s="5"/>
      <c r="H23" s="6">
        <v>9000</v>
      </c>
      <c r="I23" s="6">
        <v>4</v>
      </c>
      <c r="J23" s="6">
        <f t="shared" ref="J23" si="1">H23*I23</f>
        <v>36000</v>
      </c>
      <c r="K23" s="7"/>
    </row>
    <row r="24" spans="1:11">
      <c r="A24" s="2" t="s">
        <v>57</v>
      </c>
      <c r="B24" s="3" t="s">
        <v>134</v>
      </c>
      <c r="C24" s="4" t="s">
        <v>137</v>
      </c>
      <c r="D24" s="4" t="s">
        <v>138</v>
      </c>
      <c r="E24" s="5" t="s">
        <v>139</v>
      </c>
      <c r="F24" s="5"/>
      <c r="G24" s="5"/>
      <c r="H24" s="6">
        <v>250</v>
      </c>
      <c r="I24" s="6">
        <v>20</v>
      </c>
      <c r="J24" s="6">
        <f t="shared" ref="J24" si="2">H24*I24</f>
        <v>5000</v>
      </c>
      <c r="K24" s="7"/>
    </row>
    <row r="25" spans="1:11" ht="13.5" customHeight="1">
      <c r="A25" s="48" t="s">
        <v>70</v>
      </c>
      <c r="B25" s="49"/>
      <c r="C25" s="49"/>
      <c r="D25" s="49"/>
      <c r="E25" s="49"/>
      <c r="F25" s="49"/>
      <c r="G25" s="49"/>
      <c r="H25" s="49"/>
      <c r="I25" s="49"/>
      <c r="J25" s="49"/>
      <c r="K25" s="50"/>
    </row>
    <row r="26" spans="1:11" ht="24">
      <c r="A26" s="2" t="s">
        <v>102</v>
      </c>
      <c r="B26" s="3" t="s">
        <v>71</v>
      </c>
      <c r="C26" s="4" t="s">
        <v>72</v>
      </c>
      <c r="D26" s="47" t="s">
        <v>73</v>
      </c>
      <c r="E26" s="40" t="s">
        <v>37</v>
      </c>
      <c r="F26" s="40" t="s">
        <v>140</v>
      </c>
      <c r="G26" s="40"/>
      <c r="H26" s="41">
        <v>155</v>
      </c>
      <c r="I26" s="6">
        <v>9.8800000000000008</v>
      </c>
      <c r="J26" s="6">
        <f t="shared" ref="J26:J33" si="3">H26*I26</f>
        <v>1531.4</v>
      </c>
      <c r="K26" s="7"/>
    </row>
    <row r="27" spans="1:11">
      <c r="A27" s="2" t="s">
        <v>109</v>
      </c>
      <c r="B27" s="3" t="s">
        <v>71</v>
      </c>
      <c r="C27" s="4" t="s">
        <v>72</v>
      </c>
      <c r="D27" s="39" t="s">
        <v>108</v>
      </c>
      <c r="E27" s="40" t="s">
        <v>37</v>
      </c>
      <c r="F27" s="40"/>
      <c r="G27" s="40"/>
      <c r="H27" s="41">
        <v>180</v>
      </c>
      <c r="I27" s="6">
        <v>9.8800000000000008</v>
      </c>
      <c r="J27" s="6">
        <f t="shared" si="3"/>
        <v>1778.4</v>
      </c>
      <c r="K27" s="7"/>
    </row>
    <row r="28" spans="1:11" ht="24">
      <c r="A28" s="2" t="s">
        <v>17</v>
      </c>
      <c r="B28" s="3" t="s">
        <v>76</v>
      </c>
      <c r="C28" s="4" t="s">
        <v>77</v>
      </c>
      <c r="D28" s="39" t="s">
        <v>78</v>
      </c>
      <c r="E28" s="40" t="s">
        <v>37</v>
      </c>
      <c r="F28" s="40" t="s">
        <v>141</v>
      </c>
      <c r="G28" s="40"/>
      <c r="H28" s="41">
        <v>150</v>
      </c>
      <c r="I28" s="6">
        <v>14.53</v>
      </c>
      <c r="J28" s="6">
        <f t="shared" si="3"/>
        <v>2179.5</v>
      </c>
      <c r="K28" s="7"/>
    </row>
    <row r="29" spans="1:11">
      <c r="A29" s="2" t="s">
        <v>21</v>
      </c>
      <c r="B29" s="3" t="s">
        <v>79</v>
      </c>
      <c r="C29" s="4" t="s">
        <v>80</v>
      </c>
      <c r="D29" s="39" t="s">
        <v>81</v>
      </c>
      <c r="E29" s="40" t="s">
        <v>37</v>
      </c>
      <c r="F29" s="40" t="s">
        <v>140</v>
      </c>
      <c r="G29" s="40"/>
      <c r="H29" s="41">
        <v>435</v>
      </c>
      <c r="I29" s="6">
        <v>21.81</v>
      </c>
      <c r="J29" s="6">
        <f t="shared" si="3"/>
        <v>9487.3499999999985</v>
      </c>
      <c r="K29" s="7"/>
    </row>
    <row r="30" spans="1:11">
      <c r="A30" s="2" t="s">
        <v>25</v>
      </c>
      <c r="B30" s="3" t="s">
        <v>74</v>
      </c>
      <c r="C30" s="4" t="s">
        <v>75</v>
      </c>
      <c r="D30" s="39" t="s">
        <v>103</v>
      </c>
      <c r="E30" s="40" t="s">
        <v>37</v>
      </c>
      <c r="F30" s="40"/>
      <c r="G30" s="40"/>
      <c r="H30" s="41">
        <v>175</v>
      </c>
      <c r="I30" s="6">
        <v>8.17</v>
      </c>
      <c r="J30" s="6">
        <f t="shared" si="3"/>
        <v>1429.75</v>
      </c>
      <c r="K30" s="7"/>
    </row>
    <row r="31" spans="1:11">
      <c r="A31" s="2" t="s">
        <v>29</v>
      </c>
      <c r="B31" s="3" t="s">
        <v>74</v>
      </c>
      <c r="C31" s="4" t="s">
        <v>75</v>
      </c>
      <c r="D31" s="39" t="s">
        <v>104</v>
      </c>
      <c r="E31" s="40" t="s">
        <v>37</v>
      </c>
      <c r="F31" s="40"/>
      <c r="G31" s="40"/>
      <c r="H31" s="41">
        <v>65</v>
      </c>
      <c r="I31" s="6">
        <v>8.17</v>
      </c>
      <c r="J31" s="6">
        <f t="shared" si="3"/>
        <v>531.04999999999995</v>
      </c>
      <c r="K31" s="7"/>
    </row>
    <row r="32" spans="1:11">
      <c r="A32" s="2" t="s">
        <v>33</v>
      </c>
      <c r="B32" s="3" t="s">
        <v>74</v>
      </c>
      <c r="C32" s="4" t="s">
        <v>75</v>
      </c>
      <c r="D32" s="39" t="s">
        <v>105</v>
      </c>
      <c r="E32" s="40" t="s">
        <v>37</v>
      </c>
      <c r="F32" s="40"/>
      <c r="G32" s="40"/>
      <c r="H32" s="41">
        <v>275</v>
      </c>
      <c r="I32" s="6">
        <v>8.17</v>
      </c>
      <c r="J32" s="6">
        <f t="shared" si="3"/>
        <v>2246.75</v>
      </c>
      <c r="K32" s="7"/>
    </row>
    <row r="33" spans="1:11">
      <c r="A33" s="2" t="s">
        <v>34</v>
      </c>
      <c r="B33" s="3" t="s">
        <v>74</v>
      </c>
      <c r="C33" s="4" t="s">
        <v>75</v>
      </c>
      <c r="D33" s="39" t="s">
        <v>106</v>
      </c>
      <c r="E33" s="40" t="s">
        <v>37</v>
      </c>
      <c r="F33" s="40"/>
      <c r="G33" s="40"/>
      <c r="H33" s="41">
        <v>595</v>
      </c>
      <c r="I33" s="6">
        <v>8.17</v>
      </c>
      <c r="J33" s="6">
        <f t="shared" si="3"/>
        <v>4861.1499999999996</v>
      </c>
      <c r="K33" s="7"/>
    </row>
    <row r="34" spans="1:11" ht="24">
      <c r="A34" s="2" t="s">
        <v>38</v>
      </c>
      <c r="B34" s="3" t="s">
        <v>79</v>
      </c>
      <c r="C34" s="4" t="s">
        <v>75</v>
      </c>
      <c r="D34" s="39" t="s">
        <v>107</v>
      </c>
      <c r="E34" s="40" t="s">
        <v>37</v>
      </c>
      <c r="F34" s="40"/>
      <c r="G34" s="40"/>
      <c r="H34" s="41">
        <v>35</v>
      </c>
      <c r="I34" s="6">
        <v>21.81</v>
      </c>
      <c r="J34" s="6">
        <f t="shared" ref="J34:J39" si="4">H34*I34</f>
        <v>763.34999999999991</v>
      </c>
      <c r="K34" s="7"/>
    </row>
    <row r="35" spans="1:11">
      <c r="A35" s="2" t="s">
        <v>41</v>
      </c>
      <c r="B35" s="3" t="s">
        <v>82</v>
      </c>
      <c r="C35" s="4" t="s">
        <v>83</v>
      </c>
      <c r="D35" s="39" t="s">
        <v>84</v>
      </c>
      <c r="E35" s="40" t="s">
        <v>37</v>
      </c>
      <c r="F35" s="40"/>
      <c r="G35" s="40"/>
      <c r="H35" s="41">
        <v>2605</v>
      </c>
      <c r="I35" s="6">
        <v>4.75</v>
      </c>
      <c r="J35" s="6">
        <f t="shared" si="4"/>
        <v>12373.75</v>
      </c>
      <c r="K35" s="7"/>
    </row>
    <row r="36" spans="1:11">
      <c r="A36" s="2" t="s">
        <v>44</v>
      </c>
      <c r="B36" s="3" t="s">
        <v>85</v>
      </c>
      <c r="C36" s="4" t="s">
        <v>86</v>
      </c>
      <c r="D36" s="39" t="s">
        <v>87</v>
      </c>
      <c r="E36" s="40" t="s">
        <v>37</v>
      </c>
      <c r="F36" s="40"/>
      <c r="G36" s="40"/>
      <c r="H36" s="41">
        <v>110</v>
      </c>
      <c r="I36" s="6">
        <v>5.59</v>
      </c>
      <c r="J36" s="6">
        <f t="shared" si="4"/>
        <v>614.9</v>
      </c>
      <c r="K36" s="7"/>
    </row>
    <row r="37" spans="1:11">
      <c r="A37" s="2" t="s">
        <v>48</v>
      </c>
      <c r="B37" s="3" t="s">
        <v>88</v>
      </c>
      <c r="C37" s="4" t="s">
        <v>86</v>
      </c>
      <c r="D37" s="39" t="s">
        <v>89</v>
      </c>
      <c r="E37" s="40" t="s">
        <v>37</v>
      </c>
      <c r="F37" s="40"/>
      <c r="G37" s="40"/>
      <c r="H37" s="41">
        <v>1580</v>
      </c>
      <c r="I37" s="6">
        <v>7.27</v>
      </c>
      <c r="J37" s="6">
        <f t="shared" si="4"/>
        <v>11486.599999999999</v>
      </c>
      <c r="K37" s="7"/>
    </row>
    <row r="38" spans="1:11">
      <c r="A38" s="2" t="s">
        <v>53</v>
      </c>
      <c r="B38" s="3" t="s">
        <v>90</v>
      </c>
      <c r="C38" s="4" t="s">
        <v>83</v>
      </c>
      <c r="D38" s="39" t="s">
        <v>91</v>
      </c>
      <c r="E38" s="40" t="s">
        <v>37</v>
      </c>
      <c r="F38" s="40"/>
      <c r="G38" s="40"/>
      <c r="H38" s="41">
        <v>360</v>
      </c>
      <c r="I38" s="6">
        <v>4.75</v>
      </c>
      <c r="J38" s="6">
        <f t="shared" si="4"/>
        <v>1710</v>
      </c>
      <c r="K38" s="7"/>
    </row>
    <row r="39" spans="1:11">
      <c r="A39" s="22" t="s">
        <v>111</v>
      </c>
      <c r="B39" s="23" t="s">
        <v>97</v>
      </c>
      <c r="C39" s="24" t="s">
        <v>98</v>
      </c>
      <c r="D39" s="42" t="s">
        <v>99</v>
      </c>
      <c r="E39" s="43" t="s">
        <v>37</v>
      </c>
      <c r="F39" s="43"/>
      <c r="G39" s="43"/>
      <c r="H39" s="44">
        <v>105</v>
      </c>
      <c r="I39" s="26">
        <v>3.47</v>
      </c>
      <c r="J39" s="26">
        <f t="shared" si="4"/>
        <v>364.35</v>
      </c>
      <c r="K39" s="27"/>
    </row>
    <row r="40" spans="1:11">
      <c r="A40" s="17"/>
      <c r="B40" s="14" t="s">
        <v>114</v>
      </c>
      <c r="C40" s="15"/>
      <c r="D40" s="15"/>
      <c r="E40" s="16"/>
      <c r="F40" s="16"/>
      <c r="G40" s="16"/>
      <c r="H40" s="8"/>
      <c r="I40" s="8"/>
      <c r="J40" s="8">
        <f>201672.27+54762.75</f>
        <v>256435.02</v>
      </c>
      <c r="K40" s="18">
        <f>K9+K10+K11+K12+K13+K17</f>
        <v>97910.2</v>
      </c>
    </row>
    <row r="41" spans="1:11">
      <c r="A41" s="58" t="s">
        <v>115</v>
      </c>
      <c r="B41" s="59"/>
      <c r="C41" s="59"/>
      <c r="D41" s="59"/>
      <c r="E41" s="59"/>
      <c r="F41" s="59"/>
      <c r="G41" s="59"/>
      <c r="H41" s="59"/>
      <c r="I41" s="59"/>
      <c r="J41" s="59"/>
      <c r="K41" s="60"/>
    </row>
    <row r="42" spans="1:11">
      <c r="A42" s="61" t="s">
        <v>70</v>
      </c>
      <c r="B42" s="49"/>
      <c r="C42" s="49"/>
      <c r="D42" s="49"/>
      <c r="E42" s="49"/>
      <c r="F42" s="49"/>
      <c r="G42" s="49"/>
      <c r="H42" s="49"/>
      <c r="I42" s="49"/>
      <c r="J42" s="49"/>
      <c r="K42" s="50"/>
    </row>
    <row r="43" spans="1:11">
      <c r="A43" s="13" t="s">
        <v>102</v>
      </c>
      <c r="B43" s="35" t="s">
        <v>94</v>
      </c>
      <c r="C43" s="4" t="s">
        <v>95</v>
      </c>
      <c r="D43" s="4" t="s">
        <v>96</v>
      </c>
      <c r="E43" s="5" t="s">
        <v>37</v>
      </c>
      <c r="F43" s="5"/>
      <c r="G43" s="5"/>
      <c r="H43" s="6">
        <v>300</v>
      </c>
      <c r="I43" s="6">
        <v>0.95</v>
      </c>
      <c r="J43" s="6">
        <f>H43*I43</f>
        <v>285</v>
      </c>
      <c r="K43" s="7"/>
    </row>
    <row r="44" spans="1:11">
      <c r="A44" s="36" t="s">
        <v>109</v>
      </c>
      <c r="B44" s="37" t="s">
        <v>92</v>
      </c>
      <c r="C44" s="24" t="s">
        <v>83</v>
      </c>
      <c r="D44" s="24" t="s">
        <v>93</v>
      </c>
      <c r="E44" s="25" t="s">
        <v>37</v>
      </c>
      <c r="F44" s="25"/>
      <c r="G44" s="25"/>
      <c r="H44" s="26">
        <v>300</v>
      </c>
      <c r="I44" s="26">
        <v>4.75</v>
      </c>
      <c r="J44" s="26">
        <f>H44*I44</f>
        <v>1425</v>
      </c>
      <c r="K44" s="27"/>
    </row>
    <row r="45" spans="1:11" ht="13.5" customHeight="1">
      <c r="A45" s="62" t="s">
        <v>9</v>
      </c>
      <c r="B45" s="63"/>
      <c r="C45" s="63"/>
      <c r="D45" s="63"/>
      <c r="E45" s="63"/>
      <c r="F45" s="63"/>
      <c r="G45" s="63"/>
      <c r="H45" s="63"/>
      <c r="I45" s="63"/>
      <c r="J45" s="63"/>
      <c r="K45" s="64"/>
    </row>
    <row r="46" spans="1:11">
      <c r="A46" s="13" t="s">
        <v>102</v>
      </c>
      <c r="B46" s="38" t="s">
        <v>22</v>
      </c>
      <c r="C46" s="30" t="s">
        <v>23</v>
      </c>
      <c r="D46" s="30" t="s">
        <v>24</v>
      </c>
      <c r="E46" s="31" t="s">
        <v>13</v>
      </c>
      <c r="F46" s="31"/>
      <c r="G46" s="31"/>
      <c r="H46" s="32">
        <v>0.51</v>
      </c>
      <c r="I46" s="32">
        <v>9426.36</v>
      </c>
      <c r="J46" s="32">
        <f>H46*I46</f>
        <v>4807.4436000000005</v>
      </c>
      <c r="K46" s="33">
        <f>H46*5800</f>
        <v>2958</v>
      </c>
    </row>
    <row r="47" spans="1:11">
      <c r="A47" s="13" t="s">
        <v>109</v>
      </c>
      <c r="B47" s="35" t="s">
        <v>18</v>
      </c>
      <c r="C47" s="4" t="s">
        <v>19</v>
      </c>
      <c r="D47" s="4" t="s">
        <v>20</v>
      </c>
      <c r="E47" s="5" t="s">
        <v>13</v>
      </c>
      <c r="F47" s="5"/>
      <c r="G47" s="5"/>
      <c r="H47" s="6">
        <v>0.1885</v>
      </c>
      <c r="I47" s="6">
        <v>11582.67</v>
      </c>
      <c r="J47" s="6">
        <f>H47*I47</f>
        <v>2183.3332949999999</v>
      </c>
      <c r="K47" s="7">
        <f>0.19*5400</f>
        <v>1026</v>
      </c>
    </row>
    <row r="48" spans="1:11">
      <c r="A48" s="13" t="s">
        <v>17</v>
      </c>
      <c r="B48" s="35" t="s">
        <v>39</v>
      </c>
      <c r="C48" s="4" t="s">
        <v>40</v>
      </c>
      <c r="D48" s="4" t="s">
        <v>40</v>
      </c>
      <c r="E48" s="5" t="s">
        <v>37</v>
      </c>
      <c r="F48" s="5"/>
      <c r="G48" s="5"/>
      <c r="H48" s="6">
        <v>30</v>
      </c>
      <c r="I48" s="6">
        <v>96.14</v>
      </c>
      <c r="J48" s="6">
        <f>H48*I48</f>
        <v>2884.2</v>
      </c>
      <c r="K48" s="7"/>
    </row>
    <row r="49" spans="1:12">
      <c r="A49" s="13" t="s">
        <v>21</v>
      </c>
      <c r="B49" s="37" t="s">
        <v>58</v>
      </c>
      <c r="C49" s="24" t="s">
        <v>59</v>
      </c>
      <c r="D49" s="24" t="s">
        <v>60</v>
      </c>
      <c r="E49" s="25" t="s">
        <v>13</v>
      </c>
      <c r="F49" s="25"/>
      <c r="G49" s="25"/>
      <c r="H49" s="26">
        <v>0.01</v>
      </c>
      <c r="I49" s="26">
        <v>16086.43</v>
      </c>
      <c r="J49" s="26">
        <f>H49*I49</f>
        <v>160.86430000000001</v>
      </c>
      <c r="K49" s="27"/>
    </row>
    <row r="50" spans="1:12">
      <c r="A50" s="13"/>
      <c r="B50" s="14" t="s">
        <v>114</v>
      </c>
      <c r="C50" s="15"/>
      <c r="D50" s="15"/>
      <c r="E50" s="16"/>
      <c r="F50" s="16"/>
      <c r="G50" s="16"/>
      <c r="H50" s="8"/>
      <c r="I50" s="8"/>
      <c r="J50" s="8">
        <f>J43+J44+J46+J47+J48</f>
        <v>11584.976895</v>
      </c>
      <c r="K50" s="18">
        <f>K46+K47</f>
        <v>3984</v>
      </c>
    </row>
    <row r="51" spans="1:12">
      <c r="A51" s="51" t="s">
        <v>122</v>
      </c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34"/>
    </row>
    <row r="52" spans="1:12">
      <c r="A52" s="28"/>
      <c r="B52" s="29" t="s">
        <v>49</v>
      </c>
      <c r="C52" s="30" t="s">
        <v>50</v>
      </c>
      <c r="D52" s="30" t="s">
        <v>51</v>
      </c>
      <c r="E52" s="31" t="s">
        <v>52</v>
      </c>
      <c r="F52" s="31"/>
      <c r="G52" s="31"/>
      <c r="H52" s="32"/>
      <c r="I52" s="32">
        <v>1351.23</v>
      </c>
      <c r="J52" s="32">
        <f t="shared" ref="J52:J57" si="5">H52*I52</f>
        <v>0</v>
      </c>
      <c r="K52" s="33">
        <f>6*1300</f>
        <v>7800</v>
      </c>
    </row>
    <row r="53" spans="1:12">
      <c r="A53" s="17"/>
      <c r="B53" s="3" t="s">
        <v>79</v>
      </c>
      <c r="C53" s="4" t="s">
        <v>80</v>
      </c>
      <c r="D53" s="4" t="s">
        <v>119</v>
      </c>
      <c r="E53" s="5" t="s">
        <v>37</v>
      </c>
      <c r="F53" s="5"/>
      <c r="G53" s="5"/>
      <c r="H53" s="6">
        <v>300</v>
      </c>
      <c r="I53" s="6">
        <v>21.81</v>
      </c>
      <c r="J53" s="6">
        <f t="shared" si="5"/>
        <v>6543</v>
      </c>
      <c r="K53" s="20"/>
    </row>
    <row r="54" spans="1:12">
      <c r="A54" s="17"/>
      <c r="B54" s="3" t="s">
        <v>74</v>
      </c>
      <c r="C54" s="4" t="s">
        <v>75</v>
      </c>
      <c r="D54" s="4" t="s">
        <v>118</v>
      </c>
      <c r="E54" s="5" t="s">
        <v>37</v>
      </c>
      <c r="F54" s="5"/>
      <c r="G54" s="5"/>
      <c r="H54" s="6">
        <v>410</v>
      </c>
      <c r="I54" s="6">
        <v>8.17</v>
      </c>
      <c r="J54" s="6">
        <f t="shared" si="5"/>
        <v>3349.7</v>
      </c>
      <c r="K54" s="20"/>
    </row>
    <row r="55" spans="1:12" ht="24">
      <c r="A55" s="17"/>
      <c r="B55" s="3" t="s">
        <v>35</v>
      </c>
      <c r="C55" s="4" t="s">
        <v>36</v>
      </c>
      <c r="D55" s="4" t="s">
        <v>117</v>
      </c>
      <c r="E55" s="5" t="s">
        <v>37</v>
      </c>
      <c r="F55" s="5"/>
      <c r="G55" s="5"/>
      <c r="H55" s="6">
        <v>44</v>
      </c>
      <c r="I55" s="6">
        <v>99.9</v>
      </c>
      <c r="J55" s="6">
        <f t="shared" si="5"/>
        <v>4395.6000000000004</v>
      </c>
      <c r="K55" s="20"/>
    </row>
    <row r="56" spans="1:12">
      <c r="A56" s="17"/>
      <c r="B56" s="3" t="s">
        <v>26</v>
      </c>
      <c r="C56" s="4" t="s">
        <v>27</v>
      </c>
      <c r="D56" s="4" t="s">
        <v>28</v>
      </c>
      <c r="E56" s="5" t="s">
        <v>13</v>
      </c>
      <c r="F56" s="5"/>
      <c r="G56" s="5"/>
      <c r="H56" s="6">
        <v>0.152</v>
      </c>
      <c r="I56" s="6">
        <v>8869.2199999999993</v>
      </c>
      <c r="J56" s="6">
        <f t="shared" si="5"/>
        <v>1348.1214399999999</v>
      </c>
      <c r="K56" s="7">
        <f>H56*5800</f>
        <v>881.6</v>
      </c>
    </row>
    <row r="57" spans="1:12">
      <c r="A57" s="17"/>
      <c r="B57" s="14" t="s">
        <v>18</v>
      </c>
      <c r="C57" s="15" t="s">
        <v>19</v>
      </c>
      <c r="D57" s="15" t="s">
        <v>20</v>
      </c>
      <c r="E57" s="16" t="s">
        <v>13</v>
      </c>
      <c r="F57" s="16"/>
      <c r="G57" s="16"/>
      <c r="H57" s="8">
        <v>0.94299999999999995</v>
      </c>
      <c r="I57" s="8">
        <v>11582.67</v>
      </c>
      <c r="J57" s="8">
        <f t="shared" si="5"/>
        <v>10922.45781</v>
      </c>
      <c r="K57" s="18">
        <f>0.943*5400</f>
        <v>5092.2</v>
      </c>
    </row>
    <row r="58" spans="1:12">
      <c r="A58" s="17"/>
      <c r="B58" s="14" t="s">
        <v>116</v>
      </c>
      <c r="C58" s="15"/>
      <c r="D58" s="15"/>
      <c r="E58" s="16"/>
      <c r="F58" s="16"/>
      <c r="G58" s="16"/>
      <c r="H58" s="8"/>
      <c r="I58" s="8"/>
      <c r="J58" s="8">
        <f>SUM(J52:J57)</f>
        <v>26558.879250000002</v>
      </c>
      <c r="K58" s="18">
        <f>K52+K56+K57</f>
        <v>13773.8</v>
      </c>
    </row>
    <row r="59" spans="1:12">
      <c r="A59" s="19"/>
      <c r="B59" s="14" t="s">
        <v>113</v>
      </c>
      <c r="C59" s="19"/>
      <c r="D59" s="19"/>
      <c r="E59" s="19"/>
      <c r="F59" s="19"/>
      <c r="G59" s="19"/>
      <c r="H59" s="19"/>
      <c r="I59" s="19"/>
      <c r="J59" s="21">
        <f>J40+J50+J58</f>
        <v>294578.87614499999</v>
      </c>
      <c r="K59" s="19" t="s">
        <v>121</v>
      </c>
      <c r="L59" s="34"/>
    </row>
  </sheetData>
  <mergeCells count="20">
    <mergeCell ref="A1:K1"/>
    <mergeCell ref="A6:K6"/>
    <mergeCell ref="A8:D8"/>
    <mergeCell ref="A7:K7"/>
    <mergeCell ref="A3:K3"/>
    <mergeCell ref="H4:H5"/>
    <mergeCell ref="B4:B5"/>
    <mergeCell ref="C4:C5"/>
    <mergeCell ref="I5"/>
    <mergeCell ref="A25:K25"/>
    <mergeCell ref="A51:K51"/>
    <mergeCell ref="J5"/>
    <mergeCell ref="A4:A5"/>
    <mergeCell ref="D4:D5"/>
    <mergeCell ref="E4:E5"/>
    <mergeCell ref="A41:K41"/>
    <mergeCell ref="A42:K42"/>
    <mergeCell ref="A45:K45"/>
    <mergeCell ref="I4:K4"/>
    <mergeCell ref="F4:F5"/>
  </mergeCells>
  <phoneticPr fontId="12" type="noConversion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31" sqref="G31"/>
    </sheetView>
  </sheetViews>
  <sheetFormatPr defaultRowHeight="13.5"/>
  <sheetData/>
  <phoneticPr fontId="1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dgq</dc:creator>
  <cp:lastModifiedBy>微软用户</cp:lastModifiedBy>
  <cp:lastPrinted>2014-01-25T06:43:02Z</cp:lastPrinted>
  <dcterms:created xsi:type="dcterms:W3CDTF">2013-11-07T08:11:20Z</dcterms:created>
  <dcterms:modified xsi:type="dcterms:W3CDTF">2014-05-13T01:40:14Z</dcterms:modified>
</cp:coreProperties>
</file>