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es\Documents for higher education\Courses\Year 3 Semester 2\מדעי הנתונים ובינה עסקית\עבודות להגשה\תרגיל 1\"/>
    </mc:Choice>
  </mc:AlternateContent>
  <xr:revisionPtr revIDLastSave="0" documentId="13_ncr:1_{A39A74B7-2A74-46E1-8860-03F4411ABCDC}" xr6:coauthVersionLast="47" xr6:coauthVersionMax="47" xr10:uidLastSave="{00000000-0000-0000-0000-000000000000}"/>
  <bookViews>
    <workbookView xWindow="-110" yWindow="-110" windowWidth="19420" windowHeight="10300" activeTab="2" xr2:uid="{DC8FB901-7216-E04F-8317-CBBD8FD78584}"/>
  </bookViews>
  <sheets>
    <sheet name="שאלה 1" sheetId="1" r:id="rId1"/>
    <sheet name="שאלה 2" sheetId="2" r:id="rId2"/>
    <sheet name="שאלה 3" sheetId="3" r:id="rId3"/>
    <sheet name="שאלה 3 סעיף משהו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1" i="3" l="1"/>
  <c r="N49" i="3"/>
  <c r="I24" i="3"/>
  <c r="I7" i="4" l="1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4" i="4"/>
  <c r="I5" i="4"/>
  <c r="I6" i="4"/>
  <c r="I3" i="4"/>
  <c r="L17" i="4" s="1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G42" i="4" s="1"/>
  <c r="F43" i="4"/>
  <c r="F44" i="4"/>
  <c r="F45" i="4"/>
  <c r="F46" i="4"/>
  <c r="F47" i="4"/>
  <c r="F48" i="4"/>
  <c r="F49" i="4"/>
  <c r="F50" i="4"/>
  <c r="G50" i="4" s="1"/>
  <c r="F51" i="4"/>
  <c r="F52" i="4"/>
  <c r="F53" i="4"/>
  <c r="F54" i="4"/>
  <c r="F55" i="4"/>
  <c r="F56" i="4"/>
  <c r="F57" i="4"/>
  <c r="F58" i="4"/>
  <c r="G58" i="4" s="1"/>
  <c r="F59" i="4"/>
  <c r="F60" i="4"/>
  <c r="F61" i="4"/>
  <c r="F62" i="4"/>
  <c r="F63" i="4"/>
  <c r="F64" i="4"/>
  <c r="F65" i="4"/>
  <c r="F66" i="4"/>
  <c r="G66" i="4" s="1"/>
  <c r="F67" i="4"/>
  <c r="F68" i="4"/>
  <c r="F69" i="4"/>
  <c r="F70" i="4"/>
  <c r="F71" i="4"/>
  <c r="F72" i="4"/>
  <c r="F73" i="4"/>
  <c r="F74" i="4"/>
  <c r="G74" i="4" s="1"/>
  <c r="F75" i="4"/>
  <c r="F76" i="4"/>
  <c r="F77" i="4"/>
  <c r="F78" i="4"/>
  <c r="F79" i="4"/>
  <c r="F80" i="4"/>
  <c r="F81" i="4"/>
  <c r="F82" i="4"/>
  <c r="G82" i="4" s="1"/>
  <c r="F83" i="4"/>
  <c r="F84" i="4"/>
  <c r="F85" i="4"/>
  <c r="F86" i="4"/>
  <c r="F87" i="4"/>
  <c r="F88" i="4"/>
  <c r="F89" i="4"/>
  <c r="F90" i="4"/>
  <c r="G90" i="4" s="1"/>
  <c r="F91" i="4"/>
  <c r="F92" i="4"/>
  <c r="F93" i="4"/>
  <c r="F94" i="4"/>
  <c r="F95" i="4"/>
  <c r="F96" i="4"/>
  <c r="F97" i="4"/>
  <c r="F98" i="4"/>
  <c r="G98" i="4" s="1"/>
  <c r="F99" i="4"/>
  <c r="F100" i="4"/>
  <c r="F101" i="4"/>
  <c r="F102" i="4"/>
  <c r="F15" i="4"/>
  <c r="G15" i="4" s="1"/>
  <c r="F16" i="4"/>
  <c r="G16" i="4" s="1"/>
  <c r="F17" i="4"/>
  <c r="G17" i="4" s="1"/>
  <c r="F18" i="4"/>
  <c r="G18" i="4" s="1"/>
  <c r="F19" i="4"/>
  <c r="F20" i="4"/>
  <c r="G20" i="4" s="1"/>
  <c r="F21" i="4"/>
  <c r="G21" i="4" s="1"/>
  <c r="F3" i="4"/>
  <c r="F4" i="4"/>
  <c r="G4" i="4" s="1"/>
  <c r="F6" i="4"/>
  <c r="G6" i="4" s="1"/>
  <c r="F7" i="4"/>
  <c r="F8" i="4"/>
  <c r="G8" i="4" s="1"/>
  <c r="F9" i="4"/>
  <c r="G9" i="4" s="1"/>
  <c r="F10" i="4"/>
  <c r="G10" i="4" s="1"/>
  <c r="F11" i="4"/>
  <c r="F12" i="4"/>
  <c r="G12" i="4" s="1"/>
  <c r="F13" i="4"/>
  <c r="G13" i="4" s="1"/>
  <c r="F14" i="4"/>
  <c r="G14" i="4" s="1"/>
  <c r="F5" i="4"/>
  <c r="G5" i="4"/>
  <c r="G7" i="4"/>
  <c r="G11" i="4"/>
  <c r="G19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3" i="4"/>
  <c r="G44" i="4"/>
  <c r="G45" i="4"/>
  <c r="G46" i="4"/>
  <c r="G47" i="4"/>
  <c r="G48" i="4"/>
  <c r="G49" i="4"/>
  <c r="G51" i="4"/>
  <c r="G52" i="4"/>
  <c r="G53" i="4"/>
  <c r="G54" i="4"/>
  <c r="G55" i="4"/>
  <c r="G56" i="4"/>
  <c r="G57" i="4"/>
  <c r="G59" i="4"/>
  <c r="G60" i="4"/>
  <c r="G61" i="4"/>
  <c r="G62" i="4"/>
  <c r="G63" i="4"/>
  <c r="G64" i="4"/>
  <c r="G65" i="4"/>
  <c r="G67" i="4"/>
  <c r="G68" i="4"/>
  <c r="G69" i="4"/>
  <c r="G70" i="4"/>
  <c r="G71" i="4"/>
  <c r="G72" i="4"/>
  <c r="G73" i="4"/>
  <c r="G75" i="4"/>
  <c r="G76" i="4"/>
  <c r="G77" i="4"/>
  <c r="G78" i="4"/>
  <c r="G79" i="4"/>
  <c r="G80" i="4"/>
  <c r="G81" i="4"/>
  <c r="G83" i="4"/>
  <c r="G84" i="4"/>
  <c r="G85" i="4"/>
  <c r="G86" i="4"/>
  <c r="G87" i="4"/>
  <c r="G88" i="4"/>
  <c r="G89" i="4"/>
  <c r="G91" i="4"/>
  <c r="G92" i="4"/>
  <c r="G93" i="4"/>
  <c r="G94" i="4"/>
  <c r="G95" i="4"/>
  <c r="G96" i="4"/>
  <c r="G97" i="4"/>
  <c r="G99" i="4"/>
  <c r="G100" i="4"/>
  <c r="G101" i="4"/>
  <c r="G102" i="4"/>
  <c r="G3" i="4"/>
  <c r="L16" i="4" l="1"/>
  <c r="Z84" i="3"/>
  <c r="AA84" i="3"/>
  <c r="AB84" i="3"/>
  <c r="AC84" i="3"/>
  <c r="Z85" i="3"/>
  <c r="AA85" i="3"/>
  <c r="AB85" i="3"/>
  <c r="AC85" i="3"/>
  <c r="Y85" i="3"/>
  <c r="Y84" i="3"/>
  <c r="R85" i="3"/>
  <c r="Q85" i="3"/>
  <c r="S85" i="3"/>
  <c r="T85" i="3"/>
  <c r="U85" i="3"/>
  <c r="Q84" i="3"/>
  <c r="R84" i="3"/>
  <c r="S84" i="3"/>
  <c r="T84" i="3"/>
  <c r="U84" i="3"/>
  <c r="J85" i="3"/>
  <c r="K85" i="3"/>
  <c r="L85" i="3"/>
  <c r="M85" i="3"/>
  <c r="I85" i="3"/>
  <c r="J84" i="3"/>
  <c r="K84" i="3"/>
  <c r="L84" i="3"/>
  <c r="M84" i="3"/>
  <c r="I84" i="3"/>
  <c r="Z70" i="3"/>
  <c r="Y69" i="3"/>
  <c r="Q70" i="3"/>
  <c r="S69" i="3"/>
  <c r="AA70" i="3"/>
  <c r="AB70" i="3"/>
  <c r="AC70" i="3"/>
  <c r="Y70" i="3"/>
  <c r="Z69" i="3"/>
  <c r="AA69" i="3"/>
  <c r="AB69" i="3"/>
  <c r="AC69" i="3"/>
  <c r="R70" i="3"/>
  <c r="S70" i="3"/>
  <c r="T70" i="3"/>
  <c r="U70" i="3"/>
  <c r="Q69" i="3"/>
  <c r="R69" i="3"/>
  <c r="T69" i="3"/>
  <c r="U69" i="3"/>
  <c r="N70" i="3"/>
  <c r="N69" i="3"/>
  <c r="M72" i="3" s="1"/>
  <c r="I70" i="3"/>
  <c r="I73" i="3" s="1"/>
  <c r="I76" i="3" s="1"/>
  <c r="J70" i="3"/>
  <c r="J73" i="3" s="1"/>
  <c r="J76" i="3" s="1"/>
  <c r="K70" i="3"/>
  <c r="K73" i="3" s="1"/>
  <c r="K76" i="3" s="1"/>
  <c r="L70" i="3"/>
  <c r="L73" i="3" s="1"/>
  <c r="L76" i="3" s="1"/>
  <c r="M70" i="3"/>
  <c r="M73" i="3" s="1"/>
  <c r="M79" i="3" s="1"/>
  <c r="J69" i="3"/>
  <c r="K69" i="3"/>
  <c r="L69" i="3"/>
  <c r="L72" i="3" s="1"/>
  <c r="M69" i="3"/>
  <c r="I69" i="3"/>
  <c r="I72" i="3" s="1"/>
  <c r="I75" i="3" l="1"/>
  <c r="I78" i="3" s="1"/>
  <c r="Z87" i="3"/>
  <c r="Z90" i="3" s="1"/>
  <c r="K72" i="3"/>
  <c r="K78" i="3" s="1"/>
  <c r="J72" i="3"/>
  <c r="J75" i="3" s="1"/>
  <c r="N71" i="3"/>
  <c r="Z93" i="3"/>
  <c r="AD85" i="3"/>
  <c r="AB88" i="3" s="1"/>
  <c r="AB94" i="3" s="1"/>
  <c r="AD84" i="3"/>
  <c r="AC87" i="3" s="1"/>
  <c r="AC93" i="3" s="1"/>
  <c r="V84" i="3"/>
  <c r="S87" i="3" s="1"/>
  <c r="V85" i="3"/>
  <c r="Q88" i="3" s="1"/>
  <c r="M88" i="3"/>
  <c r="M94" i="3" s="1"/>
  <c r="L88" i="3"/>
  <c r="L94" i="3" s="1"/>
  <c r="I87" i="3"/>
  <c r="N85" i="3"/>
  <c r="I88" i="3" s="1"/>
  <c r="I91" i="3" s="1"/>
  <c r="I94" i="3" s="1"/>
  <c r="N84" i="3"/>
  <c r="L78" i="3"/>
  <c r="I79" i="3"/>
  <c r="M78" i="3"/>
  <c r="K79" i="3"/>
  <c r="L79" i="3"/>
  <c r="J79" i="3"/>
  <c r="AD70" i="3"/>
  <c r="AB73" i="3" s="1"/>
  <c r="AB79" i="3" s="1"/>
  <c r="AD69" i="3"/>
  <c r="V70" i="3"/>
  <c r="V69" i="3"/>
  <c r="J55" i="3"/>
  <c r="K55" i="3"/>
  <c r="L55" i="3"/>
  <c r="M55" i="3"/>
  <c r="I55" i="3"/>
  <c r="I53" i="3"/>
  <c r="J54" i="3"/>
  <c r="K54" i="3"/>
  <c r="L54" i="3"/>
  <c r="M54" i="3"/>
  <c r="I54" i="3"/>
  <c r="J53" i="3"/>
  <c r="K53" i="3"/>
  <c r="L53" i="3"/>
  <c r="M53" i="3"/>
  <c r="J37" i="3"/>
  <c r="K37" i="3"/>
  <c r="L37" i="3"/>
  <c r="M37" i="3"/>
  <c r="I37" i="3"/>
  <c r="J36" i="3"/>
  <c r="K36" i="3"/>
  <c r="L36" i="3"/>
  <c r="M36" i="3"/>
  <c r="I36" i="3"/>
  <c r="K22" i="3"/>
  <c r="L22" i="3"/>
  <c r="M22" i="3"/>
  <c r="J22" i="3"/>
  <c r="K21" i="3"/>
  <c r="L21" i="3"/>
  <c r="M21" i="3"/>
  <c r="J21" i="3"/>
  <c r="I22" i="3"/>
  <c r="N22" i="3" s="1"/>
  <c r="M25" i="3" s="1"/>
  <c r="I21" i="3"/>
  <c r="M10" i="3"/>
  <c r="L10" i="3"/>
  <c r="K10" i="3"/>
  <c r="J10" i="3"/>
  <c r="I10" i="3"/>
  <c r="Q91" i="3" l="1"/>
  <c r="Q94" i="3" s="1"/>
  <c r="S90" i="3"/>
  <c r="S93" i="3" s="1"/>
  <c r="AB72" i="3"/>
  <c r="AD71" i="3"/>
  <c r="AA72" i="3"/>
  <c r="AA78" i="3" s="1"/>
  <c r="Z73" i="3"/>
  <c r="Y73" i="3"/>
  <c r="Y76" i="3" s="1"/>
  <c r="Y79" i="3" s="1"/>
  <c r="AC72" i="3"/>
  <c r="AC78" i="3" s="1"/>
  <c r="T88" i="3"/>
  <c r="Y88" i="3"/>
  <c r="Y91" i="3" s="1"/>
  <c r="Y94" i="3" s="1"/>
  <c r="U88" i="3"/>
  <c r="U94" i="3" s="1"/>
  <c r="Z88" i="3"/>
  <c r="AA73" i="3"/>
  <c r="AB87" i="3"/>
  <c r="S88" i="3"/>
  <c r="R87" i="3"/>
  <c r="T87" i="3"/>
  <c r="R88" i="3"/>
  <c r="R94" i="3" s="1"/>
  <c r="AC73" i="3"/>
  <c r="AC79" i="3" s="1"/>
  <c r="N86" i="3"/>
  <c r="AC88" i="3"/>
  <c r="AC94" i="3" s="1"/>
  <c r="AA88" i="3"/>
  <c r="AA94" i="3" s="1"/>
  <c r="V71" i="3"/>
  <c r="N79" i="3"/>
  <c r="AD86" i="3"/>
  <c r="AA87" i="3"/>
  <c r="Q87" i="3"/>
  <c r="Z72" i="3"/>
  <c r="Z78" i="3" s="1"/>
  <c r="Q72" i="3"/>
  <c r="J78" i="3"/>
  <c r="N78" i="3" s="1"/>
  <c r="Y72" i="3"/>
  <c r="Y75" i="3" s="1"/>
  <c r="Y87" i="3"/>
  <c r="U87" i="3"/>
  <c r="V86" i="3"/>
  <c r="K87" i="3"/>
  <c r="L87" i="3"/>
  <c r="J88" i="3"/>
  <c r="J94" i="3" s="1"/>
  <c r="I90" i="3"/>
  <c r="I93" i="3" s="1"/>
  <c r="M87" i="3"/>
  <c r="M93" i="3" s="1"/>
  <c r="J87" i="3"/>
  <c r="K88" i="3"/>
  <c r="S73" i="3"/>
  <c r="T73" i="3"/>
  <c r="U73" i="3"/>
  <c r="R73" i="3"/>
  <c r="R76" i="3" s="1"/>
  <c r="R79" i="3" s="1"/>
  <c r="Q73" i="3"/>
  <c r="T72" i="3"/>
  <c r="U72" i="3"/>
  <c r="R72" i="3"/>
  <c r="R78" i="3" s="1"/>
  <c r="S72" i="3"/>
  <c r="J25" i="3"/>
  <c r="K11" i="3"/>
  <c r="J56" i="3"/>
  <c r="J59" i="3" s="1"/>
  <c r="J62" i="3" s="1"/>
  <c r="L25" i="3"/>
  <c r="K25" i="3"/>
  <c r="K58" i="3"/>
  <c r="M28" i="3"/>
  <c r="M31" i="3" s="1"/>
  <c r="L57" i="3"/>
  <c r="L60" i="3" s="1"/>
  <c r="L63" i="3" s="1"/>
  <c r="N10" i="3"/>
  <c r="M11" i="3" s="1"/>
  <c r="N21" i="3"/>
  <c r="K24" i="3" s="1"/>
  <c r="I25" i="3"/>
  <c r="N55" i="3"/>
  <c r="M58" i="3" s="1"/>
  <c r="M64" i="3" s="1"/>
  <c r="N54" i="3"/>
  <c r="K57" i="3" s="1"/>
  <c r="N53" i="3"/>
  <c r="M56" i="3" s="1"/>
  <c r="M62" i="3" s="1"/>
  <c r="Y78" i="3" l="1"/>
  <c r="T90" i="3"/>
  <c r="T93" i="3"/>
  <c r="T91" i="3"/>
  <c r="T94" i="3"/>
  <c r="AB75" i="3"/>
  <c r="AB78" i="3" s="1"/>
  <c r="R90" i="3"/>
  <c r="R93" i="3"/>
  <c r="Q90" i="3"/>
  <c r="Q93" i="3" s="1"/>
  <c r="S91" i="3"/>
  <c r="S94" i="3"/>
  <c r="V94" i="3" s="1"/>
  <c r="L56" i="3"/>
  <c r="L59" i="3" s="1"/>
  <c r="L62" i="3" s="1"/>
  <c r="M57" i="3"/>
  <c r="M60" i="3" s="1"/>
  <c r="M63" i="3" s="1"/>
  <c r="L58" i="3"/>
  <c r="L61" i="3" s="1"/>
  <c r="L64" i="3" s="1"/>
  <c r="L11" i="3"/>
  <c r="AA90" i="3"/>
  <c r="AA93" i="3"/>
  <c r="AB90" i="3"/>
  <c r="AB93" i="3"/>
  <c r="Z76" i="3"/>
  <c r="Z79" i="3"/>
  <c r="AD79" i="3" s="1"/>
  <c r="I58" i="3"/>
  <c r="I61" i="3" s="1"/>
  <c r="I64" i="3" s="1"/>
  <c r="I27" i="3"/>
  <c r="I56" i="3"/>
  <c r="U90" i="3"/>
  <c r="U93" i="3" s="1"/>
  <c r="AA76" i="3"/>
  <c r="AA79" i="3" s="1"/>
  <c r="J58" i="3"/>
  <c r="Y90" i="3"/>
  <c r="Y93" i="3"/>
  <c r="AD93" i="3" s="1"/>
  <c r="Z91" i="3"/>
  <c r="Z94" i="3"/>
  <c r="AD94" i="3" s="1"/>
  <c r="K90" i="3"/>
  <c r="K93" i="3" s="1"/>
  <c r="J90" i="3"/>
  <c r="J93" i="3" s="1"/>
  <c r="L90" i="3"/>
  <c r="L93" i="3" s="1"/>
  <c r="K91" i="3"/>
  <c r="K94" i="3" s="1"/>
  <c r="N94" i="3" s="1"/>
  <c r="Q76" i="3"/>
  <c r="Q79" i="3" s="1"/>
  <c r="T76" i="3"/>
  <c r="T79" i="3" s="1"/>
  <c r="U76" i="3"/>
  <c r="U79" i="3" s="1"/>
  <c r="S76" i="3"/>
  <c r="S79" i="3" s="1"/>
  <c r="S75" i="3"/>
  <c r="S78" i="3"/>
  <c r="Q75" i="3"/>
  <c r="Q78" i="3" s="1"/>
  <c r="U75" i="3"/>
  <c r="U78" i="3" s="1"/>
  <c r="T75" i="3"/>
  <c r="T78" i="3"/>
  <c r="K60" i="3"/>
  <c r="K63" i="3" s="1"/>
  <c r="K27" i="3"/>
  <c r="K30" i="3" s="1"/>
  <c r="M12" i="3"/>
  <c r="M13" i="3" s="1"/>
  <c r="J28" i="3"/>
  <c r="J31" i="3" s="1"/>
  <c r="K12" i="3"/>
  <c r="K13" i="3" s="1"/>
  <c r="L28" i="3"/>
  <c r="L31" i="3" s="1"/>
  <c r="J57" i="3"/>
  <c r="K61" i="3"/>
  <c r="K64" i="3" s="1"/>
  <c r="L12" i="3"/>
  <c r="L13" i="3" s="1"/>
  <c r="J24" i="3"/>
  <c r="L24" i="3"/>
  <c r="M24" i="3"/>
  <c r="I62" i="3"/>
  <c r="I59" i="3"/>
  <c r="J61" i="3"/>
  <c r="J64" i="3" s="1"/>
  <c r="K28" i="3"/>
  <c r="K31" i="3" s="1"/>
  <c r="J11" i="3"/>
  <c r="I57" i="3"/>
  <c r="K56" i="3"/>
  <c r="I11" i="3"/>
  <c r="I28" i="3"/>
  <c r="I31" i="3"/>
  <c r="J111" i="2"/>
  <c r="J112" i="2"/>
  <c r="J113" i="2"/>
  <c r="J114" i="2"/>
  <c r="J110" i="2"/>
  <c r="K74" i="2"/>
  <c r="K75" i="2"/>
  <c r="K76" i="2"/>
  <c r="K77" i="2"/>
  <c r="K73" i="2"/>
  <c r="J74" i="2"/>
  <c r="J75" i="2"/>
  <c r="J76" i="2"/>
  <c r="J77" i="2"/>
  <c r="J73" i="2"/>
  <c r="M63" i="2"/>
  <c r="L25" i="2"/>
  <c r="L26" i="2"/>
  <c r="L27" i="2"/>
  <c r="L28" i="2"/>
  <c r="L24" i="2"/>
  <c r="K25" i="2"/>
  <c r="K26" i="2"/>
  <c r="K27" i="2"/>
  <c r="K28" i="2"/>
  <c r="K24" i="2"/>
  <c r="J25" i="2"/>
  <c r="J26" i="2"/>
  <c r="J27" i="2"/>
  <c r="J28" i="2"/>
  <c r="J24" i="2"/>
  <c r="K14" i="2"/>
  <c r="K13" i="2"/>
  <c r="K3" i="2"/>
  <c r="K2" i="2"/>
  <c r="D23" i="1"/>
  <c r="D24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6" i="1"/>
  <c r="X96" i="3" l="1"/>
  <c r="V93" i="3"/>
  <c r="P96" i="3" s="1"/>
  <c r="I30" i="3"/>
  <c r="AD78" i="3"/>
  <c r="X81" i="3" s="1"/>
  <c r="N93" i="3"/>
  <c r="H96" i="3" s="1"/>
  <c r="V79" i="3"/>
  <c r="V78" i="3"/>
  <c r="P81" i="3" s="1"/>
  <c r="J12" i="3"/>
  <c r="J13" i="3"/>
  <c r="N64" i="3"/>
  <c r="M27" i="3"/>
  <c r="M30" i="3"/>
  <c r="N31" i="3"/>
  <c r="L27" i="3"/>
  <c r="L30" i="3"/>
  <c r="J27" i="3"/>
  <c r="J30" i="3" s="1"/>
  <c r="I12" i="3"/>
  <c r="I13" i="3" s="1"/>
  <c r="I16" i="3" s="1"/>
  <c r="J60" i="3"/>
  <c r="J63" i="3" s="1"/>
  <c r="K59" i="3"/>
  <c r="K62" i="3"/>
  <c r="N62" i="3" s="1"/>
  <c r="N66" i="3" s="1"/>
  <c r="I60" i="3"/>
  <c r="I63" i="3" s="1"/>
  <c r="N63" i="3" s="1"/>
  <c r="N37" i="3"/>
  <c r="N36" i="3"/>
  <c r="M25" i="2"/>
  <c r="L73" i="2"/>
  <c r="J115" i="2"/>
  <c r="K110" i="2" s="1"/>
  <c r="J29" i="2"/>
  <c r="J46" i="2" s="1"/>
  <c r="M28" i="2"/>
  <c r="K29" i="2"/>
  <c r="K45" i="2" s="1"/>
  <c r="J45" i="2"/>
  <c r="L29" i="2"/>
  <c r="M26" i="2"/>
  <c r="M24" i="2"/>
  <c r="L75" i="2"/>
  <c r="M27" i="2"/>
  <c r="J78" i="2"/>
  <c r="J92" i="2" s="1"/>
  <c r="L77" i="2"/>
  <c r="L76" i="2"/>
  <c r="L74" i="2"/>
  <c r="K78" i="2"/>
  <c r="K96" i="2" s="1"/>
  <c r="K4" i="2"/>
  <c r="L2" i="2" s="1"/>
  <c r="K15" i="2"/>
  <c r="L13" i="2" s="1"/>
  <c r="K4" i="1"/>
  <c r="K9" i="1"/>
  <c r="K17" i="1"/>
  <c r="K3" i="1"/>
  <c r="K14" i="1"/>
  <c r="K21" i="1"/>
  <c r="K13" i="1"/>
  <c r="K18" i="1"/>
  <c r="K10" i="1"/>
  <c r="K19" i="1"/>
  <c r="K15" i="1"/>
  <c r="K11" i="1"/>
  <c r="K7" i="1"/>
  <c r="K6" i="1"/>
  <c r="K5" i="1"/>
  <c r="K20" i="1"/>
  <c r="K16" i="1"/>
  <c r="K12" i="1"/>
  <c r="K8" i="1"/>
  <c r="J47" i="2" l="1"/>
  <c r="N30" i="3"/>
  <c r="J44" i="2"/>
  <c r="J40" i="3"/>
  <c r="J43" i="3" s="1"/>
  <c r="J46" i="3" s="1"/>
  <c r="M40" i="3"/>
  <c r="M46" i="3" s="1"/>
  <c r="I40" i="3"/>
  <c r="I43" i="3" s="1"/>
  <c r="I46" i="3" s="1"/>
  <c r="K40" i="3"/>
  <c r="L40" i="3"/>
  <c r="L43" i="3" s="1"/>
  <c r="L46" i="3" s="1"/>
  <c r="J93" i="2"/>
  <c r="J43" i="2"/>
  <c r="J48" i="2"/>
  <c r="I39" i="3"/>
  <c r="J39" i="3"/>
  <c r="J42" i="3" s="1"/>
  <c r="J45" i="3" s="1"/>
  <c r="K39" i="3"/>
  <c r="K42" i="3" s="1"/>
  <c r="K45" i="3" s="1"/>
  <c r="M39" i="3"/>
  <c r="M42" i="3" s="1"/>
  <c r="M45" i="3" s="1"/>
  <c r="L39" i="3"/>
  <c r="L42" i="3" s="1"/>
  <c r="L45" i="3" s="1"/>
  <c r="K47" i="2"/>
  <c r="K43" i="2"/>
  <c r="K46" i="2"/>
  <c r="K44" i="2"/>
  <c r="K113" i="2"/>
  <c r="L113" i="2" s="1"/>
  <c r="K114" i="2"/>
  <c r="L114" i="2" s="1"/>
  <c r="K111" i="2"/>
  <c r="L111" i="2" s="1"/>
  <c r="K112" i="2"/>
  <c r="L112" i="2" s="1"/>
  <c r="L110" i="2"/>
  <c r="J96" i="2"/>
  <c r="K48" i="2"/>
  <c r="K95" i="2"/>
  <c r="J94" i="2"/>
  <c r="L45" i="2"/>
  <c r="L43" i="2"/>
  <c r="L44" i="2"/>
  <c r="L48" i="2"/>
  <c r="L46" i="2"/>
  <c r="K93" i="2"/>
  <c r="M29" i="2"/>
  <c r="M33" i="2" s="1"/>
  <c r="L47" i="2"/>
  <c r="L78" i="2"/>
  <c r="M35" i="2"/>
  <c r="K92" i="2"/>
  <c r="K94" i="2"/>
  <c r="J95" i="2"/>
  <c r="L3" i="2"/>
  <c r="K7" i="2" s="1"/>
  <c r="L14" i="2"/>
  <c r="K18" i="2" s="1"/>
  <c r="K43" i="3" l="1"/>
  <c r="K46" i="3" s="1"/>
  <c r="N46" i="3" s="1"/>
  <c r="I42" i="3"/>
  <c r="I45" i="3" s="1"/>
  <c r="N45" i="3" s="1"/>
  <c r="K87" i="2"/>
  <c r="J87" i="2"/>
  <c r="L38" i="2"/>
  <c r="K115" i="2"/>
  <c r="L115" i="2"/>
  <c r="J118" i="2" s="1"/>
  <c r="K97" i="2"/>
  <c r="J83" i="2"/>
  <c r="J134" i="2" s="1"/>
  <c r="J82" i="2"/>
  <c r="J133" i="2" s="1"/>
  <c r="K86" i="2"/>
  <c r="K82" i="2"/>
  <c r="K133" i="2" s="1"/>
  <c r="K84" i="2"/>
  <c r="K135" i="2" s="1"/>
  <c r="K83" i="2"/>
  <c r="K134" i="2" s="1"/>
  <c r="J86" i="2"/>
  <c r="K85" i="2"/>
  <c r="K136" i="2" s="1"/>
  <c r="J84" i="2"/>
  <c r="J135" i="2" s="1"/>
  <c r="J85" i="2"/>
  <c r="J136" i="2" s="1"/>
  <c r="J97" i="2"/>
  <c r="M38" i="2"/>
  <c r="L35" i="2"/>
  <c r="L54" i="2" s="1"/>
  <c r="L33" i="2"/>
  <c r="L52" i="2" s="1"/>
  <c r="K37" i="2"/>
  <c r="K56" i="2" s="1"/>
  <c r="J35" i="2"/>
  <c r="J54" i="2" s="1"/>
  <c r="L34" i="2"/>
  <c r="L53" i="2" s="1"/>
  <c r="K36" i="2"/>
  <c r="K55" i="2" s="1"/>
  <c r="J38" i="2"/>
  <c r="J37" i="2"/>
  <c r="J56" i="2" s="1"/>
  <c r="K34" i="2"/>
  <c r="K53" i="2" s="1"/>
  <c r="L36" i="2"/>
  <c r="L55" i="2" s="1"/>
  <c r="K35" i="2"/>
  <c r="K54" i="2" s="1"/>
  <c r="J36" i="2"/>
  <c r="J55" i="2" s="1"/>
  <c r="M34" i="2"/>
  <c r="M37" i="2"/>
  <c r="J34" i="2"/>
  <c r="J53" i="2" s="1"/>
  <c r="K33" i="2"/>
  <c r="K52" i="2" s="1"/>
  <c r="K38" i="2"/>
  <c r="J33" i="2"/>
  <c r="J52" i="2" s="1"/>
  <c r="L37" i="2"/>
  <c r="L56" i="2" s="1"/>
  <c r="M36" i="2"/>
  <c r="L87" i="2" l="1"/>
  <c r="K137" i="2"/>
  <c r="K105" i="2"/>
  <c r="J105" i="2"/>
  <c r="L105" i="2" s="1"/>
  <c r="J137" i="2"/>
  <c r="L137" i="2" s="1"/>
  <c r="L135" i="2"/>
  <c r="K103" i="2"/>
  <c r="J102" i="2"/>
  <c r="J104" i="2"/>
  <c r="L136" i="2"/>
  <c r="K102" i="2"/>
  <c r="J101" i="2"/>
  <c r="M56" i="2"/>
  <c r="K104" i="2"/>
  <c r="L104" i="2" s="1"/>
  <c r="K101" i="2"/>
  <c r="M54" i="2"/>
  <c r="L84" i="2"/>
  <c r="J103" i="2"/>
  <c r="M55" i="2"/>
  <c r="K57" i="2"/>
  <c r="M53" i="2"/>
  <c r="L86" i="2"/>
  <c r="M52" i="2"/>
  <c r="J57" i="2"/>
  <c r="L57" i="2"/>
  <c r="L85" i="2"/>
  <c r="L82" i="2"/>
  <c r="L83" i="2"/>
  <c r="K106" i="2" l="1"/>
  <c r="L101" i="2"/>
  <c r="L102" i="2"/>
  <c r="L103" i="2"/>
  <c r="L133" i="2"/>
  <c r="J138" i="2"/>
  <c r="K138" i="2"/>
  <c r="L134" i="2"/>
  <c r="J106" i="2"/>
  <c r="L106" i="2" s="1"/>
  <c r="I123" i="2" s="1"/>
  <c r="M57" i="2"/>
  <c r="L138" i="2" l="1"/>
</calcChain>
</file>

<file path=xl/sharedStrings.xml><?xml version="1.0" encoding="utf-8"?>
<sst xmlns="http://schemas.openxmlformats.org/spreadsheetml/2006/main" count="133" uniqueCount="66">
  <si>
    <t>year</t>
  </si>
  <si>
    <t>tfr</t>
  </si>
  <si>
    <t>partic</t>
  </si>
  <si>
    <t>degrees</t>
  </si>
  <si>
    <t>fconvict</t>
  </si>
  <si>
    <t>ftheft</t>
  </si>
  <si>
    <t>mconvict</t>
  </si>
  <si>
    <t>mtheft</t>
  </si>
  <si>
    <t>א.</t>
  </si>
  <si>
    <t>normalized partic</t>
  </si>
  <si>
    <t>new max</t>
  </si>
  <si>
    <t>new min</t>
  </si>
  <si>
    <t>ב.</t>
  </si>
  <si>
    <t>ג.</t>
  </si>
  <si>
    <t>WMA3</t>
  </si>
  <si>
    <t>Weight</t>
  </si>
  <si>
    <t>t</t>
  </si>
  <si>
    <t>Gender</t>
  </si>
  <si>
    <t>fbs</t>
  </si>
  <si>
    <t>slope</t>
  </si>
  <si>
    <t>prediction</t>
  </si>
  <si>
    <t>male</t>
  </si>
  <si>
    <t>female</t>
  </si>
  <si>
    <t>total</t>
  </si>
  <si>
    <t>probability</t>
  </si>
  <si>
    <t>H(X)</t>
  </si>
  <si>
    <t>predict\slope</t>
  </si>
  <si>
    <t>P(predict, slope)</t>
  </si>
  <si>
    <t>P(predict|slope)</t>
  </si>
  <si>
    <t>האנתרופיה המקסימלית היא:</t>
  </si>
  <si>
    <t xml:space="preserve"> log(number of total possible values)</t>
  </si>
  <si>
    <t>ד.</t>
  </si>
  <si>
    <t>ה.</t>
  </si>
  <si>
    <t>ה1.</t>
  </si>
  <si>
    <t>max H(slope)</t>
  </si>
  <si>
    <t>H(prediction|slope)= -∑[p(slope,prediction) ∗ log (p(prediction|slope) )]</t>
  </si>
  <si>
    <t>p(slope, prediction) * log(p(prediction|slope))</t>
  </si>
  <si>
    <t>p(gender, prediction) * log(p(prediction|gender))</t>
  </si>
  <si>
    <t>I(gender; prediction) = H(prediction) - H(prediction|gender)</t>
  </si>
  <si>
    <t>H(prediction)</t>
  </si>
  <si>
    <t>ה2.</t>
  </si>
  <si>
    <t>p(gender, prediction)/ log((p(predication|gender)/p(prediction)</t>
  </si>
  <si>
    <t>prediction\gender</t>
  </si>
  <si>
    <t>p(prediction,gender)</t>
  </si>
  <si>
    <t>P(prediction|gender)</t>
  </si>
  <si>
    <t>root</t>
  </si>
  <si>
    <t>sum</t>
  </si>
  <si>
    <t>Pi</t>
  </si>
  <si>
    <t>Info(root)</t>
  </si>
  <si>
    <t>log(Pi)</t>
  </si>
  <si>
    <t>Pi*log(Pi)</t>
  </si>
  <si>
    <t>Gender/prediction</t>
  </si>
  <si>
    <t>Pi* log(Pi)</t>
  </si>
  <si>
    <t>fbs/prediction</t>
  </si>
  <si>
    <t>slope/prediction</t>
  </si>
  <si>
    <t>gender/(prediction|slope=1)</t>
  </si>
  <si>
    <t>gender/(prediction|slope=2)</t>
  </si>
  <si>
    <t>gender/(prediction|slope=3)</t>
  </si>
  <si>
    <t>fbs/(prediction|slope=1)</t>
  </si>
  <si>
    <t>fbs/(prediction|slope=2)</t>
  </si>
  <si>
    <t>fbs/(prediction|slope=3)</t>
  </si>
  <si>
    <t>est. prediction</t>
  </si>
  <si>
    <t>correct</t>
  </si>
  <si>
    <t>training accuracy rate</t>
  </si>
  <si>
    <t>majority rule</t>
  </si>
  <si>
    <t>majority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</si>
</sst>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rgb="FFFFFFFF"/>
      <name val="Times New Roman"/>
      <family val="1"/>
    </font>
    <font>
      <b/>
      <sz val="11"/>
      <color rgb="FF000000"/>
      <name val="Helvetica Neue"/>
      <family val="2"/>
    </font>
    <font>
      <sz val="11"/>
      <color rgb="FF000000"/>
      <name val="Helvetica Neue"/>
      <family val="2"/>
    </font>
    <font>
      <sz val="8"/>
      <name val="Calibri"/>
      <family val="2"/>
      <scheme val="minor"/>
    </font>
    <font>
      <sz val="18"/>
      <color theme="1"/>
      <name val="Cambria Math"/>
      <family val="1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666666"/>
      </bottom>
      <diagonal/>
    </border>
    <border>
      <left style="medium">
        <color indexed="64"/>
      </left>
      <right style="medium">
        <color indexed="64"/>
      </right>
      <top/>
      <bottom style="medium">
        <color rgb="FF666666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0" borderId="1" xfId="0" applyFont="1" applyBorder="1" applyAlignment="1">
      <alignment horizontal="center" vertical="center" readingOrder="2"/>
    </xf>
    <xf numFmtId="0" fontId="4" fillId="0" borderId="0" xfId="0" applyFont="1"/>
    <xf numFmtId="0" fontId="5" fillId="0" borderId="1" xfId="0" applyFont="1" applyBorder="1" applyAlignment="1">
      <alignment horizontal="center" vertical="center" readingOrder="2"/>
    </xf>
    <xf numFmtId="0" fontId="5" fillId="0" borderId="2" xfId="0" applyFont="1" applyBorder="1" applyAlignment="1">
      <alignment horizontal="center" vertical="center" readingOrder="2"/>
    </xf>
    <xf numFmtId="0" fontId="6" fillId="0" borderId="3" xfId="0" applyFont="1" applyBorder="1" applyAlignment="1">
      <alignment horizontal="center" vertical="center" readingOrder="2"/>
    </xf>
    <xf numFmtId="0" fontId="6" fillId="0" borderId="4" xfId="0" applyFont="1" applyBorder="1" applyAlignment="1">
      <alignment horizontal="center" vertical="center" readingOrder="2"/>
    </xf>
    <xf numFmtId="0" fontId="6" fillId="0" borderId="1" xfId="0" applyFont="1" applyBorder="1" applyAlignment="1">
      <alignment horizontal="center" vertical="center" readingOrder="2"/>
    </xf>
    <xf numFmtId="0" fontId="6" fillId="0" borderId="2" xfId="0" applyFont="1" applyBorder="1" applyAlignment="1">
      <alignment horizontal="center" vertical="center" readingOrder="2"/>
    </xf>
    <xf numFmtId="164" fontId="6" fillId="0" borderId="3" xfId="0" applyNumberFormat="1" applyFont="1" applyBorder="1" applyAlignment="1">
      <alignment horizontal="center" vertical="center" readingOrder="2"/>
    </xf>
    <xf numFmtId="0" fontId="6" fillId="0" borderId="6" xfId="0" applyFont="1" applyBorder="1" applyAlignment="1">
      <alignment horizontal="center" vertical="center" readingOrder="2"/>
    </xf>
    <xf numFmtId="0" fontId="6" fillId="0" borderId="7" xfId="0" applyFont="1" applyBorder="1" applyAlignment="1">
      <alignment horizontal="center" vertical="center" readingOrder="2"/>
    </xf>
    <xf numFmtId="0" fontId="5" fillId="0" borderId="7" xfId="0" applyFont="1" applyBorder="1" applyAlignment="1">
      <alignment horizontal="center" vertical="center" readingOrder="2"/>
    </xf>
    <xf numFmtId="0" fontId="7" fillId="2" borderId="8" xfId="0" applyFont="1" applyFill="1" applyBorder="1" applyAlignment="1">
      <alignment horizontal="center" vertical="center" wrapText="1" readingOrder="1"/>
    </xf>
    <xf numFmtId="0" fontId="2" fillId="0" borderId="9" xfId="0" applyFont="1" applyBorder="1" applyAlignment="1">
      <alignment horizontal="center" vertical="center" wrapText="1" readingOrder="1"/>
    </xf>
    <xf numFmtId="0" fontId="7" fillId="2" borderId="10" xfId="0" applyFont="1" applyFill="1" applyBorder="1" applyAlignment="1">
      <alignment horizontal="center" vertical="center" wrapText="1" readingOrder="1"/>
    </xf>
    <xf numFmtId="0" fontId="2" fillId="0" borderId="11" xfId="0" applyFont="1" applyBorder="1" applyAlignment="1">
      <alignment horizontal="center" vertical="center" wrapText="1" readingOrder="1"/>
    </xf>
    <xf numFmtId="0" fontId="2" fillId="0" borderId="1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6" fillId="3" borderId="3" xfId="0" applyFont="1" applyFill="1" applyBorder="1" applyAlignment="1">
      <alignment horizontal="center" vertical="center" readingOrder="2"/>
    </xf>
    <xf numFmtId="164" fontId="6" fillId="3" borderId="3" xfId="0" applyNumberFormat="1" applyFont="1" applyFill="1" applyBorder="1" applyAlignment="1">
      <alignment horizontal="center" vertical="center" readingOrder="2"/>
    </xf>
    <xf numFmtId="0" fontId="8" fillId="0" borderId="1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1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/>
    <xf numFmtId="164" fontId="0" fillId="0" borderId="5" xfId="0" applyNumberFormat="1" applyBorder="1"/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11" fillId="0" borderId="0" xfId="0" applyFont="1" applyAlignment="1">
      <alignment horizontal="left" vertical="center" readingOrder="1"/>
    </xf>
    <xf numFmtId="164" fontId="0" fillId="3" borderId="5" xfId="0" applyNumberFormat="1" applyFill="1" applyBorder="1"/>
    <xf numFmtId="164" fontId="0" fillId="0" borderId="0" xfId="0" applyNumberFormat="1" applyFill="1" applyBorder="1"/>
    <xf numFmtId="164" fontId="0" fillId="0" borderId="0" xfId="0" applyNumberFormat="1"/>
    <xf numFmtId="0" fontId="12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0" borderId="0" xfId="0" applyAlignment="1">
      <alignment readingOrder="2"/>
    </xf>
    <xf numFmtId="164" fontId="0" fillId="0" borderId="5" xfId="0" applyNumberFormat="1" applyFont="1" applyBorder="1"/>
    <xf numFmtId="164" fontId="0" fillId="3" borderId="0" xfId="0" applyNumberFormat="1" applyFill="1"/>
    <xf numFmtId="0" fontId="0" fillId="0" borderId="24" xfId="0" applyBorder="1" applyAlignment="1">
      <alignment vertical="center"/>
    </xf>
    <xf numFmtId="0" fontId="1" fillId="0" borderId="25" xfId="0" applyFont="1" applyBorder="1" applyAlignment="1">
      <alignment horizontal="center"/>
    </xf>
    <xf numFmtId="1" fontId="1" fillId="0" borderId="25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7" xfId="0" applyBorder="1" applyAlignment="1">
      <alignment vertical="center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7" xfId="0" applyBorder="1"/>
    <xf numFmtId="164" fontId="0" fillId="0" borderId="0" xfId="0" applyNumberForma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</a:t>
            </a:r>
            <a:r>
              <a:rPr lang="en-US" baseline="0"/>
              <a:t> mconvict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'שאלה 1'!$N$2</c:f>
              <c:strCache>
                <c:ptCount val="1"/>
                <c:pt idx="0">
                  <c:v>mconvict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'שאלה 1'!$M$3:$M$21</c:f>
              <c:numCache>
                <c:formatCode>General</c:formatCode>
                <c:ptCount val="19"/>
                <c:pt idx="0">
                  <c:v>1935</c:v>
                </c:pt>
                <c:pt idx="1">
                  <c:v>1936</c:v>
                </c:pt>
                <c:pt idx="2">
                  <c:v>1937</c:v>
                </c:pt>
                <c:pt idx="3">
                  <c:v>1938</c:v>
                </c:pt>
                <c:pt idx="4">
                  <c:v>1939</c:v>
                </c:pt>
                <c:pt idx="5">
                  <c:v>1940</c:v>
                </c:pt>
                <c:pt idx="6">
                  <c:v>1941</c:v>
                </c:pt>
                <c:pt idx="7">
                  <c:v>1942</c:v>
                </c:pt>
                <c:pt idx="8">
                  <c:v>1943</c:v>
                </c:pt>
                <c:pt idx="9">
                  <c:v>1944</c:v>
                </c:pt>
                <c:pt idx="10">
                  <c:v>1945</c:v>
                </c:pt>
                <c:pt idx="11">
                  <c:v>1946</c:v>
                </c:pt>
                <c:pt idx="12">
                  <c:v>1947</c:v>
                </c:pt>
                <c:pt idx="13">
                  <c:v>1948</c:v>
                </c:pt>
                <c:pt idx="14">
                  <c:v>1949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</c:numCache>
            </c:numRef>
          </c:cat>
          <c:val>
            <c:numRef>
              <c:f>'שאלה 1'!$N$3:$N$21</c:f>
              <c:numCache>
                <c:formatCode>General</c:formatCode>
                <c:ptCount val="19"/>
                <c:pt idx="0">
                  <c:v>765.7</c:v>
                </c:pt>
                <c:pt idx="1">
                  <c:v>816.5</c:v>
                </c:pt>
                <c:pt idx="2">
                  <c:v>821.8</c:v>
                </c:pt>
                <c:pt idx="3">
                  <c:v>956.8</c:v>
                </c:pt>
                <c:pt idx="4">
                  <c:v>1035.7</c:v>
                </c:pt>
                <c:pt idx="5">
                  <c:v>951.6</c:v>
                </c:pt>
                <c:pt idx="6">
                  <c:v>850.9</c:v>
                </c:pt>
                <c:pt idx="7">
                  <c:v>769.7</c:v>
                </c:pt>
                <c:pt idx="8">
                  <c:v>811.2</c:v>
                </c:pt>
                <c:pt idx="9">
                  <c:v>865.4</c:v>
                </c:pt>
                <c:pt idx="10">
                  <c:v>866.8</c:v>
                </c:pt>
                <c:pt idx="11">
                  <c:v>968</c:v>
                </c:pt>
                <c:pt idx="12">
                  <c:v>894</c:v>
                </c:pt>
                <c:pt idx="13">
                  <c:v>830.8</c:v>
                </c:pt>
                <c:pt idx="14">
                  <c:v>811.2</c:v>
                </c:pt>
                <c:pt idx="15">
                  <c:v>775.4</c:v>
                </c:pt>
                <c:pt idx="16">
                  <c:v>739.8</c:v>
                </c:pt>
                <c:pt idx="17">
                  <c:v>740.3</c:v>
                </c:pt>
                <c:pt idx="18">
                  <c:v>725.1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C-BF40-ADF5-5A49D139F031}"/>
            </c:ext>
          </c:extLst>
        </c:ser>
        <c:ser>
          <c:idx val="2"/>
          <c:order val="1"/>
          <c:tx>
            <c:strRef>
              <c:f>'שאלה 1'!$O$2</c:f>
              <c:strCache>
                <c:ptCount val="1"/>
                <c:pt idx="0">
                  <c:v>WMA3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'שאלה 1'!$M$3:$M$21</c:f>
              <c:numCache>
                <c:formatCode>General</c:formatCode>
                <c:ptCount val="19"/>
                <c:pt idx="0">
                  <c:v>1935</c:v>
                </c:pt>
                <c:pt idx="1">
                  <c:v>1936</c:v>
                </c:pt>
                <c:pt idx="2">
                  <c:v>1937</c:v>
                </c:pt>
                <c:pt idx="3">
                  <c:v>1938</c:v>
                </c:pt>
                <c:pt idx="4">
                  <c:v>1939</c:v>
                </c:pt>
                <c:pt idx="5">
                  <c:v>1940</c:v>
                </c:pt>
                <c:pt idx="6">
                  <c:v>1941</c:v>
                </c:pt>
                <c:pt idx="7">
                  <c:v>1942</c:v>
                </c:pt>
                <c:pt idx="8">
                  <c:v>1943</c:v>
                </c:pt>
                <c:pt idx="9">
                  <c:v>1944</c:v>
                </c:pt>
                <c:pt idx="10">
                  <c:v>1945</c:v>
                </c:pt>
                <c:pt idx="11">
                  <c:v>1946</c:v>
                </c:pt>
                <c:pt idx="12">
                  <c:v>1947</c:v>
                </c:pt>
                <c:pt idx="13">
                  <c:v>1948</c:v>
                </c:pt>
                <c:pt idx="14">
                  <c:v>1949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</c:numCache>
            </c:numRef>
          </c:cat>
          <c:val>
            <c:numRef>
              <c:f>'שאלה 1'!$O$3:$O$21</c:f>
              <c:numCache>
                <c:formatCode>General</c:formatCode>
                <c:ptCount val="19"/>
                <c:pt idx="3">
                  <c:v>810.53599999999994</c:v>
                </c:pt>
                <c:pt idx="4">
                  <c:v>901.846</c:v>
                </c:pt>
                <c:pt idx="5">
                  <c:v>979.83999999999992</c:v>
                </c:pt>
                <c:pt idx="6">
                  <c:v>971.03800000000001</c:v>
                </c:pt>
                <c:pt idx="7">
                  <c:v>906.31799999999998</c:v>
                </c:pt>
                <c:pt idx="8">
                  <c:v>820.30600000000004</c:v>
                </c:pt>
                <c:pt idx="9">
                  <c:v>809.21600000000012</c:v>
                </c:pt>
                <c:pt idx="10">
                  <c:v>836.25</c:v>
                </c:pt>
                <c:pt idx="11">
                  <c:v>856.48399999999992</c:v>
                </c:pt>
                <c:pt idx="12">
                  <c:v>927.26800000000003</c:v>
                </c:pt>
                <c:pt idx="13">
                  <c:v>905.38400000000001</c:v>
                </c:pt>
                <c:pt idx="14">
                  <c:v>869.4</c:v>
                </c:pt>
                <c:pt idx="15">
                  <c:v>830.41599999999994</c:v>
                </c:pt>
                <c:pt idx="16">
                  <c:v>793.24799999999993</c:v>
                </c:pt>
                <c:pt idx="17">
                  <c:v>760.48399999999992</c:v>
                </c:pt>
                <c:pt idx="18">
                  <c:v>746.50799999999992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C-BF40-ADF5-5A49D139F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584175"/>
        <c:axId val="1381493551"/>
      </c:lineChart>
      <c:catAx>
        <c:axId val="138158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layout>
            <c:manualLayout>
              <c:xMode val="edge"/>
              <c:yMode val="edge"/>
              <c:x val="0.52089457567804021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81493551"/>
        <c:crosses val="autoZero"/>
        <c:auto val="1"/>
        <c:lblAlgn val="ctr"/>
        <c:lblOffset val="100"/>
        <c:noMultiLvlLbl val="0"/>
      </c:catAx>
      <c:valAx>
        <c:axId val="13814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 </a:t>
                </a:r>
                <a:r>
                  <a:rPr lang="en-US" sz="1000" b="1" i="0" u="none" strike="noStrike" baseline="0">
                    <a:effectLst/>
                  </a:rPr>
                  <a:t>rate</a:t>
                </a:r>
                <a:r>
                  <a:rPr lang="en-US" sz="1000" b="1" i="0" u="none" strike="noStrike" baseline="0"/>
                  <a:t> </a:t>
                </a:r>
                <a:r>
                  <a:rPr lang="en-US" b="1" baseline="0"/>
                  <a:t> per 10,000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9444444444444445E-2"/>
              <c:y val="0.24222586759988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815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675640</xdr:colOff>
      <xdr:row>3</xdr:row>
      <xdr:rowOff>223520</xdr:rowOff>
    </xdr:from>
    <xdr:to>
      <xdr:col>23</xdr:col>
      <xdr:colOff>284480</xdr:colOff>
      <xdr:row>16</xdr:row>
      <xdr:rowOff>143256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134FBF-1567-984D-8741-0C008E5ED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280308</xdr:colOff>
      <xdr:row>125</xdr:row>
      <xdr:rowOff>63143</xdr:rowOff>
    </xdr:from>
    <xdr:to>
      <xdr:col>8</xdr:col>
      <xdr:colOff>2977348</xdr:colOff>
      <xdr:row>128</xdr:row>
      <xdr:rowOff>40516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B2BADA-6481-5545-87E9-DB525A34A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0139" y="29778990"/>
          <a:ext cx="2697040" cy="6877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68443</xdr:colOff>
      <xdr:row>12</xdr:row>
      <xdr:rowOff>192857</xdr:rowOff>
    </xdr:from>
    <xdr:to>
      <xdr:col>7</xdr:col>
      <xdr:colOff>1842017</xdr:colOff>
      <xdr:row>15</xdr:row>
      <xdr:rowOff>32898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B9E073-5C88-5A46-B585-62453C8E1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0898" y="2672019"/>
          <a:ext cx="1775947" cy="456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288636</xdr:colOff>
      <xdr:row>0</xdr:row>
      <xdr:rowOff>0</xdr:rowOff>
    </xdr:from>
    <xdr:to>
      <xdr:col>24</xdr:col>
      <xdr:colOff>648854</xdr:colOff>
      <xdr:row>15</xdr:row>
      <xdr:rowOff>75934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5B4D27-1693-4B22-A0C9-E98355394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76181" y="0"/>
          <a:ext cx="10058400" cy="3043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BB4D-8EDC-A844-9182-1A273CBF035B}">
  <dimension ref="B1:O27"/>
  <sheetViews>
    <sheetView zoomScale="40" zoomScaleNormal="40" workbookViewId="0">
      <selection activeCell="Z26" sqref="Z26"/>
    </sheetView>
  </sheetViews>
  <sheetFormatPr defaultColWidth="10.83203125" defaultRowHeight="18.5"/>
  <cols>
    <col min="1" max="10" width="10.83203125" style="2"/>
    <col min="11" max="11" width="19.33203125" style="2" bestFit="1" customWidth="1"/>
    <col min="12" max="16384" width="10.83203125" style="2"/>
  </cols>
  <sheetData>
    <row r="1" spans="2:15" ht="19" thickBot="1"/>
    <row r="2" spans="2:15" ht="19" thickBot="1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3" t="s">
        <v>0</v>
      </c>
      <c r="K2" s="3" t="s">
        <v>9</v>
      </c>
      <c r="M2" s="3" t="s">
        <v>0</v>
      </c>
      <c r="N2" s="12" t="s">
        <v>6</v>
      </c>
      <c r="O2" s="1" t="s">
        <v>14</v>
      </c>
    </row>
    <row r="3" spans="2:15" ht="19" thickBot="1">
      <c r="B3" s="5">
        <v>1935</v>
      </c>
      <c r="C3" s="6">
        <v>2755</v>
      </c>
      <c r="D3" s="6">
        <v>238</v>
      </c>
      <c r="E3" s="6">
        <v>13.2</v>
      </c>
      <c r="F3" s="6">
        <v>79.400000000000006</v>
      </c>
      <c r="G3" s="6">
        <v>20.399999999999999</v>
      </c>
      <c r="H3" s="6">
        <v>765.7</v>
      </c>
      <c r="I3" s="6">
        <v>247.1</v>
      </c>
      <c r="J3" s="5">
        <v>1935</v>
      </c>
      <c r="K3" s="9">
        <f t="shared" ref="K3:K21" si="0">((D3-$D$23)/($D$24-$D$23))*($D$25-$D$26)+$D$26</f>
        <v>1.4411764705882353</v>
      </c>
      <c r="M3" s="5">
        <v>1935</v>
      </c>
      <c r="N3" s="10">
        <v>765.7</v>
      </c>
      <c r="O3" s="5"/>
    </row>
    <row r="4" spans="2:15" ht="19" thickBot="1">
      <c r="B4" s="5">
        <v>1936</v>
      </c>
      <c r="C4" s="6">
        <v>2696</v>
      </c>
      <c r="D4" s="6">
        <v>240</v>
      </c>
      <c r="E4" s="6">
        <v>13.2</v>
      </c>
      <c r="F4" s="6">
        <v>91</v>
      </c>
      <c r="G4" s="6">
        <v>22.1</v>
      </c>
      <c r="H4" s="6">
        <v>816.5</v>
      </c>
      <c r="I4" s="6">
        <v>254.9</v>
      </c>
      <c r="J4" s="5">
        <v>1936</v>
      </c>
      <c r="K4" s="9">
        <f t="shared" si="0"/>
        <v>1.6176470588235294</v>
      </c>
      <c r="M4" s="5">
        <v>1936</v>
      </c>
      <c r="N4" s="10">
        <v>816.5</v>
      </c>
      <c r="O4" s="5"/>
    </row>
    <row r="5" spans="2:15" ht="19" thickBot="1">
      <c r="B5" s="5">
        <v>1937</v>
      </c>
      <c r="C5" s="6">
        <v>2646</v>
      </c>
      <c r="D5" s="6">
        <v>241</v>
      </c>
      <c r="E5" s="6">
        <v>12.2</v>
      </c>
      <c r="F5" s="6">
        <v>100.4</v>
      </c>
      <c r="G5" s="6">
        <v>22.4</v>
      </c>
      <c r="H5" s="6">
        <v>821.8</v>
      </c>
      <c r="I5" s="6">
        <v>272.39999999999998</v>
      </c>
      <c r="J5" s="5">
        <v>1937</v>
      </c>
      <c r="K5" s="9">
        <f t="shared" si="0"/>
        <v>1.7058823529411764</v>
      </c>
      <c r="M5" s="5">
        <v>1937</v>
      </c>
      <c r="N5" s="10">
        <v>821.8</v>
      </c>
      <c r="O5" s="5"/>
    </row>
    <row r="6" spans="2:15" ht="19" thickBot="1">
      <c r="B6" s="5">
        <v>1938</v>
      </c>
      <c r="C6" s="6">
        <v>2701</v>
      </c>
      <c r="D6" s="6">
        <v>242</v>
      </c>
      <c r="E6" s="6">
        <v>12.6</v>
      </c>
      <c r="F6" s="6">
        <v>108.9</v>
      </c>
      <c r="G6" s="6">
        <v>21.8</v>
      </c>
      <c r="H6" s="6">
        <v>956.8</v>
      </c>
      <c r="I6" s="6">
        <v>285.8</v>
      </c>
      <c r="J6" s="5">
        <v>1938</v>
      </c>
      <c r="K6" s="9">
        <f t="shared" si="0"/>
        <v>1.7941176470588236</v>
      </c>
      <c r="M6" s="5">
        <v>1938</v>
      </c>
      <c r="N6" s="10">
        <v>956.8</v>
      </c>
      <c r="O6" s="5">
        <f>$M$27*N5+$M$26*N4+$M$25*N3</f>
        <v>810.53599999999994</v>
      </c>
    </row>
    <row r="7" spans="2:15" ht="19" thickBot="1">
      <c r="B7" s="5">
        <v>1939</v>
      </c>
      <c r="C7" s="6">
        <v>2654</v>
      </c>
      <c r="D7" s="6">
        <v>244</v>
      </c>
      <c r="E7" s="6">
        <v>12.3</v>
      </c>
      <c r="F7" s="6">
        <v>123.6</v>
      </c>
      <c r="G7" s="6">
        <v>21.1</v>
      </c>
      <c r="H7" s="6">
        <v>1035.7</v>
      </c>
      <c r="I7" s="6">
        <v>292.2</v>
      </c>
      <c r="J7" s="5">
        <v>1939</v>
      </c>
      <c r="K7" s="9">
        <f t="shared" si="0"/>
        <v>1.9705882352941178</v>
      </c>
      <c r="M7" s="5">
        <v>1939</v>
      </c>
      <c r="N7" s="10">
        <v>1035.7</v>
      </c>
      <c r="O7" s="5">
        <f t="shared" ref="O7:O21" si="1">$M$27*N6+$M$26*N5+$M$25*N4</f>
        <v>901.846</v>
      </c>
    </row>
    <row r="8" spans="2:15" ht="19" thickBot="1">
      <c r="B8" s="5">
        <v>1940</v>
      </c>
      <c r="C8" s="6">
        <v>2766</v>
      </c>
      <c r="D8" s="6">
        <v>245</v>
      </c>
      <c r="E8" s="6">
        <v>12</v>
      </c>
      <c r="F8" s="6">
        <v>157.30000000000001</v>
      </c>
      <c r="G8" s="6">
        <v>21.4</v>
      </c>
      <c r="H8" s="6">
        <v>951.6</v>
      </c>
      <c r="I8" s="6">
        <v>256</v>
      </c>
      <c r="J8" s="5">
        <v>1940</v>
      </c>
      <c r="K8" s="9">
        <f t="shared" si="0"/>
        <v>2.0588235294117645</v>
      </c>
      <c r="M8" s="5">
        <v>1940</v>
      </c>
      <c r="N8" s="10">
        <v>951.6</v>
      </c>
      <c r="O8" s="5">
        <f t="shared" si="1"/>
        <v>979.83999999999992</v>
      </c>
    </row>
    <row r="9" spans="2:15" ht="19" thickBot="1">
      <c r="B9" s="5">
        <v>1941</v>
      </c>
      <c r="C9" s="6">
        <v>2832</v>
      </c>
      <c r="D9" s="6">
        <v>246</v>
      </c>
      <c r="E9" s="6">
        <v>11.7</v>
      </c>
      <c r="F9" s="6">
        <v>154.30000000000001</v>
      </c>
      <c r="G9" s="6">
        <v>25.3</v>
      </c>
      <c r="H9" s="6">
        <v>850.9</v>
      </c>
      <c r="I9" s="6">
        <v>205.8</v>
      </c>
      <c r="J9" s="5">
        <v>1941</v>
      </c>
      <c r="K9" s="9">
        <f t="shared" si="0"/>
        <v>2.1470588235294117</v>
      </c>
      <c r="M9" s="5">
        <v>1941</v>
      </c>
      <c r="N9" s="10">
        <v>850.9</v>
      </c>
      <c r="O9" s="5">
        <f t="shared" si="1"/>
        <v>971.03800000000001</v>
      </c>
    </row>
    <row r="10" spans="2:15" ht="19" thickBot="1">
      <c r="B10" s="5">
        <v>1942</v>
      </c>
      <c r="C10" s="6">
        <v>2964</v>
      </c>
      <c r="D10" s="6">
        <v>268</v>
      </c>
      <c r="E10" s="6">
        <v>11.2</v>
      </c>
      <c r="F10" s="6">
        <v>143.9</v>
      </c>
      <c r="G10" s="6">
        <v>27.1</v>
      </c>
      <c r="H10" s="6">
        <v>769.7</v>
      </c>
      <c r="I10" s="6">
        <v>188</v>
      </c>
      <c r="J10" s="5">
        <v>1942</v>
      </c>
      <c r="K10" s="9">
        <f t="shared" si="0"/>
        <v>4.0882352941176467</v>
      </c>
      <c r="M10" s="5">
        <v>1942</v>
      </c>
      <c r="N10" s="10">
        <v>769.7</v>
      </c>
      <c r="O10" s="5">
        <f t="shared" si="1"/>
        <v>906.31799999999998</v>
      </c>
    </row>
    <row r="11" spans="2:15" ht="19" thickBot="1">
      <c r="B11" s="5">
        <v>1943</v>
      </c>
      <c r="C11" s="6">
        <v>3041</v>
      </c>
      <c r="D11" s="6">
        <v>333</v>
      </c>
      <c r="E11" s="6">
        <v>11.5</v>
      </c>
      <c r="F11" s="6">
        <v>147.5</v>
      </c>
      <c r="G11" s="6">
        <v>29</v>
      </c>
      <c r="H11" s="6">
        <v>811.2</v>
      </c>
      <c r="I11" s="6">
        <v>205.8</v>
      </c>
      <c r="J11" s="5">
        <v>1943</v>
      </c>
      <c r="K11" s="9">
        <f t="shared" si="0"/>
        <v>9.8235294117647047</v>
      </c>
      <c r="M11" s="5">
        <v>1943</v>
      </c>
      <c r="N11" s="10">
        <v>811.2</v>
      </c>
      <c r="O11" s="5">
        <f t="shared" si="1"/>
        <v>820.30600000000004</v>
      </c>
    </row>
    <row r="12" spans="2:15" ht="19" thickBot="1">
      <c r="B12" s="5">
        <v>1944</v>
      </c>
      <c r="C12" s="6">
        <v>3010</v>
      </c>
      <c r="D12" s="6">
        <v>335</v>
      </c>
      <c r="E12" s="6">
        <v>11.1</v>
      </c>
      <c r="F12" s="6">
        <v>97.3</v>
      </c>
      <c r="G12" s="6">
        <v>24.2</v>
      </c>
      <c r="H12" s="6">
        <v>865.4</v>
      </c>
      <c r="I12" s="6">
        <v>207.9</v>
      </c>
      <c r="J12" s="5">
        <v>1944</v>
      </c>
      <c r="K12" s="9">
        <f t="shared" si="0"/>
        <v>10</v>
      </c>
      <c r="M12" s="5">
        <v>1944</v>
      </c>
      <c r="N12" s="10">
        <v>865.4</v>
      </c>
      <c r="O12" s="5">
        <f t="shared" si="1"/>
        <v>809.21600000000012</v>
      </c>
    </row>
    <row r="13" spans="2:15" ht="19" thickBot="1">
      <c r="B13" s="7">
        <v>1945</v>
      </c>
      <c r="C13" s="8">
        <v>3018</v>
      </c>
      <c r="D13" s="8">
        <v>331</v>
      </c>
      <c r="E13" s="8">
        <v>12.5</v>
      </c>
      <c r="F13" s="8">
        <v>76.599999999999994</v>
      </c>
      <c r="G13" s="8">
        <v>24.7</v>
      </c>
      <c r="H13" s="8">
        <v>866.8</v>
      </c>
      <c r="I13" s="8">
        <v>197.8</v>
      </c>
      <c r="J13" s="7">
        <v>1945</v>
      </c>
      <c r="K13" s="9">
        <f t="shared" si="0"/>
        <v>9.6470588235294112</v>
      </c>
      <c r="M13" s="7">
        <v>1945</v>
      </c>
      <c r="N13" s="11">
        <v>866.8</v>
      </c>
      <c r="O13" s="5">
        <f t="shared" si="1"/>
        <v>836.25</v>
      </c>
    </row>
    <row r="14" spans="2:15" ht="19" thickBot="1">
      <c r="B14" s="5">
        <v>1946</v>
      </c>
      <c r="C14" s="6">
        <v>3374</v>
      </c>
      <c r="D14" s="6">
        <v>253</v>
      </c>
      <c r="E14" s="6">
        <v>15</v>
      </c>
      <c r="F14" s="6">
        <v>72.8</v>
      </c>
      <c r="G14" s="6">
        <v>20.5</v>
      </c>
      <c r="H14" s="6">
        <v>968</v>
      </c>
      <c r="I14" s="6">
        <v>195.9</v>
      </c>
      <c r="J14" s="5">
        <v>1946</v>
      </c>
      <c r="K14" s="9">
        <f t="shared" si="0"/>
        <v>2.7647058823529411</v>
      </c>
      <c r="M14" s="5">
        <v>1946</v>
      </c>
      <c r="N14" s="10">
        <v>968</v>
      </c>
      <c r="O14" s="19">
        <f t="shared" si="1"/>
        <v>856.48399999999992</v>
      </c>
    </row>
    <row r="15" spans="2:15" ht="19" thickBot="1">
      <c r="B15" s="5">
        <v>1947</v>
      </c>
      <c r="C15" s="6">
        <v>3545</v>
      </c>
      <c r="D15" s="6">
        <v>243</v>
      </c>
      <c r="E15" s="6">
        <v>17.600000000000001</v>
      </c>
      <c r="F15" s="6">
        <v>68.900000000000006</v>
      </c>
      <c r="G15" s="6">
        <v>20.7</v>
      </c>
      <c r="H15" s="6">
        <v>894</v>
      </c>
      <c r="I15" s="6">
        <v>198.9</v>
      </c>
      <c r="J15" s="5">
        <v>1947</v>
      </c>
      <c r="K15" s="9">
        <f t="shared" si="0"/>
        <v>1.8823529411764706</v>
      </c>
      <c r="M15" s="5">
        <v>1947</v>
      </c>
      <c r="N15" s="10">
        <v>894</v>
      </c>
      <c r="O15" s="5">
        <f t="shared" si="1"/>
        <v>927.26800000000003</v>
      </c>
    </row>
    <row r="16" spans="2:15" ht="19" thickBot="1">
      <c r="B16" s="5">
        <v>1948</v>
      </c>
      <c r="C16" s="6">
        <v>3441</v>
      </c>
      <c r="D16" s="6">
        <v>241</v>
      </c>
      <c r="E16" s="6">
        <v>21.2</v>
      </c>
      <c r="F16" s="6">
        <v>66.7</v>
      </c>
      <c r="G16" s="6">
        <v>22.8</v>
      </c>
      <c r="H16" s="6">
        <v>830.8</v>
      </c>
      <c r="I16" s="6">
        <v>198.6</v>
      </c>
      <c r="J16" s="5">
        <v>1948</v>
      </c>
      <c r="K16" s="9">
        <f t="shared" si="0"/>
        <v>1.7058823529411764</v>
      </c>
      <c r="M16" s="5">
        <v>1948</v>
      </c>
      <c r="N16" s="10">
        <v>830.8</v>
      </c>
      <c r="O16" s="5">
        <f t="shared" si="1"/>
        <v>905.38400000000001</v>
      </c>
    </row>
    <row r="17" spans="2:15" ht="19" thickBot="1">
      <c r="B17" s="5">
        <v>1949</v>
      </c>
      <c r="C17" s="6">
        <v>3456</v>
      </c>
      <c r="D17" s="6">
        <v>242</v>
      </c>
      <c r="E17" s="6">
        <v>22.7</v>
      </c>
      <c r="F17" s="6">
        <v>55</v>
      </c>
      <c r="G17" s="6">
        <v>18.5</v>
      </c>
      <c r="H17" s="6">
        <v>811.2</v>
      </c>
      <c r="I17" s="6">
        <v>216.1</v>
      </c>
      <c r="J17" s="5">
        <v>1949</v>
      </c>
      <c r="K17" s="9">
        <f t="shared" si="0"/>
        <v>1.7941176470588236</v>
      </c>
      <c r="M17" s="5">
        <v>1949</v>
      </c>
      <c r="N17" s="10">
        <v>811.2</v>
      </c>
      <c r="O17" s="5">
        <f t="shared" si="1"/>
        <v>869.4</v>
      </c>
    </row>
    <row r="18" spans="2:15" ht="19" thickBot="1">
      <c r="B18" s="5">
        <v>1950</v>
      </c>
      <c r="C18" s="6">
        <v>3455</v>
      </c>
      <c r="D18" s="6">
        <v>237</v>
      </c>
      <c r="E18" s="6">
        <v>21.4</v>
      </c>
      <c r="F18" s="6">
        <v>55</v>
      </c>
      <c r="G18" s="6">
        <v>19.3</v>
      </c>
      <c r="H18" s="6">
        <v>775.4</v>
      </c>
      <c r="I18" s="6">
        <v>212</v>
      </c>
      <c r="J18" s="5">
        <v>1950</v>
      </c>
      <c r="K18" s="9">
        <f t="shared" si="0"/>
        <v>1.3529411764705883</v>
      </c>
      <c r="M18" s="5">
        <v>1950</v>
      </c>
      <c r="N18" s="10">
        <v>775.4</v>
      </c>
      <c r="O18" s="5">
        <f t="shared" si="1"/>
        <v>830.41599999999994</v>
      </c>
    </row>
    <row r="19" spans="2:15" ht="19" thickBot="1">
      <c r="B19" s="5">
        <v>1951</v>
      </c>
      <c r="C19" s="6">
        <v>3503</v>
      </c>
      <c r="D19" s="6">
        <v>242</v>
      </c>
      <c r="E19" s="6">
        <v>20.7</v>
      </c>
      <c r="F19" s="6">
        <v>55</v>
      </c>
      <c r="G19" s="6">
        <v>20</v>
      </c>
      <c r="H19" s="6">
        <v>739.8</v>
      </c>
      <c r="I19" s="6">
        <v>208</v>
      </c>
      <c r="J19" s="5">
        <v>1951</v>
      </c>
      <c r="K19" s="9">
        <f t="shared" si="0"/>
        <v>1.7941176470588236</v>
      </c>
      <c r="M19" s="5">
        <v>1951</v>
      </c>
      <c r="N19" s="10">
        <v>739.8</v>
      </c>
      <c r="O19" s="5">
        <f t="shared" si="1"/>
        <v>793.24799999999993</v>
      </c>
    </row>
    <row r="20" spans="2:15" ht="19" thickBot="1">
      <c r="B20" s="5">
        <v>1952</v>
      </c>
      <c r="C20" s="6">
        <v>3641</v>
      </c>
      <c r="D20" s="6">
        <v>240</v>
      </c>
      <c r="E20" s="6">
        <v>19.5</v>
      </c>
      <c r="F20" s="6">
        <v>54.7</v>
      </c>
      <c r="G20" s="6">
        <v>19.399999999999999</v>
      </c>
      <c r="H20" s="6">
        <v>740.3</v>
      </c>
      <c r="I20" s="6">
        <v>199.3</v>
      </c>
      <c r="J20" s="5">
        <v>1952</v>
      </c>
      <c r="K20" s="20">
        <f t="shared" si="0"/>
        <v>1.6176470588235294</v>
      </c>
      <c r="M20" s="5">
        <v>1952</v>
      </c>
      <c r="N20" s="10">
        <v>740.3</v>
      </c>
      <c r="O20" s="19">
        <f t="shared" si="1"/>
        <v>760.48399999999992</v>
      </c>
    </row>
    <row r="21" spans="2:15" ht="19" thickBot="1">
      <c r="B21" s="5">
        <v>1953</v>
      </c>
      <c r="C21" s="6">
        <v>3721</v>
      </c>
      <c r="D21" s="6">
        <v>233</v>
      </c>
      <c r="E21" s="6">
        <v>36.6</v>
      </c>
      <c r="F21" s="6">
        <v>47.9</v>
      </c>
      <c r="G21" s="6">
        <v>16.100000000000001</v>
      </c>
      <c r="H21" s="6">
        <v>725.1</v>
      </c>
      <c r="I21" s="6">
        <v>176.4</v>
      </c>
      <c r="J21" s="5">
        <v>1953</v>
      </c>
      <c r="K21" s="9">
        <f t="shared" si="0"/>
        <v>1</v>
      </c>
      <c r="M21" s="5">
        <v>1953</v>
      </c>
      <c r="N21" s="10">
        <v>725.1</v>
      </c>
      <c r="O21" s="5">
        <f t="shared" si="1"/>
        <v>746.50799999999992</v>
      </c>
    </row>
    <row r="23" spans="2:15" ht="19" thickBot="1">
      <c r="D23" s="2">
        <f>MIN(D3:D21)</f>
        <v>233</v>
      </c>
      <c r="H23" s="2">
        <v>1</v>
      </c>
      <c r="I23" s="2">
        <v>1</v>
      </c>
    </row>
    <row r="24" spans="2:15" ht="19" thickBot="1">
      <c r="D24" s="2">
        <f>MAX(D3:D21)</f>
        <v>335</v>
      </c>
      <c r="H24" s="2">
        <v>2</v>
      </c>
      <c r="M24" s="13" t="s">
        <v>15</v>
      </c>
      <c r="N24" s="15" t="s">
        <v>16</v>
      </c>
    </row>
    <row r="25" spans="2:15" ht="19" thickBot="1">
      <c r="D25" s="2">
        <v>10</v>
      </c>
      <c r="F25" s="2" t="s">
        <v>10</v>
      </c>
      <c r="H25" s="2">
        <v>3</v>
      </c>
      <c r="M25" s="14">
        <v>0.18</v>
      </c>
      <c r="N25" s="16">
        <v>-3</v>
      </c>
    </row>
    <row r="26" spans="2:15" ht="19" thickBot="1">
      <c r="D26" s="2">
        <v>1</v>
      </c>
      <c r="F26" s="2" t="s">
        <v>11</v>
      </c>
      <c r="M26" s="14">
        <v>0.22</v>
      </c>
      <c r="N26" s="17">
        <v>-2</v>
      </c>
    </row>
    <row r="27" spans="2:15" ht="19" thickBot="1">
      <c r="M27" s="14">
        <v>0.6</v>
      </c>
      <c r="N27" s="18">
        <v>-1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D13E-05A4-9945-9D36-6D389B9861B3}">
  <dimension ref="B1:P138"/>
  <sheetViews>
    <sheetView zoomScale="40" zoomScaleNormal="40" workbookViewId="0">
      <selection activeCell="L2" sqref="L2:L3"/>
    </sheetView>
  </sheetViews>
  <sheetFormatPr defaultColWidth="10.6640625" defaultRowHeight="18.5"/>
  <cols>
    <col min="8" max="8" width="10.83203125" customWidth="1"/>
    <col min="9" max="9" width="49.33203125" customWidth="1"/>
    <col min="10" max="10" width="11.6640625" customWidth="1"/>
    <col min="12" max="12" width="11.5" customWidth="1"/>
    <col min="16" max="16" width="10.83203125" style="51"/>
  </cols>
  <sheetData>
    <row r="1" spans="2:16" ht="19" thickBot="1">
      <c r="J1" s="35"/>
      <c r="K1" s="36" t="s">
        <v>23</v>
      </c>
      <c r="L1" s="36" t="s">
        <v>24</v>
      </c>
      <c r="P1" s="51" t="s">
        <v>8</v>
      </c>
    </row>
    <row r="2" spans="2:16" ht="19" thickBot="1">
      <c r="B2" s="30" t="s">
        <v>17</v>
      </c>
      <c r="C2" s="31" t="s">
        <v>18</v>
      </c>
      <c r="D2" s="31" t="s">
        <v>19</v>
      </c>
      <c r="E2" s="32" t="s">
        <v>20</v>
      </c>
      <c r="J2" s="36" t="s">
        <v>21</v>
      </c>
      <c r="K2" s="35">
        <f>COUNTIF((B3:B102),"1")</f>
        <v>71</v>
      </c>
      <c r="L2" s="38">
        <f>K2/K4</f>
        <v>0.71</v>
      </c>
      <c r="M2" s="33"/>
    </row>
    <row r="3" spans="2:16">
      <c r="B3" s="27">
        <v>1</v>
      </c>
      <c r="C3" s="28">
        <v>1</v>
      </c>
      <c r="D3" s="28">
        <v>3</v>
      </c>
      <c r="E3" s="29">
        <v>0</v>
      </c>
      <c r="J3" s="36" t="s">
        <v>22</v>
      </c>
      <c r="K3" s="35">
        <f>COUNTIF((B3:B102),"0")</f>
        <v>29</v>
      </c>
      <c r="L3" s="38">
        <f>K3/K4</f>
        <v>0.28999999999999998</v>
      </c>
      <c r="M3" s="33"/>
    </row>
    <row r="4" spans="2:16">
      <c r="B4" s="21">
        <v>1</v>
      </c>
      <c r="C4" s="22">
        <v>0</v>
      </c>
      <c r="D4" s="22">
        <v>2</v>
      </c>
      <c r="E4" s="23">
        <v>2</v>
      </c>
      <c r="J4" s="36" t="s">
        <v>23</v>
      </c>
      <c r="K4" s="35">
        <f>SUM(K2:K3)</f>
        <v>100</v>
      </c>
      <c r="L4" s="35">
        <v>1</v>
      </c>
    </row>
    <row r="5" spans="2:16">
      <c r="B5" s="21">
        <v>1</v>
      </c>
      <c r="C5" s="22">
        <v>0</v>
      </c>
      <c r="D5" s="22">
        <v>2</v>
      </c>
      <c r="E5" s="23">
        <v>1</v>
      </c>
      <c r="J5" s="36"/>
      <c r="K5" s="35"/>
      <c r="L5" s="35"/>
    </row>
    <row r="6" spans="2:16">
      <c r="B6" s="21">
        <v>1</v>
      </c>
      <c r="C6" s="22">
        <v>0</v>
      </c>
      <c r="D6" s="22">
        <v>3</v>
      </c>
      <c r="E6" s="23">
        <v>0</v>
      </c>
      <c r="J6" s="36"/>
      <c r="K6" s="35"/>
      <c r="L6" s="35"/>
    </row>
    <row r="7" spans="2:16">
      <c r="B7" s="21">
        <v>0</v>
      </c>
      <c r="C7" s="22">
        <v>0</v>
      </c>
      <c r="D7" s="22">
        <v>1</v>
      </c>
      <c r="E7" s="23">
        <v>0</v>
      </c>
      <c r="J7" s="36" t="s">
        <v>25</v>
      </c>
      <c r="K7" s="38">
        <f>-L2*LOG(L2,2)-L3*LOG(L3,2)</f>
        <v>0.86872124633940451</v>
      </c>
      <c r="L7" s="35"/>
      <c r="M7" s="37"/>
    </row>
    <row r="8" spans="2:16">
      <c r="B8" s="21">
        <v>1</v>
      </c>
      <c r="C8" s="22">
        <v>0</v>
      </c>
      <c r="D8" s="22">
        <v>1</v>
      </c>
      <c r="E8" s="23">
        <v>0</v>
      </c>
    </row>
    <row r="9" spans="2:16">
      <c r="B9" s="21">
        <v>0</v>
      </c>
      <c r="C9" s="22">
        <v>0</v>
      </c>
      <c r="D9" s="22">
        <v>3</v>
      </c>
      <c r="E9" s="23">
        <v>3</v>
      </c>
    </row>
    <row r="10" spans="2:16">
      <c r="B10" s="21">
        <v>0</v>
      </c>
      <c r="C10" s="22">
        <v>0</v>
      </c>
      <c r="D10" s="22">
        <v>1</v>
      </c>
      <c r="E10" s="23">
        <v>0</v>
      </c>
    </row>
    <row r="11" spans="2:16">
      <c r="B11" s="21">
        <v>1</v>
      </c>
      <c r="C11" s="22">
        <v>0</v>
      </c>
      <c r="D11" s="22">
        <v>2</v>
      </c>
      <c r="E11" s="23">
        <v>2</v>
      </c>
    </row>
    <row r="12" spans="2:16">
      <c r="B12" s="21">
        <v>1</v>
      </c>
      <c r="C12" s="22">
        <v>1</v>
      </c>
      <c r="D12" s="22">
        <v>3</v>
      </c>
      <c r="E12" s="23">
        <v>1</v>
      </c>
      <c r="J12" s="35"/>
      <c r="K12" s="36" t="s">
        <v>23</v>
      </c>
      <c r="L12" s="36" t="s">
        <v>24</v>
      </c>
      <c r="P12" s="51" t="s">
        <v>12</v>
      </c>
    </row>
    <row r="13" spans="2:16">
      <c r="B13" s="21">
        <v>1</v>
      </c>
      <c r="C13" s="22">
        <v>0</v>
      </c>
      <c r="D13" s="22">
        <v>2</v>
      </c>
      <c r="E13" s="23">
        <v>0</v>
      </c>
      <c r="J13" s="36" t="b">
        <v>1</v>
      </c>
      <c r="K13" s="35">
        <f>COUNTIF((C3:C102),"1")</f>
        <v>13</v>
      </c>
      <c r="L13" s="38">
        <f>K13/K15</f>
        <v>0.13</v>
      </c>
    </row>
    <row r="14" spans="2:16">
      <c r="B14" s="21">
        <v>0</v>
      </c>
      <c r="C14" s="22">
        <v>0</v>
      </c>
      <c r="D14" s="22">
        <v>2</v>
      </c>
      <c r="E14" s="23">
        <v>0</v>
      </c>
      <c r="J14" s="36" t="b">
        <v>0</v>
      </c>
      <c r="K14" s="35">
        <f>COUNTIF((C3:C102),"0")</f>
        <v>87</v>
      </c>
      <c r="L14" s="38">
        <f>K14/K15</f>
        <v>0.87</v>
      </c>
    </row>
    <row r="15" spans="2:16">
      <c r="B15" s="21">
        <v>1</v>
      </c>
      <c r="C15" s="22">
        <v>1</v>
      </c>
      <c r="D15" s="22">
        <v>2</v>
      </c>
      <c r="E15" s="23">
        <v>2</v>
      </c>
      <c r="J15" s="36" t="s">
        <v>23</v>
      </c>
      <c r="K15" s="35">
        <f>SUM(K13:K14)</f>
        <v>100</v>
      </c>
      <c r="L15" s="35">
        <v>1</v>
      </c>
    </row>
    <row r="16" spans="2:16">
      <c r="B16" s="21">
        <v>1</v>
      </c>
      <c r="C16" s="22">
        <v>0</v>
      </c>
      <c r="D16" s="22">
        <v>1</v>
      </c>
      <c r="E16" s="23">
        <v>0</v>
      </c>
      <c r="J16" s="36"/>
      <c r="K16" s="35"/>
      <c r="L16" s="35"/>
    </row>
    <row r="17" spans="2:15">
      <c r="B17" s="21">
        <v>1</v>
      </c>
      <c r="C17" s="22">
        <v>1</v>
      </c>
      <c r="D17" s="22">
        <v>1</v>
      </c>
      <c r="E17" s="23">
        <v>0</v>
      </c>
      <c r="J17" s="36"/>
      <c r="K17" s="35"/>
      <c r="L17" s="35"/>
    </row>
    <row r="18" spans="2:15">
      <c r="B18" s="21">
        <v>1</v>
      </c>
      <c r="C18" s="22">
        <v>0</v>
      </c>
      <c r="D18" s="22">
        <v>1</v>
      </c>
      <c r="E18" s="23">
        <v>0</v>
      </c>
      <c r="J18" s="36" t="s">
        <v>25</v>
      </c>
      <c r="K18" s="38">
        <f>-L13*LOG(L13,2)-L14*LOG(L14,2)</f>
        <v>0.55743818502798914</v>
      </c>
      <c r="L18" s="35"/>
    </row>
    <row r="19" spans="2:15">
      <c r="B19" s="21">
        <v>1</v>
      </c>
      <c r="C19" s="22">
        <v>0</v>
      </c>
      <c r="D19" s="22">
        <v>3</v>
      </c>
      <c r="E19" s="23">
        <v>1</v>
      </c>
    </row>
    <row r="20" spans="2:15">
      <c r="B20" s="21">
        <v>1</v>
      </c>
      <c r="C20" s="22">
        <v>0</v>
      </c>
      <c r="D20" s="22">
        <v>1</v>
      </c>
      <c r="E20" s="23">
        <v>0</v>
      </c>
    </row>
    <row r="21" spans="2:15" ht="139">
      <c r="B21" s="21">
        <v>0</v>
      </c>
      <c r="C21" s="22">
        <v>0</v>
      </c>
      <c r="D21" s="22">
        <v>1</v>
      </c>
      <c r="E21" s="23">
        <v>0</v>
      </c>
      <c r="O21" s="47"/>
    </row>
    <row r="22" spans="2:15">
      <c r="B22" s="21">
        <v>1</v>
      </c>
      <c r="C22" s="22">
        <v>0</v>
      </c>
      <c r="D22" s="22">
        <v>1</v>
      </c>
      <c r="E22" s="23">
        <v>0</v>
      </c>
    </row>
    <row r="23" spans="2:15">
      <c r="B23" s="21">
        <v>1</v>
      </c>
      <c r="C23" s="22">
        <v>0</v>
      </c>
      <c r="D23" s="22">
        <v>2</v>
      </c>
      <c r="E23" s="23">
        <v>0</v>
      </c>
      <c r="I23" s="40" t="s">
        <v>26</v>
      </c>
      <c r="J23" s="40">
        <v>1</v>
      </c>
      <c r="K23" s="40">
        <v>2</v>
      </c>
      <c r="L23" s="40">
        <v>3</v>
      </c>
      <c r="M23" s="40" t="s">
        <v>23</v>
      </c>
    </row>
    <row r="24" spans="2:15">
      <c r="B24" s="21">
        <v>0</v>
      </c>
      <c r="C24" s="22">
        <v>1</v>
      </c>
      <c r="D24" s="22">
        <v>1</v>
      </c>
      <c r="E24" s="23">
        <v>0</v>
      </c>
      <c r="I24" s="40">
        <v>0</v>
      </c>
      <c r="J24" s="41">
        <f>COUNTIFS($D$3:$D$102,$J$23, $E$3:$E$102,$I24)</f>
        <v>39</v>
      </c>
      <c r="K24" s="41">
        <f>COUNTIFS($D$3:$D$102,$K$23, $E$3:$E$102,$I24)</f>
        <v>12</v>
      </c>
      <c r="L24" s="41">
        <f>COUNTIFS($D$3:$D$102,$L$23, $E$3:$E$102,$I24)</f>
        <v>6</v>
      </c>
      <c r="M24" s="41">
        <f>SUM(J24:L24)</f>
        <v>57</v>
      </c>
    </row>
    <row r="25" spans="2:15">
      <c r="B25" s="21">
        <v>1</v>
      </c>
      <c r="C25" s="22">
        <v>0</v>
      </c>
      <c r="D25" s="22">
        <v>2</v>
      </c>
      <c r="E25" s="23">
        <v>1</v>
      </c>
      <c r="I25" s="40">
        <v>1</v>
      </c>
      <c r="J25" s="41">
        <f t="shared" ref="J25:J28" si="0">COUNTIFS($D$3:$D$102,$J$23, $E$3:$E$102,$I25)</f>
        <v>7</v>
      </c>
      <c r="K25" s="41">
        <f t="shared" ref="K25:K28" si="1">COUNTIFS($D$3:$D$102,$K$23, $E$3:$E$102,$I25)</f>
        <v>10</v>
      </c>
      <c r="L25" s="41">
        <f t="shared" ref="L25:L28" si="2">COUNTIFS($D$3:$D$102,$L$23, $E$3:$E$102,$I25)</f>
        <v>2</v>
      </c>
      <c r="M25" s="41">
        <f t="shared" ref="M25:M28" si="3">SUM(J25:L25)</f>
        <v>19</v>
      </c>
    </row>
    <row r="26" spans="2:15">
      <c r="B26" s="21">
        <v>1</v>
      </c>
      <c r="C26" s="22">
        <v>0</v>
      </c>
      <c r="D26" s="22">
        <v>1</v>
      </c>
      <c r="E26" s="23">
        <v>3</v>
      </c>
      <c r="I26" s="40">
        <v>2</v>
      </c>
      <c r="J26" s="41">
        <f t="shared" si="0"/>
        <v>2</v>
      </c>
      <c r="K26" s="41">
        <f t="shared" si="1"/>
        <v>7</v>
      </c>
      <c r="L26" s="41">
        <f t="shared" si="2"/>
        <v>1</v>
      </c>
      <c r="M26" s="41">
        <f t="shared" si="3"/>
        <v>10</v>
      </c>
    </row>
    <row r="27" spans="2:15">
      <c r="B27" s="21">
        <v>1</v>
      </c>
      <c r="C27" s="22">
        <v>0</v>
      </c>
      <c r="D27" s="22">
        <v>2</v>
      </c>
      <c r="E27" s="23">
        <v>4</v>
      </c>
      <c r="I27" s="40">
        <v>3</v>
      </c>
      <c r="J27" s="41">
        <f t="shared" si="0"/>
        <v>2</v>
      </c>
      <c r="K27" s="41">
        <f t="shared" si="1"/>
        <v>6</v>
      </c>
      <c r="L27" s="41">
        <f t="shared" si="2"/>
        <v>2</v>
      </c>
      <c r="M27" s="41">
        <f t="shared" si="3"/>
        <v>10</v>
      </c>
    </row>
    <row r="28" spans="2:15">
      <c r="B28" s="21">
        <v>0</v>
      </c>
      <c r="C28" s="22">
        <v>0</v>
      </c>
      <c r="D28" s="22">
        <v>2</v>
      </c>
      <c r="E28" s="23">
        <v>0</v>
      </c>
      <c r="I28" s="40">
        <v>4</v>
      </c>
      <c r="J28" s="41">
        <f t="shared" si="0"/>
        <v>0</v>
      </c>
      <c r="K28" s="41">
        <f t="shared" si="1"/>
        <v>4</v>
      </c>
      <c r="L28" s="41">
        <f t="shared" si="2"/>
        <v>0</v>
      </c>
      <c r="M28" s="41">
        <f t="shared" si="3"/>
        <v>4</v>
      </c>
    </row>
    <row r="29" spans="2:15">
      <c r="B29" s="21">
        <v>0</v>
      </c>
      <c r="C29" s="22">
        <v>0</v>
      </c>
      <c r="D29" s="22">
        <v>1</v>
      </c>
      <c r="E29" s="23">
        <v>0</v>
      </c>
      <c r="I29" s="40" t="s">
        <v>23</v>
      </c>
      <c r="J29" s="42">
        <f>SUM(J24:J28)</f>
        <v>50</v>
      </c>
      <c r="K29" s="42">
        <f t="shared" ref="K29:L29" si="4">SUM(K24:K28)</f>
        <v>39</v>
      </c>
      <c r="L29" s="42">
        <f t="shared" si="4"/>
        <v>11</v>
      </c>
      <c r="M29" s="41">
        <f>SUM(J29:L29)</f>
        <v>100</v>
      </c>
    </row>
    <row r="30" spans="2:15">
      <c r="B30" s="21">
        <v>0</v>
      </c>
      <c r="C30" s="22">
        <v>0</v>
      </c>
      <c r="D30" s="22">
        <v>3</v>
      </c>
      <c r="E30" s="23">
        <v>0</v>
      </c>
    </row>
    <row r="31" spans="2:15">
      <c r="B31" s="21">
        <v>1</v>
      </c>
      <c r="C31" s="22">
        <v>0</v>
      </c>
      <c r="D31" s="22">
        <v>1</v>
      </c>
      <c r="E31" s="23">
        <v>0</v>
      </c>
    </row>
    <row r="32" spans="2:15">
      <c r="B32" s="21">
        <v>1</v>
      </c>
      <c r="C32" s="22">
        <v>0</v>
      </c>
      <c r="D32" s="22">
        <v>2</v>
      </c>
      <c r="E32" s="23">
        <v>3</v>
      </c>
      <c r="I32" s="40" t="s">
        <v>27</v>
      </c>
      <c r="J32" s="40">
        <v>1</v>
      </c>
      <c r="K32" s="40">
        <v>2</v>
      </c>
      <c r="L32" s="40">
        <v>3</v>
      </c>
      <c r="M32" s="40" t="s">
        <v>23</v>
      </c>
    </row>
    <row r="33" spans="2:13">
      <c r="B33" s="21">
        <v>0</v>
      </c>
      <c r="C33" s="22">
        <v>0</v>
      </c>
      <c r="D33" s="22">
        <v>1</v>
      </c>
      <c r="E33" s="23">
        <v>0</v>
      </c>
      <c r="I33" s="40">
        <v>0</v>
      </c>
      <c r="J33" s="44">
        <f>J24/$M$29</f>
        <v>0.39</v>
      </c>
      <c r="K33" s="44">
        <f>K24/$M$29</f>
        <v>0.12</v>
      </c>
      <c r="L33" s="44">
        <f>L24/$M$29</f>
        <v>0.06</v>
      </c>
      <c r="M33" s="44">
        <f>M24/$M$29</f>
        <v>0.56999999999999995</v>
      </c>
    </row>
    <row r="34" spans="2:13">
      <c r="B34" s="21">
        <v>1</v>
      </c>
      <c r="C34" s="22">
        <v>1</v>
      </c>
      <c r="D34" s="22">
        <v>1</v>
      </c>
      <c r="E34" s="23">
        <v>2</v>
      </c>
      <c r="I34" s="40">
        <v>1</v>
      </c>
      <c r="J34" s="44">
        <f t="shared" ref="J34:M38" si="5">J25/$M$29</f>
        <v>7.0000000000000007E-2</v>
      </c>
      <c r="K34" s="44">
        <f t="shared" si="5"/>
        <v>0.1</v>
      </c>
      <c r="L34" s="44">
        <f t="shared" si="5"/>
        <v>0.02</v>
      </c>
      <c r="M34" s="44">
        <f t="shared" si="5"/>
        <v>0.19</v>
      </c>
    </row>
    <row r="35" spans="2:13">
      <c r="B35" s="21">
        <v>1</v>
      </c>
      <c r="C35" s="22">
        <v>0</v>
      </c>
      <c r="D35" s="22">
        <v>1</v>
      </c>
      <c r="E35" s="23">
        <v>1</v>
      </c>
      <c r="I35" s="40">
        <v>2</v>
      </c>
      <c r="J35" s="44">
        <f t="shared" si="5"/>
        <v>0.02</v>
      </c>
      <c r="K35" s="44">
        <f t="shared" si="5"/>
        <v>7.0000000000000007E-2</v>
      </c>
      <c r="L35" s="44">
        <f t="shared" si="5"/>
        <v>0.01</v>
      </c>
      <c r="M35" s="44">
        <f t="shared" si="5"/>
        <v>0.1</v>
      </c>
    </row>
    <row r="36" spans="2:13">
      <c r="B36" s="21">
        <v>1</v>
      </c>
      <c r="C36" s="22">
        <v>0</v>
      </c>
      <c r="D36" s="22">
        <v>2</v>
      </c>
      <c r="E36" s="23">
        <v>0</v>
      </c>
      <c r="I36" s="40">
        <v>3</v>
      </c>
      <c r="J36" s="44">
        <f t="shared" si="5"/>
        <v>0.02</v>
      </c>
      <c r="K36" s="44">
        <f t="shared" si="5"/>
        <v>0.06</v>
      </c>
      <c r="L36" s="44">
        <f t="shared" si="5"/>
        <v>0.02</v>
      </c>
      <c r="M36" s="44">
        <f t="shared" si="5"/>
        <v>0.1</v>
      </c>
    </row>
    <row r="37" spans="2:13">
      <c r="B37" s="21">
        <v>1</v>
      </c>
      <c r="C37" s="22">
        <v>0</v>
      </c>
      <c r="D37" s="22">
        <v>1</v>
      </c>
      <c r="E37" s="23">
        <v>0</v>
      </c>
      <c r="I37" s="40">
        <v>4</v>
      </c>
      <c r="J37" s="44">
        <f t="shared" si="5"/>
        <v>0</v>
      </c>
      <c r="K37" s="44">
        <f t="shared" si="5"/>
        <v>0.04</v>
      </c>
      <c r="L37" s="44">
        <f t="shared" si="5"/>
        <v>0</v>
      </c>
      <c r="M37" s="44">
        <f t="shared" si="5"/>
        <v>0.04</v>
      </c>
    </row>
    <row r="38" spans="2:13">
      <c r="B38" s="21">
        <v>1</v>
      </c>
      <c r="C38" s="22">
        <v>0</v>
      </c>
      <c r="D38" s="22">
        <v>1</v>
      </c>
      <c r="E38" s="23">
        <v>0</v>
      </c>
      <c r="I38" s="40" t="s">
        <v>23</v>
      </c>
      <c r="J38" s="44">
        <f t="shared" si="5"/>
        <v>0.5</v>
      </c>
      <c r="K38" s="44">
        <f t="shared" si="5"/>
        <v>0.39</v>
      </c>
      <c r="L38" s="44">
        <f t="shared" si="5"/>
        <v>0.11</v>
      </c>
      <c r="M38" s="44">
        <f t="shared" si="5"/>
        <v>1</v>
      </c>
    </row>
    <row r="39" spans="2:13">
      <c r="B39" s="21">
        <v>1</v>
      </c>
      <c r="C39" s="22">
        <v>0</v>
      </c>
      <c r="D39" s="22">
        <v>2</v>
      </c>
      <c r="E39" s="23">
        <v>3</v>
      </c>
    </row>
    <row r="40" spans="2:13">
      <c r="B40" s="21">
        <v>1</v>
      </c>
      <c r="C40" s="22">
        <v>0</v>
      </c>
      <c r="D40" s="22">
        <v>2</v>
      </c>
      <c r="E40" s="23">
        <v>1</v>
      </c>
    </row>
    <row r="41" spans="2:13">
      <c r="B41" s="21">
        <v>1</v>
      </c>
      <c r="C41" s="22">
        <v>0</v>
      </c>
      <c r="D41" s="22">
        <v>2</v>
      </c>
      <c r="E41" s="23">
        <v>3</v>
      </c>
    </row>
    <row r="42" spans="2:13">
      <c r="B42" s="21">
        <v>1</v>
      </c>
      <c r="C42" s="22">
        <v>1</v>
      </c>
      <c r="D42" s="22">
        <v>2</v>
      </c>
      <c r="E42" s="23">
        <v>0</v>
      </c>
      <c r="I42" s="40" t="s">
        <v>28</v>
      </c>
      <c r="J42" s="40">
        <v>1</v>
      </c>
      <c r="K42" s="40">
        <v>2</v>
      </c>
      <c r="L42" s="40">
        <v>3</v>
      </c>
      <c r="M42" s="45"/>
    </row>
    <row r="43" spans="2:13">
      <c r="B43" s="21">
        <v>0</v>
      </c>
      <c r="C43" s="22">
        <v>0</v>
      </c>
      <c r="D43" s="22">
        <v>2</v>
      </c>
      <c r="E43" s="23">
        <v>4</v>
      </c>
      <c r="I43" s="40">
        <v>0</v>
      </c>
      <c r="J43" s="44">
        <f>J24/$J$29</f>
        <v>0.78</v>
      </c>
      <c r="K43" s="44">
        <f>K24/$K$29</f>
        <v>0.30769230769230771</v>
      </c>
      <c r="L43" s="44">
        <f>L24/$L$29</f>
        <v>0.54545454545454541</v>
      </c>
      <c r="M43" s="46"/>
    </row>
    <row r="44" spans="2:13">
      <c r="B44" s="21">
        <v>1</v>
      </c>
      <c r="C44" s="22">
        <v>0</v>
      </c>
      <c r="D44" s="22">
        <v>1</v>
      </c>
      <c r="E44" s="23">
        <v>0</v>
      </c>
      <c r="I44" s="40">
        <v>1</v>
      </c>
      <c r="J44" s="44">
        <f t="shared" ref="J44:J48" si="6">J25/$J$29</f>
        <v>0.14000000000000001</v>
      </c>
      <c r="K44" s="44">
        <f t="shared" ref="K44:K48" si="7">K25/$K$29</f>
        <v>0.25641025641025639</v>
      </c>
      <c r="L44" s="44">
        <f t="shared" ref="L44:L48" si="8">L25/$L$29</f>
        <v>0.18181818181818182</v>
      </c>
      <c r="M44" s="46"/>
    </row>
    <row r="45" spans="2:13">
      <c r="B45" s="21">
        <v>0</v>
      </c>
      <c r="C45" s="22">
        <v>0</v>
      </c>
      <c r="D45" s="22">
        <v>1</v>
      </c>
      <c r="E45" s="23">
        <v>0</v>
      </c>
      <c r="I45" s="40">
        <v>2</v>
      </c>
      <c r="J45" s="44">
        <f t="shared" si="6"/>
        <v>0.04</v>
      </c>
      <c r="K45" s="44">
        <f t="shared" si="7"/>
        <v>0.17948717948717949</v>
      </c>
      <c r="L45" s="44">
        <f t="shared" si="8"/>
        <v>9.0909090909090912E-2</v>
      </c>
      <c r="M45" s="46"/>
    </row>
    <row r="46" spans="2:13">
      <c r="B46" s="21">
        <v>1</v>
      </c>
      <c r="C46" s="22">
        <v>1</v>
      </c>
      <c r="D46" s="22">
        <v>1</v>
      </c>
      <c r="E46" s="23">
        <v>0</v>
      </c>
      <c r="I46" s="40">
        <v>3</v>
      </c>
      <c r="J46" s="44">
        <f t="shared" si="6"/>
        <v>0.04</v>
      </c>
      <c r="K46" s="44">
        <f t="shared" si="7"/>
        <v>0.15384615384615385</v>
      </c>
      <c r="L46" s="44">
        <f t="shared" si="8"/>
        <v>0.18181818181818182</v>
      </c>
      <c r="M46" s="46"/>
    </row>
    <row r="47" spans="2:13">
      <c r="B47" s="21">
        <v>0</v>
      </c>
      <c r="C47" s="22">
        <v>0</v>
      </c>
      <c r="D47" s="22">
        <v>1</v>
      </c>
      <c r="E47" s="23">
        <v>1</v>
      </c>
      <c r="I47" s="40">
        <v>4</v>
      </c>
      <c r="J47" s="44">
        <f t="shared" si="6"/>
        <v>0</v>
      </c>
      <c r="K47" s="44">
        <f t="shared" si="7"/>
        <v>0.10256410256410256</v>
      </c>
      <c r="L47" s="44">
        <f t="shared" si="8"/>
        <v>0</v>
      </c>
      <c r="M47" s="46"/>
    </row>
    <row r="48" spans="2:13">
      <c r="B48" s="21">
        <v>1</v>
      </c>
      <c r="C48" s="22">
        <v>0</v>
      </c>
      <c r="D48" s="22">
        <v>2</v>
      </c>
      <c r="E48" s="23">
        <v>4</v>
      </c>
      <c r="I48" s="40" t="s">
        <v>23</v>
      </c>
      <c r="J48" s="44">
        <f t="shared" si="6"/>
        <v>1</v>
      </c>
      <c r="K48" s="44">
        <f t="shared" si="7"/>
        <v>1</v>
      </c>
      <c r="L48" s="44">
        <f t="shared" si="8"/>
        <v>1</v>
      </c>
      <c r="M48" s="46"/>
    </row>
    <row r="49" spans="2:16">
      <c r="B49" s="21">
        <v>1</v>
      </c>
      <c r="C49" s="22">
        <v>0</v>
      </c>
      <c r="D49" s="22">
        <v>1</v>
      </c>
      <c r="E49" s="23">
        <v>0</v>
      </c>
    </row>
    <row r="50" spans="2:16">
      <c r="B50" s="21">
        <v>1</v>
      </c>
      <c r="C50" s="22">
        <v>0</v>
      </c>
      <c r="D50" s="22">
        <v>2</v>
      </c>
      <c r="E50" s="23">
        <v>4</v>
      </c>
    </row>
    <row r="51" spans="2:16">
      <c r="B51" s="21">
        <v>0</v>
      </c>
      <c r="C51" s="22">
        <v>1</v>
      </c>
      <c r="D51" s="22">
        <v>1</v>
      </c>
      <c r="E51" s="23">
        <v>0</v>
      </c>
      <c r="I51" s="40" t="s">
        <v>36</v>
      </c>
      <c r="J51" s="40">
        <v>1</v>
      </c>
      <c r="K51" s="40">
        <v>2</v>
      </c>
      <c r="L51" s="40">
        <v>3</v>
      </c>
      <c r="M51" s="40" t="s">
        <v>23</v>
      </c>
      <c r="P51" s="51" t="s">
        <v>13</v>
      </c>
    </row>
    <row r="52" spans="2:16">
      <c r="B52" s="21">
        <v>1</v>
      </c>
      <c r="C52" s="22">
        <v>1</v>
      </c>
      <c r="D52" s="22">
        <v>3</v>
      </c>
      <c r="E52" s="23">
        <v>0</v>
      </c>
      <c r="I52" s="40">
        <v>0</v>
      </c>
      <c r="J52" s="44">
        <f>-J33*LOG(J43,2)</f>
        <v>0.13979704865586579</v>
      </c>
      <c r="K52" s="44">
        <f>-K33*LOG(K43,2)</f>
        <v>0.20405276617693105</v>
      </c>
      <c r="L52" s="44">
        <f>-L33*LOG(L43,2)</f>
        <v>5.2468147074968476E-2</v>
      </c>
      <c r="M52" s="44">
        <f>SUM(J52:L52)</f>
        <v>0.39631796190776536</v>
      </c>
    </row>
    <row r="53" spans="2:16">
      <c r="B53" s="21">
        <v>0</v>
      </c>
      <c r="C53" s="22">
        <v>0</v>
      </c>
      <c r="D53" s="22">
        <v>1</v>
      </c>
      <c r="E53" s="23">
        <v>0</v>
      </c>
      <c r="I53" s="40">
        <v>1</v>
      </c>
      <c r="J53" s="44">
        <f t="shared" ref="J53:L55" si="9">-J34*LOG(J44,2)</f>
        <v>0.19855508874019848</v>
      </c>
      <c r="K53" s="44">
        <f t="shared" si="9"/>
        <v>0.19634741239748865</v>
      </c>
      <c r="L53" s="44">
        <f t="shared" si="9"/>
        <v>4.9188632372745948E-2</v>
      </c>
      <c r="M53" s="44">
        <f t="shared" ref="M53:M56" si="10">SUM(J53:L53)</f>
        <v>0.44409113351043306</v>
      </c>
    </row>
    <row r="54" spans="2:16">
      <c r="B54" s="21">
        <v>1</v>
      </c>
      <c r="C54" s="22">
        <v>0</v>
      </c>
      <c r="D54" s="22">
        <v>1</v>
      </c>
      <c r="E54" s="23">
        <v>0</v>
      </c>
      <c r="I54" s="40">
        <v>2</v>
      </c>
      <c r="J54" s="44">
        <f t="shared" si="9"/>
        <v>9.2877123795494496E-2</v>
      </c>
      <c r="K54" s="44">
        <f t="shared" si="9"/>
        <v>0.1734633107763251</v>
      </c>
      <c r="L54" s="44">
        <f t="shared" si="9"/>
        <v>3.459431618637298E-2</v>
      </c>
      <c r="M54" s="44">
        <f t="shared" si="10"/>
        <v>0.30093475075819259</v>
      </c>
    </row>
    <row r="55" spans="2:16">
      <c r="B55" s="21">
        <v>1</v>
      </c>
      <c r="C55" s="22">
        <v>0</v>
      </c>
      <c r="D55" s="22">
        <v>1</v>
      </c>
      <c r="E55" s="23">
        <v>2</v>
      </c>
      <c r="I55" s="40">
        <v>3</v>
      </c>
      <c r="J55" s="44">
        <f t="shared" si="9"/>
        <v>9.2877123795494496E-2</v>
      </c>
      <c r="K55" s="44">
        <f t="shared" si="9"/>
        <v>0.16202638308846554</v>
      </c>
      <c r="L55" s="44">
        <f t="shared" si="9"/>
        <v>4.9188632372745948E-2</v>
      </c>
      <c r="M55" s="44">
        <f t="shared" si="10"/>
        <v>0.30409213925670597</v>
      </c>
    </row>
    <row r="56" spans="2:16">
      <c r="B56" s="21">
        <v>1</v>
      </c>
      <c r="C56" s="22">
        <v>0</v>
      </c>
      <c r="D56" s="22">
        <v>1</v>
      </c>
      <c r="E56" s="23">
        <v>0</v>
      </c>
      <c r="I56" s="40">
        <v>4</v>
      </c>
      <c r="J56" s="44">
        <f>-J37*LOG(0.00001,2)</f>
        <v>0</v>
      </c>
      <c r="K56" s="44">
        <f t="shared" ref="K56" si="11">-K37*LOG(K47,2)</f>
        <v>0.13141608875448996</v>
      </c>
      <c r="L56" s="44">
        <f>-L37*LOG(0.0001,2)</f>
        <v>0</v>
      </c>
      <c r="M56" s="44">
        <f t="shared" si="10"/>
        <v>0.13141608875448996</v>
      </c>
    </row>
    <row r="57" spans="2:16">
      <c r="B57" s="21">
        <v>1</v>
      </c>
      <c r="C57" s="22">
        <v>0</v>
      </c>
      <c r="D57" s="22">
        <v>1</v>
      </c>
      <c r="E57" s="23">
        <v>1</v>
      </c>
      <c r="I57" s="40" t="s">
        <v>23</v>
      </c>
      <c r="J57" s="44">
        <f>SUM(J52:J56)</f>
        <v>0.52410638498705331</v>
      </c>
      <c r="K57" s="44">
        <f t="shared" ref="K57:L57" si="12">SUM(K52:K56)</f>
        <v>0.86730596119370029</v>
      </c>
      <c r="L57" s="44">
        <f t="shared" si="12"/>
        <v>0.18543972800683337</v>
      </c>
      <c r="M57" s="48">
        <f>SUM(J57:L57)</f>
        <v>1.5768520741875871</v>
      </c>
    </row>
    <row r="58" spans="2:16">
      <c r="B58" s="21">
        <v>1</v>
      </c>
      <c r="C58" s="22">
        <v>0</v>
      </c>
      <c r="D58" s="22">
        <v>2</v>
      </c>
      <c r="E58" s="23">
        <v>1</v>
      </c>
    </row>
    <row r="59" spans="2:16">
      <c r="B59" s="21">
        <v>1</v>
      </c>
      <c r="C59" s="22">
        <v>0</v>
      </c>
      <c r="D59" s="22">
        <v>2</v>
      </c>
      <c r="E59" s="23">
        <v>1</v>
      </c>
      <c r="M59" s="50"/>
    </row>
    <row r="60" spans="2:16">
      <c r="B60" s="21">
        <v>1</v>
      </c>
      <c r="C60" s="22">
        <v>0</v>
      </c>
      <c r="D60" s="22">
        <v>1</v>
      </c>
      <c r="E60" s="23">
        <v>1</v>
      </c>
      <c r="I60" t="s">
        <v>35</v>
      </c>
    </row>
    <row r="61" spans="2:16">
      <c r="B61" s="21">
        <v>1</v>
      </c>
      <c r="C61" s="22">
        <v>0</v>
      </c>
      <c r="D61" s="22">
        <v>3</v>
      </c>
      <c r="E61" s="23">
        <v>0</v>
      </c>
    </row>
    <row r="62" spans="2:16">
      <c r="B62" s="21">
        <v>1</v>
      </c>
      <c r="C62" s="22">
        <v>0</v>
      </c>
      <c r="D62" s="22">
        <v>1</v>
      </c>
      <c r="E62" s="23">
        <v>0</v>
      </c>
    </row>
    <row r="63" spans="2:16">
      <c r="B63" s="21">
        <v>0</v>
      </c>
      <c r="C63" s="22">
        <v>0</v>
      </c>
      <c r="D63" s="22">
        <v>2</v>
      </c>
      <c r="E63" s="23">
        <v>2</v>
      </c>
      <c r="L63" t="s">
        <v>34</v>
      </c>
      <c r="M63" s="50">
        <f>LOG(3,2)</f>
        <v>1.5849625007211563</v>
      </c>
      <c r="P63" s="51" t="s">
        <v>31</v>
      </c>
    </row>
    <row r="64" spans="2:16">
      <c r="B64" s="21">
        <v>0</v>
      </c>
      <c r="C64" s="22">
        <v>0</v>
      </c>
      <c r="D64" s="22">
        <v>3</v>
      </c>
      <c r="E64" s="23">
        <v>0</v>
      </c>
    </row>
    <row r="65" spans="2:16">
      <c r="B65" s="21">
        <v>1</v>
      </c>
      <c r="C65" s="22">
        <v>0</v>
      </c>
      <c r="D65" s="22">
        <v>2</v>
      </c>
      <c r="E65" s="23">
        <v>1</v>
      </c>
    </row>
    <row r="66" spans="2:16">
      <c r="B66" s="21">
        <v>0</v>
      </c>
      <c r="C66" s="22">
        <v>1</v>
      </c>
      <c r="D66" s="22">
        <v>1</v>
      </c>
      <c r="E66" s="23">
        <v>0</v>
      </c>
      <c r="M66" s="56" t="s">
        <v>29</v>
      </c>
    </row>
    <row r="67" spans="2:16">
      <c r="B67" s="21">
        <v>1</v>
      </c>
      <c r="C67" s="22">
        <v>0</v>
      </c>
      <c r="D67" s="22">
        <v>2</v>
      </c>
      <c r="E67" s="23">
        <v>2</v>
      </c>
      <c r="J67" t="s">
        <v>30</v>
      </c>
    </row>
    <row r="68" spans="2:16">
      <c r="B68" s="21">
        <v>1</v>
      </c>
      <c r="C68" s="22">
        <v>0</v>
      </c>
      <c r="D68" s="22">
        <v>2</v>
      </c>
      <c r="E68" s="23">
        <v>2</v>
      </c>
    </row>
    <row r="69" spans="2:16">
      <c r="B69" s="21">
        <v>1</v>
      </c>
      <c r="C69" s="22">
        <v>0</v>
      </c>
      <c r="D69" s="22">
        <v>2</v>
      </c>
      <c r="E69" s="23">
        <v>1</v>
      </c>
    </row>
    <row r="70" spans="2:16">
      <c r="B70" s="21">
        <v>1</v>
      </c>
      <c r="C70" s="22">
        <v>0</v>
      </c>
      <c r="D70" s="22">
        <v>1</v>
      </c>
      <c r="E70" s="23">
        <v>0</v>
      </c>
    </row>
    <row r="71" spans="2:16">
      <c r="B71" s="21">
        <v>1</v>
      </c>
      <c r="C71" s="22">
        <v>0</v>
      </c>
      <c r="D71" s="22">
        <v>3</v>
      </c>
      <c r="E71" s="23">
        <v>2</v>
      </c>
    </row>
    <row r="72" spans="2:16">
      <c r="B72" s="21">
        <v>1</v>
      </c>
      <c r="C72" s="22">
        <v>0</v>
      </c>
      <c r="D72" s="22">
        <v>2</v>
      </c>
      <c r="E72" s="23">
        <v>1</v>
      </c>
      <c r="I72" s="40" t="s">
        <v>42</v>
      </c>
      <c r="J72" s="40">
        <v>0</v>
      </c>
      <c r="K72" s="40">
        <v>1</v>
      </c>
      <c r="L72" s="40" t="s">
        <v>23</v>
      </c>
      <c r="P72" s="51" t="s">
        <v>32</v>
      </c>
    </row>
    <row r="73" spans="2:16">
      <c r="B73" s="21">
        <v>0</v>
      </c>
      <c r="C73" s="22">
        <v>0</v>
      </c>
      <c r="D73" s="22">
        <v>1</v>
      </c>
      <c r="E73" s="23">
        <v>0</v>
      </c>
      <c r="I73" s="40">
        <v>0</v>
      </c>
      <c r="J73" s="41">
        <f>COUNTIFS($B$3:$B$102,$J$72, $E$3:$E$102,$I73)</f>
        <v>23</v>
      </c>
      <c r="K73" s="41">
        <f>COUNTIFS($B$3:$B$102,$K$72, $E$3:$E$102,$I73)</f>
        <v>34</v>
      </c>
      <c r="L73" s="41">
        <f>SUM(J73:K73)</f>
        <v>57</v>
      </c>
    </row>
    <row r="74" spans="2:16">
      <c r="B74" s="21">
        <v>1</v>
      </c>
      <c r="C74" s="22">
        <v>1</v>
      </c>
      <c r="D74" s="22">
        <v>2</v>
      </c>
      <c r="E74" s="23">
        <v>3</v>
      </c>
      <c r="I74" s="40">
        <v>1</v>
      </c>
      <c r="J74" s="41">
        <f t="shared" ref="J74:J77" si="13">COUNTIFS($B$3:$B$102,$J$72, $E$3:$E$102,$I74)</f>
        <v>1</v>
      </c>
      <c r="K74" s="41">
        <f t="shared" ref="K74:K77" si="14">COUNTIFS($B$3:$B$102,$K$72, $E$3:$E$102,$I74)</f>
        <v>18</v>
      </c>
      <c r="L74" s="41">
        <f t="shared" ref="L74:L78" si="15">SUM(J74:K74)</f>
        <v>19</v>
      </c>
    </row>
    <row r="75" spans="2:16">
      <c r="B75" s="21">
        <v>1</v>
      </c>
      <c r="C75" s="22">
        <v>0</v>
      </c>
      <c r="D75" s="22">
        <v>2</v>
      </c>
      <c r="E75" s="23">
        <v>1</v>
      </c>
      <c r="I75" s="40">
        <v>2</v>
      </c>
      <c r="J75" s="41">
        <f t="shared" si="13"/>
        <v>1</v>
      </c>
      <c r="K75" s="41">
        <f t="shared" si="14"/>
        <v>9</v>
      </c>
      <c r="L75" s="41">
        <f t="shared" si="15"/>
        <v>10</v>
      </c>
    </row>
    <row r="76" spans="2:16">
      <c r="B76" s="21">
        <v>1</v>
      </c>
      <c r="C76" s="22">
        <v>0</v>
      </c>
      <c r="D76" s="22">
        <v>1</v>
      </c>
      <c r="E76" s="23">
        <v>1</v>
      </c>
      <c r="I76" s="40">
        <v>3</v>
      </c>
      <c r="J76" s="41">
        <f t="shared" si="13"/>
        <v>3</v>
      </c>
      <c r="K76" s="41">
        <f t="shared" si="14"/>
        <v>7</v>
      </c>
      <c r="L76" s="41">
        <f t="shared" si="15"/>
        <v>10</v>
      </c>
    </row>
    <row r="77" spans="2:16">
      <c r="B77" s="21">
        <v>1</v>
      </c>
      <c r="C77" s="22">
        <v>0</v>
      </c>
      <c r="D77" s="22">
        <v>1</v>
      </c>
      <c r="E77" s="23">
        <v>1</v>
      </c>
      <c r="I77" s="40">
        <v>4</v>
      </c>
      <c r="J77" s="41">
        <f t="shared" si="13"/>
        <v>1</v>
      </c>
      <c r="K77" s="41">
        <f t="shared" si="14"/>
        <v>3</v>
      </c>
      <c r="L77" s="41">
        <f t="shared" si="15"/>
        <v>4</v>
      </c>
    </row>
    <row r="78" spans="2:16">
      <c r="B78" s="21">
        <v>0</v>
      </c>
      <c r="C78" s="22">
        <v>0</v>
      </c>
      <c r="D78" s="22">
        <v>1</v>
      </c>
      <c r="E78" s="23">
        <v>0</v>
      </c>
      <c r="I78" s="40" t="s">
        <v>23</v>
      </c>
      <c r="J78" s="41">
        <f>SUM(J73:J77)</f>
        <v>29</v>
      </c>
      <c r="K78" s="42">
        <f t="shared" ref="K78" si="16">SUM(K73:K77)</f>
        <v>71</v>
      </c>
      <c r="L78" s="41">
        <f t="shared" si="15"/>
        <v>100</v>
      </c>
    </row>
    <row r="79" spans="2:16">
      <c r="B79" s="21">
        <v>1</v>
      </c>
      <c r="C79" s="22">
        <v>0</v>
      </c>
      <c r="D79" s="22">
        <v>2</v>
      </c>
      <c r="E79" s="23">
        <v>1</v>
      </c>
    </row>
    <row r="80" spans="2:16">
      <c r="B80" s="21">
        <v>0</v>
      </c>
      <c r="C80" s="22">
        <v>0</v>
      </c>
      <c r="D80" s="22">
        <v>1</v>
      </c>
      <c r="E80" s="23">
        <v>0</v>
      </c>
    </row>
    <row r="81" spans="2:13">
      <c r="B81" s="21">
        <v>1</v>
      </c>
      <c r="C81" s="22">
        <v>0</v>
      </c>
      <c r="D81" s="22">
        <v>2</v>
      </c>
      <c r="E81" s="23">
        <v>0</v>
      </c>
      <c r="I81" s="40" t="s">
        <v>43</v>
      </c>
      <c r="J81" s="40">
        <v>0</v>
      </c>
      <c r="K81" s="40">
        <v>1</v>
      </c>
      <c r="L81" s="40" t="s">
        <v>23</v>
      </c>
      <c r="M81" s="45"/>
    </row>
    <row r="82" spans="2:13">
      <c r="B82" s="21">
        <v>1</v>
      </c>
      <c r="C82" s="22">
        <v>0</v>
      </c>
      <c r="D82" s="22">
        <v>1</v>
      </c>
      <c r="E82" s="23">
        <v>3</v>
      </c>
      <c r="I82" s="40">
        <v>0</v>
      </c>
      <c r="J82" s="44">
        <f>(J73/$L$78)</f>
        <v>0.23</v>
      </c>
      <c r="K82" s="44">
        <f>(K73/$L$78)</f>
        <v>0.34</v>
      </c>
      <c r="L82" s="44">
        <f>SUM(J82:K82)</f>
        <v>0.57000000000000006</v>
      </c>
      <c r="M82" s="46"/>
    </row>
    <row r="83" spans="2:13">
      <c r="B83" s="21">
        <v>1</v>
      </c>
      <c r="C83" s="22">
        <v>0</v>
      </c>
      <c r="D83" s="22">
        <v>2</v>
      </c>
      <c r="E83" s="23">
        <v>0</v>
      </c>
      <c r="I83" s="40">
        <v>1</v>
      </c>
      <c r="J83" s="44">
        <f t="shared" ref="J83:K86" si="17">(J74/$L$78)</f>
        <v>0.01</v>
      </c>
      <c r="K83" s="44">
        <f t="shared" si="17"/>
        <v>0.18</v>
      </c>
      <c r="L83" s="44">
        <f t="shared" ref="L83:L87" si="18">SUM(J83:K83)</f>
        <v>0.19</v>
      </c>
      <c r="M83" s="46"/>
    </row>
    <row r="84" spans="2:13">
      <c r="B84" s="21">
        <v>0</v>
      </c>
      <c r="C84" s="22">
        <v>0</v>
      </c>
      <c r="D84" s="22">
        <v>2</v>
      </c>
      <c r="E84" s="23">
        <v>0</v>
      </c>
      <c r="I84" s="40">
        <v>2</v>
      </c>
      <c r="J84" s="44">
        <f t="shared" si="17"/>
        <v>0.01</v>
      </c>
      <c r="K84" s="44">
        <f t="shared" si="17"/>
        <v>0.09</v>
      </c>
      <c r="L84" s="44">
        <f t="shared" si="18"/>
        <v>9.9999999999999992E-2</v>
      </c>
      <c r="M84" s="46"/>
    </row>
    <row r="85" spans="2:13">
      <c r="B85" s="21">
        <v>1</v>
      </c>
      <c r="C85" s="22">
        <v>0</v>
      </c>
      <c r="D85" s="22">
        <v>1</v>
      </c>
      <c r="E85" s="23">
        <v>0</v>
      </c>
      <c r="I85" s="40">
        <v>3</v>
      </c>
      <c r="J85" s="44">
        <f t="shared" si="17"/>
        <v>0.03</v>
      </c>
      <c r="K85" s="44">
        <f t="shared" si="17"/>
        <v>7.0000000000000007E-2</v>
      </c>
      <c r="L85" s="44">
        <f t="shared" si="18"/>
        <v>0.1</v>
      </c>
      <c r="M85" s="46"/>
    </row>
    <row r="86" spans="2:13">
      <c r="B86" s="21">
        <v>1</v>
      </c>
      <c r="C86" s="22">
        <v>1</v>
      </c>
      <c r="D86" s="22">
        <v>2</v>
      </c>
      <c r="E86" s="23">
        <v>3</v>
      </c>
      <c r="I86" s="40">
        <v>4</v>
      </c>
      <c r="J86" s="44">
        <f t="shared" si="17"/>
        <v>0.01</v>
      </c>
      <c r="K86" s="44">
        <f t="shared" si="17"/>
        <v>0.03</v>
      </c>
      <c r="L86" s="44">
        <f t="shared" si="18"/>
        <v>0.04</v>
      </c>
      <c r="M86" s="46"/>
    </row>
    <row r="87" spans="2:13">
      <c r="B87" s="21">
        <v>1</v>
      </c>
      <c r="C87" s="22">
        <v>0</v>
      </c>
      <c r="D87" s="22">
        <v>1</v>
      </c>
      <c r="E87" s="23">
        <v>0</v>
      </c>
      <c r="I87" s="40" t="s">
        <v>23</v>
      </c>
      <c r="J87" s="44">
        <f>J78/$M$29</f>
        <v>0.28999999999999998</v>
      </c>
      <c r="K87" s="44">
        <f t="shared" ref="K87" si="19">K78/$M$29</f>
        <v>0.71</v>
      </c>
      <c r="L87" s="44">
        <f t="shared" si="18"/>
        <v>1</v>
      </c>
      <c r="M87" s="46"/>
    </row>
    <row r="88" spans="2:13">
      <c r="B88" s="21">
        <v>1</v>
      </c>
      <c r="C88" s="22">
        <v>0</v>
      </c>
      <c r="D88" s="22">
        <v>1</v>
      </c>
      <c r="E88" s="23">
        <v>0</v>
      </c>
    </row>
    <row r="89" spans="2:13">
      <c r="B89" s="21">
        <v>1</v>
      </c>
      <c r="C89" s="22">
        <v>0</v>
      </c>
      <c r="D89" s="22">
        <v>1</v>
      </c>
      <c r="E89" s="23">
        <v>0</v>
      </c>
    </row>
    <row r="90" spans="2:13">
      <c r="B90" s="21">
        <v>0</v>
      </c>
      <c r="C90" s="22">
        <v>0</v>
      </c>
      <c r="D90" s="22">
        <v>1</v>
      </c>
      <c r="E90" s="23">
        <v>0</v>
      </c>
    </row>
    <row r="91" spans="2:13">
      <c r="B91" s="21">
        <v>0</v>
      </c>
      <c r="C91" s="22">
        <v>0</v>
      </c>
      <c r="D91" s="22">
        <v>1</v>
      </c>
      <c r="E91" s="23">
        <v>0</v>
      </c>
      <c r="I91" s="40" t="s">
        <v>44</v>
      </c>
      <c r="J91" s="40">
        <v>0</v>
      </c>
      <c r="K91" s="40">
        <v>1</v>
      </c>
      <c r="L91" s="45"/>
      <c r="M91" s="45"/>
    </row>
    <row r="92" spans="2:13">
      <c r="B92" s="21">
        <v>0</v>
      </c>
      <c r="C92" s="22">
        <v>0</v>
      </c>
      <c r="D92" s="22">
        <v>1</v>
      </c>
      <c r="E92" s="23">
        <v>0</v>
      </c>
      <c r="I92" s="40">
        <v>0</v>
      </c>
      <c r="J92" s="44">
        <f>(J73/$J$78)</f>
        <v>0.7931034482758621</v>
      </c>
      <c r="K92" s="44">
        <f>(K73/$K$78)</f>
        <v>0.47887323943661969</v>
      </c>
      <c r="L92" s="46"/>
      <c r="M92" s="46"/>
    </row>
    <row r="93" spans="2:13">
      <c r="B93" s="21">
        <v>1</v>
      </c>
      <c r="C93" s="22">
        <v>0</v>
      </c>
      <c r="D93" s="22">
        <v>2</v>
      </c>
      <c r="E93" s="23">
        <v>0</v>
      </c>
      <c r="I93" s="40">
        <v>1</v>
      </c>
      <c r="J93" s="44">
        <f t="shared" ref="J93:J96" si="20">(J74/$J$78)</f>
        <v>3.4482758620689655E-2</v>
      </c>
      <c r="K93" s="44">
        <f t="shared" ref="K93:K96" si="21">(K74/$K$78)</f>
        <v>0.25352112676056338</v>
      </c>
      <c r="L93" s="46"/>
      <c r="M93" s="46"/>
    </row>
    <row r="94" spans="2:13">
      <c r="B94" s="21">
        <v>0</v>
      </c>
      <c r="C94" s="22">
        <v>0</v>
      </c>
      <c r="D94" s="22">
        <v>3</v>
      </c>
      <c r="E94" s="23">
        <v>3</v>
      </c>
      <c r="I94" s="40">
        <v>2</v>
      </c>
      <c r="J94" s="44">
        <f t="shared" si="20"/>
        <v>3.4482758620689655E-2</v>
      </c>
      <c r="K94" s="44">
        <f t="shared" si="21"/>
        <v>0.12676056338028169</v>
      </c>
      <c r="L94" s="46"/>
      <c r="M94" s="46"/>
    </row>
    <row r="95" spans="2:13">
      <c r="B95" s="21">
        <v>1</v>
      </c>
      <c r="C95" s="22">
        <v>0</v>
      </c>
      <c r="D95" s="22">
        <v>2</v>
      </c>
      <c r="E95" s="23">
        <v>0</v>
      </c>
      <c r="I95" s="40">
        <v>3</v>
      </c>
      <c r="J95" s="44">
        <f t="shared" si="20"/>
        <v>0.10344827586206896</v>
      </c>
      <c r="K95" s="44">
        <f t="shared" si="21"/>
        <v>9.8591549295774641E-2</v>
      </c>
      <c r="L95" s="46"/>
      <c r="M95" s="46"/>
    </row>
    <row r="96" spans="2:13">
      <c r="B96" s="21">
        <v>0</v>
      </c>
      <c r="C96" s="22">
        <v>0</v>
      </c>
      <c r="D96" s="22">
        <v>2</v>
      </c>
      <c r="E96" s="23">
        <v>0</v>
      </c>
      <c r="I96" s="40">
        <v>4</v>
      </c>
      <c r="J96" s="44">
        <f t="shared" si="20"/>
        <v>3.4482758620689655E-2</v>
      </c>
      <c r="K96" s="44">
        <f t="shared" si="21"/>
        <v>4.2253521126760563E-2</v>
      </c>
      <c r="L96" s="46"/>
      <c r="M96" s="46"/>
    </row>
    <row r="97" spans="2:13">
      <c r="B97" s="21">
        <v>0</v>
      </c>
      <c r="C97" s="22">
        <v>0</v>
      </c>
      <c r="D97" s="22">
        <v>1</v>
      </c>
      <c r="E97" s="23">
        <v>0</v>
      </c>
      <c r="I97" s="40" t="s">
        <v>23</v>
      </c>
      <c r="J97" s="44">
        <f>SUM(J92:J96)</f>
        <v>0.99999999999999989</v>
      </c>
      <c r="K97" s="44">
        <f>SUM(K92:K96)</f>
        <v>1</v>
      </c>
      <c r="L97" s="46"/>
      <c r="M97" s="46"/>
    </row>
    <row r="98" spans="2:13">
      <c r="B98" s="21">
        <v>1</v>
      </c>
      <c r="C98" s="22">
        <v>0</v>
      </c>
      <c r="D98" s="22">
        <v>1</v>
      </c>
      <c r="E98" s="23">
        <v>1</v>
      </c>
    </row>
    <row r="99" spans="2:13">
      <c r="B99" s="21">
        <v>1</v>
      </c>
      <c r="C99" s="22">
        <v>0</v>
      </c>
      <c r="D99" s="22">
        <v>2</v>
      </c>
      <c r="E99" s="23">
        <v>2</v>
      </c>
    </row>
    <row r="100" spans="2:13">
      <c r="B100" s="21">
        <v>0</v>
      </c>
      <c r="C100" s="22">
        <v>0</v>
      </c>
      <c r="D100" s="22">
        <v>2</v>
      </c>
      <c r="E100" s="23">
        <v>3</v>
      </c>
      <c r="I100" s="55" t="s">
        <v>37</v>
      </c>
      <c r="J100" s="40">
        <v>0</v>
      </c>
      <c r="K100" s="40">
        <v>1</v>
      </c>
      <c r="L100" s="40" t="s">
        <v>23</v>
      </c>
      <c r="M100" s="52"/>
    </row>
    <row r="101" spans="2:13">
      <c r="B101" s="21">
        <v>1</v>
      </c>
      <c r="C101" s="22">
        <v>0</v>
      </c>
      <c r="D101" s="22">
        <v>1</v>
      </c>
      <c r="E101" s="23">
        <v>0</v>
      </c>
      <c r="I101" s="40">
        <v>0</v>
      </c>
      <c r="J101" s="44">
        <f>-J82*LOG(J92,2)</f>
        <v>7.691637898622862E-2</v>
      </c>
      <c r="K101" s="44">
        <f>-K82*LOG(K92,2)</f>
        <v>0.36117665460647663</v>
      </c>
      <c r="L101" s="44">
        <f>SUM(J101:K101)</f>
        <v>0.43809303359270524</v>
      </c>
      <c r="M101" s="49"/>
    </row>
    <row r="102" spans="2:13" ht="19" thickBot="1">
      <c r="B102" s="24">
        <v>1</v>
      </c>
      <c r="C102" s="25">
        <v>0</v>
      </c>
      <c r="D102" s="25">
        <v>1</v>
      </c>
      <c r="E102" s="26">
        <v>0</v>
      </c>
      <c r="I102" s="40">
        <v>1</v>
      </c>
      <c r="J102" s="44">
        <f t="shared" ref="J102:K102" si="22">-J83*LOG(J93,2)</f>
        <v>4.8579809951275726E-2</v>
      </c>
      <c r="K102" s="44">
        <f t="shared" si="22"/>
        <v>0.35636798125122654</v>
      </c>
      <c r="L102" s="44">
        <f t="shared" ref="L102:L106" si="23">SUM(J102:K102)</f>
        <v>0.40494779120250224</v>
      </c>
      <c r="M102" s="49"/>
    </row>
    <row r="103" spans="2:13">
      <c r="I103" s="40">
        <v>2</v>
      </c>
      <c r="J103" s="44">
        <f t="shared" ref="J103:K103" si="24">-J84*LOG(J94,2)</f>
        <v>4.8579809951275726E-2</v>
      </c>
      <c r="K103" s="44">
        <f t="shared" si="24"/>
        <v>0.26818399062561327</v>
      </c>
      <c r="L103" s="44">
        <f t="shared" si="23"/>
        <v>0.31676380057688902</v>
      </c>
      <c r="M103" s="49"/>
    </row>
    <row r="104" spans="2:13">
      <c r="I104" s="40">
        <v>3</v>
      </c>
      <c r="J104" s="44">
        <f t="shared" ref="J104:K105" si="25">-J85*LOG(J95,2)</f>
        <v>9.8190554832192467E-2</v>
      </c>
      <c r="K104" s="44">
        <f t="shared" si="25"/>
        <v>0.2339674538212955</v>
      </c>
      <c r="L104" s="44">
        <f t="shared" si="23"/>
        <v>0.33215800865348799</v>
      </c>
      <c r="M104" s="49"/>
    </row>
    <row r="105" spans="2:13">
      <c r="I105" s="40">
        <v>4</v>
      </c>
      <c r="J105" s="44">
        <f t="shared" si="25"/>
        <v>4.8579809951275726E-2</v>
      </c>
      <c r="K105" s="44">
        <f t="shared" si="25"/>
        <v>0.13694353856350577</v>
      </c>
      <c r="L105" s="44">
        <f t="shared" si="23"/>
        <v>0.1855233485147815</v>
      </c>
      <c r="M105" s="49"/>
    </row>
    <row r="106" spans="2:13">
      <c r="I106" s="40" t="s">
        <v>23</v>
      </c>
      <c r="J106" s="44">
        <f>SUM(J101:J105)</f>
        <v>0.32084636367224828</v>
      </c>
      <c r="K106" s="44">
        <f t="shared" ref="K106" si="26">SUM(K101:K105)</f>
        <v>1.3566396188681178</v>
      </c>
      <c r="L106" s="57">
        <f t="shared" si="23"/>
        <v>1.6774859825403661</v>
      </c>
      <c r="M106" s="49"/>
    </row>
    <row r="109" spans="2:13">
      <c r="I109" s="39" t="s">
        <v>20</v>
      </c>
      <c r="J109" s="39" t="s">
        <v>23</v>
      </c>
      <c r="K109" s="39" t="s">
        <v>24</v>
      </c>
      <c r="L109" s="43"/>
    </row>
    <row r="110" spans="2:13">
      <c r="I110" s="39">
        <v>0</v>
      </c>
      <c r="J110" s="53">
        <f>COUNTIF(($E$3:$E$102),$I110)</f>
        <v>57</v>
      </c>
      <c r="K110" s="53">
        <f>J110/$J$115</f>
        <v>0.56999999999999995</v>
      </c>
      <c r="L110" s="44">
        <f>(-K110*LOG(K110,2))</f>
        <v>0.46225072009769036</v>
      </c>
    </row>
    <row r="111" spans="2:13">
      <c r="I111" s="39">
        <v>1</v>
      </c>
      <c r="J111" s="53">
        <f>COUNTIF(($E$3:$E$102),$I111)</f>
        <v>19</v>
      </c>
      <c r="K111" s="53">
        <f>J111/$J$115</f>
        <v>0.19</v>
      </c>
      <c r="L111" s="44">
        <f>(-K111*LOG(K111,2))</f>
        <v>0.45522644850291644</v>
      </c>
    </row>
    <row r="112" spans="2:13">
      <c r="I112" s="39">
        <v>2</v>
      </c>
      <c r="J112" s="53">
        <f>COUNTIF(($E$3:$E$102),$I112)</f>
        <v>10</v>
      </c>
      <c r="K112" s="53">
        <f>J112/$J$115</f>
        <v>0.1</v>
      </c>
      <c r="L112" s="44">
        <f>(-K112*LOG(K112,2))</f>
        <v>0.33219280948873625</v>
      </c>
    </row>
    <row r="113" spans="9:16">
      <c r="I113" s="39">
        <v>3</v>
      </c>
      <c r="J113" s="53">
        <f>COUNTIF(($E$3:$E$102),$I113)</f>
        <v>10</v>
      </c>
      <c r="K113" s="53">
        <f>J113/$J$115</f>
        <v>0.1</v>
      </c>
      <c r="L113" s="44">
        <f>(-K113*LOG(K113,2))</f>
        <v>0.33219280948873625</v>
      </c>
      <c r="M113" s="49"/>
      <c r="P113" s="51" t="s">
        <v>33</v>
      </c>
    </row>
    <row r="114" spans="9:16">
      <c r="I114" s="39">
        <v>4</v>
      </c>
      <c r="J114" s="53">
        <f>COUNTIF(($E$3:$E$102),$I114)</f>
        <v>4</v>
      </c>
      <c r="K114" s="53">
        <f>J114/$J$115</f>
        <v>0.04</v>
      </c>
      <c r="L114" s="44">
        <f>(-K114*LOG(K114,2))</f>
        <v>0.18575424759098899</v>
      </c>
    </row>
    <row r="115" spans="9:16">
      <c r="I115" s="39" t="s">
        <v>23</v>
      </c>
      <c r="J115" s="53">
        <f>SUM(J110:J114)</f>
        <v>100</v>
      </c>
      <c r="K115" s="53">
        <f>SUM(K110:K114)</f>
        <v>1</v>
      </c>
      <c r="L115" s="44">
        <f>SUM(L110:L114)</f>
        <v>1.7676170351690683</v>
      </c>
    </row>
    <row r="118" spans="9:16">
      <c r="I118" s="34" t="s">
        <v>39</v>
      </c>
      <c r="J118" s="50">
        <f>L115</f>
        <v>1.7676170351690683</v>
      </c>
    </row>
    <row r="121" spans="9:16">
      <c r="I121" t="s">
        <v>38</v>
      </c>
    </row>
    <row r="123" spans="9:16">
      <c r="I123" s="58">
        <f>J118-L106</f>
        <v>9.0131052628702246E-2</v>
      </c>
    </row>
    <row r="127" spans="9:16">
      <c r="P127" s="51" t="s">
        <v>40</v>
      </c>
    </row>
    <row r="132" spans="9:12">
      <c r="I132" s="54" t="s">
        <v>41</v>
      </c>
      <c r="J132" s="40">
        <v>0</v>
      </c>
      <c r="K132" s="40">
        <v>1</v>
      </c>
      <c r="L132" s="40" t="s">
        <v>23</v>
      </c>
    </row>
    <row r="133" spans="9:12">
      <c r="I133" s="40">
        <v>0</v>
      </c>
      <c r="J133" s="44">
        <f>(J82*(LOG((J92/$K110),2)))</f>
        <v>0.10960584140406754</v>
      </c>
      <c r="K133" s="44">
        <f>(K82*(LOG((K92/$K110),2)))</f>
        <v>-8.5448154899082279E-2</v>
      </c>
      <c r="L133" s="44">
        <f>SUM(J133:K133)</f>
        <v>2.415768650498526E-2</v>
      </c>
    </row>
    <row r="134" spans="9:12">
      <c r="I134" s="40">
        <v>1</v>
      </c>
      <c r="J134" s="44">
        <f>(J83*(LOG((J93/$K111),2)))</f>
        <v>-2.4620523187964326E-2</v>
      </c>
      <c r="K134" s="44">
        <f t="shared" ref="K134:K137" si="27">(K83*(LOG((K93/$K111),2)))</f>
        <v>7.4899180488378528E-2</v>
      </c>
      <c r="L134" s="44">
        <f t="shared" ref="L134:L137" si="28">SUM(J134:K134)</f>
        <v>5.0278657300414198E-2</v>
      </c>
    </row>
    <row r="135" spans="9:12">
      <c r="I135" s="40">
        <v>2</v>
      </c>
      <c r="J135" s="44">
        <f t="shared" ref="J135:J137" si="29">(J84*(LOG((J94/$K112),2)))</f>
        <v>-1.5360529002402099E-2</v>
      </c>
      <c r="K135" s="44">
        <f t="shared" si="27"/>
        <v>3.0789537914249324E-2</v>
      </c>
      <c r="L135" s="44">
        <f t="shared" si="28"/>
        <v>1.5429008911847225E-2</v>
      </c>
    </row>
    <row r="136" spans="9:12">
      <c r="I136" s="40">
        <v>3</v>
      </c>
      <c r="J136" s="44">
        <f t="shared" si="29"/>
        <v>1.4672880144283858E-3</v>
      </c>
      <c r="K136" s="44">
        <f t="shared" si="27"/>
        <v>-1.432487179180102E-3</v>
      </c>
      <c r="L136" s="44">
        <f t="shared" si="28"/>
        <v>3.480083524828371E-5</v>
      </c>
    </row>
    <row r="137" spans="9:12">
      <c r="I137" s="40">
        <v>4</v>
      </c>
      <c r="J137" s="44">
        <f t="shared" si="29"/>
        <v>-2.1412480535284752E-3</v>
      </c>
      <c r="K137" s="44">
        <f t="shared" si="27"/>
        <v>2.3721471297359614E-3</v>
      </c>
      <c r="L137" s="44">
        <f t="shared" si="28"/>
        <v>2.3089907620748619E-4</v>
      </c>
    </row>
    <row r="138" spans="9:12">
      <c r="I138" s="40" t="s">
        <v>23</v>
      </c>
      <c r="J138" s="44">
        <f>SUM(J133:J137)</f>
        <v>6.8950829174601019E-2</v>
      </c>
      <c r="K138" s="44">
        <f t="shared" ref="K138" si="30">SUM(K133:K137)</f>
        <v>2.1180223454101435E-2</v>
      </c>
      <c r="L138" s="48">
        <f>SUM(L133:L137)</f>
        <v>9.0131052628702468E-2</v>
      </c>
    </row>
  </sheetData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EFC9-F915-5A42-A3F9-30173651EDA7}">
  <dimension ref="B1:AD102"/>
  <sheetViews>
    <sheetView tabSelected="1" topLeftCell="H7" zoomScale="70" zoomScaleNormal="70" workbookViewId="0">
      <selection activeCell="I81" sqref="I81"/>
    </sheetView>
  </sheetViews>
  <sheetFormatPr defaultColWidth="10.6640625" defaultRowHeight="15.5"/>
  <cols>
    <col min="8" max="8" width="24.5" style="35" bestFit="1" customWidth="1"/>
    <col min="9" max="13" width="11.6640625" style="35" bestFit="1" customWidth="1"/>
    <col min="14" max="14" width="10.83203125" style="35"/>
    <col min="16" max="16" width="24.5" bestFit="1" customWidth="1"/>
    <col min="24" max="24" width="24.5" bestFit="1" customWidth="1"/>
  </cols>
  <sheetData>
    <row r="1" spans="2:16" ht="16" thickBot="1"/>
    <row r="2" spans="2:16" ht="16" thickBot="1">
      <c r="B2" s="30" t="s">
        <v>17</v>
      </c>
      <c r="C2" s="31" t="s">
        <v>18</v>
      </c>
      <c r="D2" s="31" t="s">
        <v>19</v>
      </c>
      <c r="E2" s="32" t="s">
        <v>20</v>
      </c>
    </row>
    <row r="3" spans="2:16">
      <c r="B3" s="27">
        <v>1</v>
      </c>
      <c r="C3" s="28">
        <v>1</v>
      </c>
      <c r="D3" s="28">
        <v>3</v>
      </c>
      <c r="E3" s="29">
        <v>0</v>
      </c>
    </row>
    <row r="4" spans="2:16">
      <c r="B4" s="21">
        <v>1</v>
      </c>
      <c r="C4" s="22">
        <v>0</v>
      </c>
      <c r="D4" s="22">
        <v>2</v>
      </c>
      <c r="E4" s="23">
        <v>2</v>
      </c>
      <c r="P4" s="34" t="s">
        <v>8</v>
      </c>
    </row>
    <row r="5" spans="2:16">
      <c r="B5" s="21">
        <v>1</v>
      </c>
      <c r="C5" s="22">
        <v>0</v>
      </c>
      <c r="D5" s="22">
        <v>2</v>
      </c>
      <c r="E5" s="23">
        <v>1</v>
      </c>
    </row>
    <row r="6" spans="2:16">
      <c r="B6" s="21">
        <v>1</v>
      </c>
      <c r="C6" s="22">
        <v>0</v>
      </c>
      <c r="D6" s="22">
        <v>3</v>
      </c>
      <c r="E6" s="23">
        <v>0</v>
      </c>
    </row>
    <row r="7" spans="2:16">
      <c r="B7" s="21">
        <v>0</v>
      </c>
      <c r="C7" s="22">
        <v>0</v>
      </c>
      <c r="D7" s="22">
        <v>1</v>
      </c>
      <c r="E7" s="23">
        <v>0</v>
      </c>
    </row>
    <row r="8" spans="2:16">
      <c r="B8" s="21">
        <v>1</v>
      </c>
      <c r="C8" s="22">
        <v>0</v>
      </c>
      <c r="D8" s="22">
        <v>1</v>
      </c>
      <c r="E8" s="23">
        <v>0</v>
      </c>
    </row>
    <row r="9" spans="2:16">
      <c r="B9" s="21">
        <v>0</v>
      </c>
      <c r="C9" s="22">
        <v>0</v>
      </c>
      <c r="D9" s="22">
        <v>3</v>
      </c>
      <c r="E9" s="23">
        <v>3</v>
      </c>
      <c r="G9" s="35"/>
      <c r="H9" s="35" t="s">
        <v>45</v>
      </c>
      <c r="I9" s="35">
        <v>0</v>
      </c>
      <c r="J9" s="35">
        <v>1</v>
      </c>
      <c r="K9" s="35">
        <v>2</v>
      </c>
      <c r="L9" s="35">
        <v>3</v>
      </c>
      <c r="M9" s="35">
        <v>4</v>
      </c>
      <c r="N9" s="35" t="s">
        <v>46</v>
      </c>
    </row>
    <row r="10" spans="2:16">
      <c r="B10" s="21">
        <v>0</v>
      </c>
      <c r="C10" s="22">
        <v>0</v>
      </c>
      <c r="D10" s="22">
        <v>1</v>
      </c>
      <c r="E10" s="23">
        <v>0</v>
      </c>
      <c r="G10" s="35"/>
      <c r="I10" s="38">
        <f>COUNTIF($E$3:$E$102,"0")</f>
        <v>57</v>
      </c>
      <c r="J10" s="38">
        <f>COUNTIF($E$3:$E$102,"1")</f>
        <v>19</v>
      </c>
      <c r="K10" s="38">
        <f>COUNTIF($E$3:$E$102,"2")</f>
        <v>10</v>
      </c>
      <c r="L10" s="38">
        <f>COUNTIF($E$3:$E$102,"3")</f>
        <v>10</v>
      </c>
      <c r="M10" s="38">
        <f>COUNTIF($E$3:$E$102,"4")</f>
        <v>4</v>
      </c>
      <c r="N10" s="35">
        <f>SUM(I10:M10)</f>
        <v>100</v>
      </c>
    </row>
    <row r="11" spans="2:16">
      <c r="B11" s="21">
        <v>1</v>
      </c>
      <c r="C11" s="22">
        <v>0</v>
      </c>
      <c r="D11" s="22">
        <v>2</v>
      </c>
      <c r="E11" s="23">
        <v>2</v>
      </c>
      <c r="H11" s="35" t="s">
        <v>47</v>
      </c>
      <c r="I11" s="38">
        <f>I$10/$N$10</f>
        <v>0.56999999999999995</v>
      </c>
      <c r="J11" s="38">
        <f t="shared" ref="J11:M11" si="0">J$10/$N$10</f>
        <v>0.19</v>
      </c>
      <c r="K11" s="38">
        <f t="shared" si="0"/>
        <v>0.1</v>
      </c>
      <c r="L11" s="38">
        <f t="shared" si="0"/>
        <v>0.1</v>
      </c>
      <c r="M11" s="38">
        <f t="shared" si="0"/>
        <v>0.04</v>
      </c>
    </row>
    <row r="12" spans="2:16">
      <c r="B12" s="21">
        <v>1</v>
      </c>
      <c r="C12" s="22">
        <v>1</v>
      </c>
      <c r="D12" s="22">
        <v>3</v>
      </c>
      <c r="E12" s="23">
        <v>1</v>
      </c>
      <c r="H12" s="35" t="s">
        <v>49</v>
      </c>
      <c r="I12" s="38">
        <f>LOG(I$11,2)</f>
        <v>-0.81096617560998319</v>
      </c>
      <c r="J12" s="38">
        <f t="shared" ref="J12:M12" si="1">LOG(J$11,2)</f>
        <v>-2.3959286763311392</v>
      </c>
      <c r="K12" s="38">
        <f t="shared" si="1"/>
        <v>-3.3219280948873622</v>
      </c>
      <c r="L12" s="38">
        <f t="shared" si="1"/>
        <v>-3.3219280948873622</v>
      </c>
      <c r="M12" s="38">
        <f t="shared" si="1"/>
        <v>-4.6438561897747244</v>
      </c>
    </row>
    <row r="13" spans="2:16">
      <c r="B13" s="21">
        <v>1</v>
      </c>
      <c r="C13" s="22">
        <v>0</v>
      </c>
      <c r="D13" s="22">
        <v>2</v>
      </c>
      <c r="E13" s="23">
        <v>0</v>
      </c>
      <c r="H13" s="35" t="s">
        <v>50</v>
      </c>
      <c r="I13" s="38">
        <f>I$11*I$12</f>
        <v>-0.46225072009769036</v>
      </c>
      <c r="J13" s="38">
        <f t="shared" ref="J13:M13" si="2">J$11*J$12</f>
        <v>-0.45522644850291644</v>
      </c>
      <c r="K13" s="38">
        <f t="shared" si="2"/>
        <v>-0.33219280948873625</v>
      </c>
      <c r="L13" s="38">
        <f t="shared" si="2"/>
        <v>-0.33219280948873625</v>
      </c>
      <c r="M13" s="38">
        <f t="shared" si="2"/>
        <v>-0.18575424759098899</v>
      </c>
    </row>
    <row r="14" spans="2:16">
      <c r="B14" s="21">
        <v>0</v>
      </c>
      <c r="C14" s="22">
        <v>0</v>
      </c>
      <c r="D14" s="22">
        <v>2</v>
      </c>
      <c r="E14" s="23">
        <v>0</v>
      </c>
      <c r="I14" s="38"/>
      <c r="J14" s="38"/>
      <c r="K14" s="38"/>
      <c r="L14" s="38"/>
      <c r="M14" s="38"/>
    </row>
    <row r="15" spans="2:16">
      <c r="B15" s="21">
        <v>1</v>
      </c>
      <c r="C15" s="22">
        <v>1</v>
      </c>
      <c r="D15" s="22">
        <v>2</v>
      </c>
      <c r="E15" s="23">
        <v>2</v>
      </c>
      <c r="I15" s="38"/>
      <c r="J15" s="38"/>
      <c r="K15" s="38"/>
      <c r="L15" s="38"/>
      <c r="M15" s="38"/>
    </row>
    <row r="16" spans="2:16">
      <c r="B16" s="21">
        <v>1</v>
      </c>
      <c r="C16" s="22">
        <v>0</v>
      </c>
      <c r="D16" s="22">
        <v>1</v>
      </c>
      <c r="E16" s="23">
        <v>0</v>
      </c>
      <c r="H16" s="35" t="s">
        <v>48</v>
      </c>
      <c r="I16" s="38">
        <f>-1*(SUM(I13:M13))</f>
        <v>1.7676170351690683</v>
      </c>
      <c r="J16" s="38"/>
      <c r="K16" s="38"/>
      <c r="L16" s="38"/>
      <c r="M16" s="38"/>
    </row>
    <row r="17" spans="2:14">
      <c r="B17" s="21">
        <v>1</v>
      </c>
      <c r="C17" s="22">
        <v>1</v>
      </c>
      <c r="D17" s="22">
        <v>1</v>
      </c>
      <c r="E17" s="23">
        <v>0</v>
      </c>
      <c r="I17" s="38"/>
      <c r="J17" s="38"/>
      <c r="K17" s="38"/>
      <c r="L17" s="38"/>
      <c r="M17" s="38"/>
    </row>
    <row r="18" spans="2:14">
      <c r="B18" s="21">
        <v>1</v>
      </c>
      <c r="C18" s="22">
        <v>0</v>
      </c>
      <c r="D18" s="22">
        <v>1</v>
      </c>
      <c r="E18" s="23">
        <v>0</v>
      </c>
      <c r="I18" s="38"/>
      <c r="J18" s="38"/>
      <c r="K18" s="38"/>
      <c r="L18" s="38"/>
      <c r="M18" s="38"/>
    </row>
    <row r="19" spans="2:14" ht="16" thickBot="1">
      <c r="B19" s="21">
        <v>1</v>
      </c>
      <c r="C19" s="22">
        <v>0</v>
      </c>
      <c r="D19" s="22">
        <v>3</v>
      </c>
      <c r="E19" s="23">
        <v>1</v>
      </c>
      <c r="I19" s="38"/>
      <c r="J19" s="38"/>
      <c r="K19" s="38"/>
      <c r="L19" s="38"/>
      <c r="M19" s="38"/>
    </row>
    <row r="20" spans="2:14">
      <c r="B20" s="21">
        <v>1</v>
      </c>
      <c r="C20" s="22">
        <v>0</v>
      </c>
      <c r="D20" s="22">
        <v>1</v>
      </c>
      <c r="E20" s="23">
        <v>0</v>
      </c>
      <c r="G20" s="59"/>
      <c r="H20" s="60" t="s">
        <v>51</v>
      </c>
      <c r="I20" s="61">
        <v>0</v>
      </c>
      <c r="J20" s="61">
        <v>1</v>
      </c>
      <c r="K20" s="61">
        <v>2</v>
      </c>
      <c r="L20" s="61">
        <v>3</v>
      </c>
      <c r="M20" s="61">
        <v>4</v>
      </c>
      <c r="N20" s="62" t="s">
        <v>46</v>
      </c>
    </row>
    <row r="21" spans="2:14">
      <c r="B21" s="21">
        <v>0</v>
      </c>
      <c r="C21" s="22">
        <v>0</v>
      </c>
      <c r="D21" s="22">
        <v>1</v>
      </c>
      <c r="E21" s="23">
        <v>0</v>
      </c>
      <c r="G21" s="63"/>
      <c r="H21" s="64">
        <v>0</v>
      </c>
      <c r="I21" s="65">
        <f>COUNTIFS($E$3:$E$102,I20, $B$3:$B$102, H21)</f>
        <v>23</v>
      </c>
      <c r="J21" s="65">
        <f>COUNTIFS($E$3:$E$102,J20, $B$3:$B$102, $H$21)</f>
        <v>1</v>
      </c>
      <c r="K21" s="65">
        <f t="shared" ref="K21:M21" si="3">COUNTIFS($E$3:$E$102,K20, $B$3:$B$102, $H$21)</f>
        <v>1</v>
      </c>
      <c r="L21" s="65">
        <f t="shared" si="3"/>
        <v>3</v>
      </c>
      <c r="M21" s="65">
        <f t="shared" si="3"/>
        <v>1</v>
      </c>
      <c r="N21" s="66">
        <f>SUM(I21:M21)</f>
        <v>29</v>
      </c>
    </row>
    <row r="22" spans="2:14">
      <c r="B22" s="21">
        <v>1</v>
      </c>
      <c r="C22" s="22">
        <v>0</v>
      </c>
      <c r="D22" s="22">
        <v>1</v>
      </c>
      <c r="E22" s="23">
        <v>0</v>
      </c>
      <c r="G22" s="63"/>
      <c r="H22" s="64">
        <v>1</v>
      </c>
      <c r="I22" s="65">
        <f>COUNTIFS($E$3:$E$102,I20, $B$3:$B$102, H22)</f>
        <v>34</v>
      </c>
      <c r="J22" s="65">
        <f>COUNTIFS($E$3:$E$102,J$20, $B$3:$B$102, $H$22)</f>
        <v>18</v>
      </c>
      <c r="K22" s="65">
        <f t="shared" ref="K22:M22" si="4">COUNTIFS($E$3:$E$102,K$20, $B$3:$B$102, $H$22)</f>
        <v>9</v>
      </c>
      <c r="L22" s="65">
        <f t="shared" si="4"/>
        <v>7</v>
      </c>
      <c r="M22" s="65">
        <f t="shared" si="4"/>
        <v>3</v>
      </c>
      <c r="N22" s="66">
        <f>SUM(I22:M22)</f>
        <v>71</v>
      </c>
    </row>
    <row r="23" spans="2:14">
      <c r="B23" s="21">
        <v>1</v>
      </c>
      <c r="C23" s="22">
        <v>0</v>
      </c>
      <c r="D23" s="22">
        <v>2</v>
      </c>
      <c r="E23" s="23">
        <v>0</v>
      </c>
      <c r="G23" s="63"/>
      <c r="H23" s="67"/>
      <c r="I23" s="65"/>
      <c r="J23" s="65"/>
      <c r="K23" s="65"/>
      <c r="L23" s="65"/>
      <c r="M23" s="65"/>
      <c r="N23" s="68"/>
    </row>
    <row r="24" spans="2:14">
      <c r="B24" s="21">
        <v>0</v>
      </c>
      <c r="C24" s="22">
        <v>1</v>
      </c>
      <c r="D24" s="22">
        <v>1</v>
      </c>
      <c r="E24" s="23">
        <v>0</v>
      </c>
      <c r="G24" s="96" t="s">
        <v>47</v>
      </c>
      <c r="H24" s="67">
        <v>0</v>
      </c>
      <c r="I24" s="65">
        <f>I21/$N$21</f>
        <v>0.7931034482758621</v>
      </c>
      <c r="J24" s="65">
        <f t="shared" ref="J24:M24" si="5">J21/$N$21</f>
        <v>3.4482758620689655E-2</v>
      </c>
      <c r="K24" s="65">
        <f t="shared" si="5"/>
        <v>3.4482758620689655E-2</v>
      </c>
      <c r="L24" s="65">
        <f t="shared" si="5"/>
        <v>0.10344827586206896</v>
      </c>
      <c r="M24" s="65">
        <f t="shared" si="5"/>
        <v>3.4482758620689655E-2</v>
      </c>
      <c r="N24" s="68"/>
    </row>
    <row r="25" spans="2:14">
      <c r="B25" s="21">
        <v>1</v>
      </c>
      <c r="C25" s="22">
        <v>0</v>
      </c>
      <c r="D25" s="22">
        <v>2</v>
      </c>
      <c r="E25" s="23">
        <v>1</v>
      </c>
      <c r="G25" s="96"/>
      <c r="H25" s="67">
        <v>1</v>
      </c>
      <c r="I25" s="65">
        <f>I22/$N$22</f>
        <v>0.47887323943661969</v>
      </c>
      <c r="J25" s="65">
        <f t="shared" ref="J25:L25" si="6">J22/$N$22</f>
        <v>0.25352112676056338</v>
      </c>
      <c r="K25" s="65">
        <f t="shared" si="6"/>
        <v>0.12676056338028169</v>
      </c>
      <c r="L25" s="65">
        <f t="shared" si="6"/>
        <v>9.8591549295774641E-2</v>
      </c>
      <c r="M25" s="65">
        <f>M22/$N$22</f>
        <v>4.2253521126760563E-2</v>
      </c>
      <c r="N25" s="68"/>
    </row>
    <row r="26" spans="2:14">
      <c r="B26" s="21">
        <v>1</v>
      </c>
      <c r="C26" s="22">
        <v>0</v>
      </c>
      <c r="D26" s="22">
        <v>1</v>
      </c>
      <c r="E26" s="23">
        <v>3</v>
      </c>
      <c r="G26" s="69"/>
      <c r="H26" s="67"/>
      <c r="I26" s="67"/>
      <c r="J26" s="67"/>
      <c r="K26" s="67"/>
      <c r="L26" s="67"/>
      <c r="M26" s="67"/>
      <c r="N26" s="68"/>
    </row>
    <row r="27" spans="2:14">
      <c r="B27" s="21">
        <v>1</v>
      </c>
      <c r="C27" s="22">
        <v>0</v>
      </c>
      <c r="D27" s="22">
        <v>2</v>
      </c>
      <c r="E27" s="23">
        <v>4</v>
      </c>
      <c r="G27" s="96" t="s">
        <v>49</v>
      </c>
      <c r="H27" s="67">
        <v>0</v>
      </c>
      <c r="I27" s="65">
        <f>-LOG(I24,2)</f>
        <v>0.3344190390705592</v>
      </c>
      <c r="J27" s="65">
        <f t="shared" ref="J27:M27" si="7">-LOG(J24,2)</f>
        <v>4.8579809951275728</v>
      </c>
      <c r="K27" s="65">
        <f t="shared" si="7"/>
        <v>4.8579809951275728</v>
      </c>
      <c r="L27" s="65">
        <f t="shared" si="7"/>
        <v>3.2730184944064158</v>
      </c>
      <c r="M27" s="65">
        <f t="shared" si="7"/>
        <v>4.8579809951275728</v>
      </c>
      <c r="N27" s="68"/>
    </row>
    <row r="28" spans="2:14">
      <c r="B28" s="21">
        <v>0</v>
      </c>
      <c r="C28" s="22">
        <v>0</v>
      </c>
      <c r="D28" s="22">
        <v>2</v>
      </c>
      <c r="E28" s="23">
        <v>0</v>
      </c>
      <c r="G28" s="96"/>
      <c r="H28" s="67">
        <v>1</v>
      </c>
      <c r="I28" s="65">
        <f>-LOG(I25,2)</f>
        <v>1.0622842782543429</v>
      </c>
      <c r="J28" s="65">
        <f t="shared" ref="J28:M28" si="8">-LOG(J25,2)</f>
        <v>1.9798221180623699</v>
      </c>
      <c r="K28" s="65">
        <f t="shared" si="8"/>
        <v>2.9798221180623696</v>
      </c>
      <c r="L28" s="65">
        <f t="shared" si="8"/>
        <v>3.3423921974470781</v>
      </c>
      <c r="M28" s="65">
        <f t="shared" si="8"/>
        <v>4.5647846187835261</v>
      </c>
      <c r="N28" s="68"/>
    </row>
    <row r="29" spans="2:14">
      <c r="B29" s="21">
        <v>0</v>
      </c>
      <c r="C29" s="22">
        <v>0</v>
      </c>
      <c r="D29" s="22">
        <v>1</v>
      </c>
      <c r="E29" s="23">
        <v>0</v>
      </c>
      <c r="G29" s="70"/>
      <c r="H29" s="67"/>
      <c r="I29" s="65"/>
      <c r="J29" s="65"/>
      <c r="K29" s="65"/>
      <c r="L29" s="65"/>
      <c r="M29" s="65"/>
      <c r="N29" s="68"/>
    </row>
    <row r="30" spans="2:14">
      <c r="B30" s="21">
        <v>0</v>
      </c>
      <c r="C30" s="22">
        <v>0</v>
      </c>
      <c r="D30" s="22">
        <v>3</v>
      </c>
      <c r="E30" s="23">
        <v>0</v>
      </c>
      <c r="G30" s="96" t="s">
        <v>52</v>
      </c>
      <c r="H30" s="67">
        <v>0</v>
      </c>
      <c r="I30" s="65">
        <f>I24*I27</f>
        <v>0.26522889305596076</v>
      </c>
      <c r="J30" s="65">
        <f>J24*J27</f>
        <v>0.16751658603888181</v>
      </c>
      <c r="K30" s="65">
        <f>K24*K27</f>
        <v>0.16751658603888181</v>
      </c>
      <c r="L30" s="65">
        <f>L24*L27</f>
        <v>0.33858812011100853</v>
      </c>
      <c r="M30" s="65">
        <f>M24*M27</f>
        <v>0.16751658603888181</v>
      </c>
      <c r="N30" s="66">
        <f>SUM(I30:M30)</f>
        <v>1.1063667712836147</v>
      </c>
    </row>
    <row r="31" spans="2:14" ht="16" thickBot="1">
      <c r="B31" s="21">
        <v>1</v>
      </c>
      <c r="C31" s="22">
        <v>0</v>
      </c>
      <c r="D31" s="22">
        <v>1</v>
      </c>
      <c r="E31" s="23">
        <v>0</v>
      </c>
      <c r="G31" s="97"/>
      <c r="H31" s="72">
        <v>1</v>
      </c>
      <c r="I31" s="73">
        <f>I25*I28</f>
        <v>0.50869951353024867</v>
      </c>
      <c r="J31" s="73">
        <f t="shared" ref="J31:M31" si="9">J25*J28</f>
        <v>0.50192673415665712</v>
      </c>
      <c r="K31" s="73">
        <f t="shared" si="9"/>
        <v>0.37772393045861025</v>
      </c>
      <c r="L31" s="73">
        <f t="shared" si="9"/>
        <v>0.32953162510041611</v>
      </c>
      <c r="M31" s="73">
        <f t="shared" si="9"/>
        <v>0.19287822332888138</v>
      </c>
      <c r="N31" s="74">
        <f>SUM(I31:M31)</f>
        <v>1.9107600265748137</v>
      </c>
    </row>
    <row r="32" spans="2:14">
      <c r="B32" s="21">
        <v>1</v>
      </c>
      <c r="C32" s="22">
        <v>0</v>
      </c>
      <c r="D32" s="22">
        <v>2</v>
      </c>
      <c r="E32" s="23">
        <v>3</v>
      </c>
    </row>
    <row r="33" spans="2:14">
      <c r="B33" s="21">
        <v>0</v>
      </c>
      <c r="C33" s="22">
        <v>0</v>
      </c>
      <c r="D33" s="22">
        <v>1</v>
      </c>
      <c r="E33" s="23">
        <v>0</v>
      </c>
    </row>
    <row r="34" spans="2:14" ht="16" thickBot="1">
      <c r="B34" s="21">
        <v>1</v>
      </c>
      <c r="C34" s="22">
        <v>1</v>
      </c>
      <c r="D34" s="22">
        <v>1</v>
      </c>
      <c r="E34" s="23">
        <v>2</v>
      </c>
      <c r="G34" s="38"/>
      <c r="H34" s="36"/>
    </row>
    <row r="35" spans="2:14">
      <c r="B35" s="21">
        <v>1</v>
      </c>
      <c r="C35" s="22">
        <v>0</v>
      </c>
      <c r="D35" s="22">
        <v>1</v>
      </c>
      <c r="E35" s="23">
        <v>1</v>
      </c>
      <c r="G35" s="59"/>
      <c r="H35" s="60" t="s">
        <v>53</v>
      </c>
      <c r="I35" s="61">
        <v>0</v>
      </c>
      <c r="J35" s="61">
        <v>1</v>
      </c>
      <c r="K35" s="61">
        <v>2</v>
      </c>
      <c r="L35" s="61">
        <v>3</v>
      </c>
      <c r="M35" s="61">
        <v>4</v>
      </c>
      <c r="N35" s="62" t="s">
        <v>46</v>
      </c>
    </row>
    <row r="36" spans="2:14">
      <c r="B36" s="21">
        <v>1</v>
      </c>
      <c r="C36" s="22">
        <v>0</v>
      </c>
      <c r="D36" s="22">
        <v>2</v>
      </c>
      <c r="E36" s="23">
        <v>0</v>
      </c>
      <c r="G36" s="63"/>
      <c r="H36" s="64">
        <v>0</v>
      </c>
      <c r="I36" s="65">
        <f>COUNTIFS($E$3:$E$102,I35, $C$3:$C$102, $H$36)</f>
        <v>49</v>
      </c>
      <c r="J36" s="65">
        <f t="shared" ref="J36:M36" si="10">COUNTIFS($E$3:$E$102,J35, $C$3:$C$102, $H$36)</f>
        <v>18</v>
      </c>
      <c r="K36" s="65">
        <f t="shared" si="10"/>
        <v>8</v>
      </c>
      <c r="L36" s="65">
        <f t="shared" si="10"/>
        <v>8</v>
      </c>
      <c r="M36" s="65">
        <f t="shared" si="10"/>
        <v>4</v>
      </c>
      <c r="N36" s="66">
        <f>SUM(I36:M36)</f>
        <v>87</v>
      </c>
    </row>
    <row r="37" spans="2:14">
      <c r="B37" s="21">
        <v>1</v>
      </c>
      <c r="C37" s="22">
        <v>0</v>
      </c>
      <c r="D37" s="22">
        <v>1</v>
      </c>
      <c r="E37" s="23">
        <v>0</v>
      </c>
      <c r="G37" s="63"/>
      <c r="H37" s="64">
        <v>1</v>
      </c>
      <c r="I37" s="65">
        <f>COUNTIFS($E$3:$E$102,I35, $C$3:$C$102, $H$37)</f>
        <v>8</v>
      </c>
      <c r="J37" s="65">
        <f t="shared" ref="J37:M37" si="11">COUNTIFS($E$3:$E$102,J35, $C$3:$C$102, $H$37)</f>
        <v>1</v>
      </c>
      <c r="K37" s="65">
        <f t="shared" si="11"/>
        <v>2</v>
      </c>
      <c r="L37" s="65">
        <f t="shared" si="11"/>
        <v>2</v>
      </c>
      <c r="M37" s="65">
        <f t="shared" si="11"/>
        <v>0</v>
      </c>
      <c r="N37" s="66">
        <f>SUM(I37:M37)</f>
        <v>13</v>
      </c>
    </row>
    <row r="38" spans="2:14">
      <c r="B38" s="21">
        <v>1</v>
      </c>
      <c r="C38" s="22">
        <v>0</v>
      </c>
      <c r="D38" s="22">
        <v>1</v>
      </c>
      <c r="E38" s="23">
        <v>0</v>
      </c>
      <c r="G38" s="63"/>
      <c r="H38" s="67"/>
      <c r="I38" s="65"/>
      <c r="J38" s="65"/>
      <c r="K38" s="65"/>
      <c r="L38" s="65"/>
      <c r="M38" s="65"/>
      <c r="N38" s="68"/>
    </row>
    <row r="39" spans="2:14">
      <c r="B39" s="21">
        <v>1</v>
      </c>
      <c r="C39" s="22">
        <v>0</v>
      </c>
      <c r="D39" s="22">
        <v>2</v>
      </c>
      <c r="E39" s="23">
        <v>3</v>
      </c>
      <c r="G39" s="96" t="s">
        <v>47</v>
      </c>
      <c r="H39" s="67">
        <v>0</v>
      </c>
      <c r="I39" s="65">
        <f>I36/$N$36</f>
        <v>0.56321839080459768</v>
      </c>
      <c r="J39" s="65">
        <f t="shared" ref="J39:M39" si="12">J36/$N$36</f>
        <v>0.20689655172413793</v>
      </c>
      <c r="K39" s="65">
        <f t="shared" si="12"/>
        <v>9.1954022988505746E-2</v>
      </c>
      <c r="L39" s="65">
        <f t="shared" si="12"/>
        <v>9.1954022988505746E-2</v>
      </c>
      <c r="M39" s="65">
        <f t="shared" si="12"/>
        <v>4.5977011494252873E-2</v>
      </c>
      <c r="N39" s="68"/>
    </row>
    <row r="40" spans="2:14">
      <c r="B40" s="21">
        <v>1</v>
      </c>
      <c r="C40" s="22">
        <v>0</v>
      </c>
      <c r="D40" s="22">
        <v>2</v>
      </c>
      <c r="E40" s="23">
        <v>1</v>
      </c>
      <c r="G40" s="96"/>
      <c r="H40" s="67">
        <v>1</v>
      </c>
      <c r="I40" s="65">
        <f>I37/$N$37</f>
        <v>0.61538461538461542</v>
      </c>
      <c r="J40" s="65">
        <f t="shared" ref="J40:M40" si="13">J37/$N$37</f>
        <v>7.6923076923076927E-2</v>
      </c>
      <c r="K40" s="65">
        <f t="shared" si="13"/>
        <v>0.15384615384615385</v>
      </c>
      <c r="L40" s="65">
        <f t="shared" si="13"/>
        <v>0.15384615384615385</v>
      </c>
      <c r="M40" s="65">
        <f t="shared" si="13"/>
        <v>0</v>
      </c>
      <c r="N40" s="68"/>
    </row>
    <row r="41" spans="2:14">
      <c r="B41" s="21">
        <v>1</v>
      </c>
      <c r="C41" s="22">
        <v>0</v>
      </c>
      <c r="D41" s="22">
        <v>2</v>
      </c>
      <c r="E41" s="23">
        <v>3</v>
      </c>
      <c r="G41" s="69"/>
      <c r="H41" s="67"/>
      <c r="I41" s="67"/>
      <c r="J41" s="67"/>
      <c r="K41" s="67"/>
      <c r="L41" s="67"/>
      <c r="M41" s="67"/>
      <c r="N41" s="68"/>
    </row>
    <row r="42" spans="2:14">
      <c r="B42" s="21">
        <v>1</v>
      </c>
      <c r="C42" s="22">
        <v>1</v>
      </c>
      <c r="D42" s="22">
        <v>2</v>
      </c>
      <c r="E42" s="23">
        <v>0</v>
      </c>
      <c r="G42" s="96" t="s">
        <v>49</v>
      </c>
      <c r="H42" s="67">
        <v>0</v>
      </c>
      <c r="I42" s="65">
        <f>-LOG(I39,2)</f>
        <v>0.82823365173352015</v>
      </c>
      <c r="J42" s="65">
        <f t="shared" ref="J42:M42" si="14">-LOG(J39,2)</f>
        <v>2.2730184944064158</v>
      </c>
      <c r="K42" s="65">
        <f t="shared" si="14"/>
        <v>3.4429434958487288</v>
      </c>
      <c r="L42" s="65">
        <f t="shared" si="14"/>
        <v>3.4429434958487288</v>
      </c>
      <c r="M42" s="65">
        <f t="shared" si="14"/>
        <v>4.4429434958487279</v>
      </c>
      <c r="N42" s="68"/>
    </row>
    <row r="43" spans="2:14">
      <c r="B43" s="21">
        <v>0</v>
      </c>
      <c r="C43" s="22">
        <v>0</v>
      </c>
      <c r="D43" s="22">
        <v>2</v>
      </c>
      <c r="E43" s="23">
        <v>4</v>
      </c>
      <c r="G43" s="96"/>
      <c r="H43" s="67">
        <v>1</v>
      </c>
      <c r="I43" s="65">
        <f>-LOG(I40,2)</f>
        <v>0.70043971814109218</v>
      </c>
      <c r="J43" s="65">
        <f t="shared" ref="J43:L43" si="15">-LOG(J40,2)</f>
        <v>3.7004397181410922</v>
      </c>
      <c r="K43" s="65">
        <f t="shared" si="15"/>
        <v>2.7004397181410922</v>
      </c>
      <c r="L43" s="65">
        <f t="shared" si="15"/>
        <v>2.7004397181410922</v>
      </c>
      <c r="M43" s="65">
        <v>0</v>
      </c>
      <c r="N43" s="68"/>
    </row>
    <row r="44" spans="2:14">
      <c r="B44" s="21">
        <v>1</v>
      </c>
      <c r="C44" s="22">
        <v>0</v>
      </c>
      <c r="D44" s="22">
        <v>1</v>
      </c>
      <c r="E44" s="23">
        <v>0</v>
      </c>
      <c r="G44" s="70"/>
      <c r="H44" s="67"/>
      <c r="I44" s="65"/>
      <c r="J44" s="65"/>
      <c r="K44" s="65"/>
      <c r="L44" s="65"/>
      <c r="M44" s="65"/>
      <c r="N44" s="68"/>
    </row>
    <row r="45" spans="2:14">
      <c r="B45" s="21">
        <v>0</v>
      </c>
      <c r="C45" s="22">
        <v>0</v>
      </c>
      <c r="D45" s="22">
        <v>1</v>
      </c>
      <c r="E45" s="23">
        <v>0</v>
      </c>
      <c r="G45" s="96" t="s">
        <v>52</v>
      </c>
      <c r="H45" s="67">
        <v>0</v>
      </c>
      <c r="I45" s="65">
        <f>I39*I42</f>
        <v>0.46647642453956878</v>
      </c>
      <c r="J45" s="65">
        <f>J39*J42</f>
        <v>0.4702796884978791</v>
      </c>
      <c r="K45" s="65">
        <f>K39*K42</f>
        <v>0.31659250536540035</v>
      </c>
      <c r="L45" s="65">
        <f>L39*L42</f>
        <v>0.31659250536540035</v>
      </c>
      <c r="M45" s="65">
        <f>M39*M42</f>
        <v>0.20427326417695302</v>
      </c>
      <c r="N45" s="66">
        <f>SUM(I45:M45)</f>
        <v>1.7742143879452015</v>
      </c>
    </row>
    <row r="46" spans="2:14" ht="16" thickBot="1">
      <c r="B46" s="21">
        <v>1</v>
      </c>
      <c r="C46" s="22">
        <v>1</v>
      </c>
      <c r="D46" s="22">
        <v>1</v>
      </c>
      <c r="E46" s="23">
        <v>0</v>
      </c>
      <c r="G46" s="97"/>
      <c r="H46" s="72">
        <v>1</v>
      </c>
      <c r="I46" s="73">
        <f>I40*I43</f>
        <v>0.43103982654836442</v>
      </c>
      <c r="J46" s="73">
        <f t="shared" ref="J46:M46" si="16">J40*J43</f>
        <v>0.28464920908777636</v>
      </c>
      <c r="K46" s="73">
        <f t="shared" si="16"/>
        <v>0.4154522643293988</v>
      </c>
      <c r="L46" s="73">
        <f t="shared" si="16"/>
        <v>0.4154522643293988</v>
      </c>
      <c r="M46" s="73">
        <f t="shared" si="16"/>
        <v>0</v>
      </c>
      <c r="N46" s="74">
        <f>SUM(I46:M46)</f>
        <v>1.5465935642949382</v>
      </c>
    </row>
    <row r="47" spans="2:14">
      <c r="B47" s="21">
        <v>0</v>
      </c>
      <c r="C47" s="22">
        <v>0</v>
      </c>
      <c r="D47" s="22">
        <v>1</v>
      </c>
      <c r="E47" s="23">
        <v>1</v>
      </c>
    </row>
    <row r="48" spans="2:14">
      <c r="B48" s="21">
        <v>1</v>
      </c>
      <c r="C48" s="22">
        <v>0</v>
      </c>
      <c r="D48" s="22">
        <v>2</v>
      </c>
      <c r="E48" s="23">
        <v>4</v>
      </c>
    </row>
    <row r="49" spans="2:15">
      <c r="B49" s="21">
        <v>1</v>
      </c>
      <c r="C49" s="22">
        <v>0</v>
      </c>
      <c r="D49" s="22">
        <v>1</v>
      </c>
      <c r="E49" s="23">
        <v>0</v>
      </c>
      <c r="N49" s="75">
        <f>N36/100*N45 + N37/100 *N46</f>
        <v>1.7446236808706672</v>
      </c>
    </row>
    <row r="50" spans="2:15">
      <c r="B50" s="21">
        <v>1</v>
      </c>
      <c r="C50" s="22">
        <v>0</v>
      </c>
      <c r="D50" s="22">
        <v>2</v>
      </c>
      <c r="E50" s="23">
        <v>4</v>
      </c>
    </row>
    <row r="51" spans="2:15" ht="16" thickBot="1">
      <c r="B51" s="21">
        <v>0</v>
      </c>
      <c r="C51" s="22">
        <v>1</v>
      </c>
      <c r="D51" s="22">
        <v>1</v>
      </c>
      <c r="E51" s="23">
        <v>0</v>
      </c>
      <c r="I51" s="38"/>
      <c r="J51" s="38"/>
      <c r="K51" s="38"/>
      <c r="L51" s="38"/>
      <c r="M51" s="38"/>
    </row>
    <row r="52" spans="2:15">
      <c r="B52" s="21">
        <v>1</v>
      </c>
      <c r="C52" s="22">
        <v>1</v>
      </c>
      <c r="D52" s="22">
        <v>3</v>
      </c>
      <c r="E52" s="23">
        <v>0</v>
      </c>
      <c r="G52" s="77"/>
      <c r="H52" s="60" t="s">
        <v>54</v>
      </c>
      <c r="I52" s="61">
        <v>0</v>
      </c>
      <c r="J52" s="61">
        <v>1</v>
      </c>
      <c r="K52" s="61">
        <v>2</v>
      </c>
      <c r="L52" s="61">
        <v>3</v>
      </c>
      <c r="M52" s="61">
        <v>4</v>
      </c>
      <c r="N52" s="62" t="s">
        <v>46</v>
      </c>
    </row>
    <row r="53" spans="2:15">
      <c r="B53" s="21">
        <v>0</v>
      </c>
      <c r="C53" s="22">
        <v>0</v>
      </c>
      <c r="D53" s="22">
        <v>1</v>
      </c>
      <c r="E53" s="23">
        <v>0</v>
      </c>
      <c r="G53" s="69"/>
      <c r="H53" s="64">
        <v>1</v>
      </c>
      <c r="I53" s="65">
        <f>COUNTIFS($E$3:$E$102,I52, $D$3:$D$102, $H$53)</f>
        <v>39</v>
      </c>
      <c r="J53" s="65">
        <f t="shared" ref="J53:M53" si="17">COUNTIFS($E$3:$E$102,J52, $D$3:$D$102, $H$53)</f>
        <v>7</v>
      </c>
      <c r="K53" s="65">
        <f t="shared" si="17"/>
        <v>2</v>
      </c>
      <c r="L53" s="65">
        <f t="shared" si="17"/>
        <v>2</v>
      </c>
      <c r="M53" s="65">
        <f t="shared" si="17"/>
        <v>0</v>
      </c>
      <c r="N53" s="66">
        <f>SUM(I53:M53)</f>
        <v>50</v>
      </c>
      <c r="O53" s="85"/>
    </row>
    <row r="54" spans="2:15">
      <c r="B54" s="21">
        <v>1</v>
      </c>
      <c r="C54" s="22">
        <v>0</v>
      </c>
      <c r="D54" s="22">
        <v>1</v>
      </c>
      <c r="E54" s="23">
        <v>0</v>
      </c>
      <c r="G54" s="69"/>
      <c r="H54" s="64">
        <v>2</v>
      </c>
      <c r="I54" s="65">
        <f>COUNTIFS($E$3:$E$102,I52, $D$3:$D$102, $H$54)</f>
        <v>12</v>
      </c>
      <c r="J54" s="65">
        <f t="shared" ref="J54:M54" si="18">COUNTIFS($E$3:$E$102,J52, $D$3:$D$102, $H$54)</f>
        <v>10</v>
      </c>
      <c r="K54" s="65">
        <f t="shared" si="18"/>
        <v>7</v>
      </c>
      <c r="L54" s="65">
        <f t="shared" si="18"/>
        <v>6</v>
      </c>
      <c r="M54" s="65">
        <f t="shared" si="18"/>
        <v>4</v>
      </c>
      <c r="N54" s="66">
        <f>SUM(I54:M54)</f>
        <v>39</v>
      </c>
      <c r="O54" s="85"/>
    </row>
    <row r="55" spans="2:15" ht="16" thickBot="1">
      <c r="B55" s="21">
        <v>1</v>
      </c>
      <c r="C55" s="22">
        <v>0</v>
      </c>
      <c r="D55" s="22">
        <v>1</v>
      </c>
      <c r="E55" s="23">
        <v>2</v>
      </c>
      <c r="G55" s="69"/>
      <c r="H55" s="64">
        <v>3</v>
      </c>
      <c r="I55" s="65">
        <f>COUNTIFS($E$3:$E$102,I52, $D$3:$D$102, $H$55)</f>
        <v>6</v>
      </c>
      <c r="J55" s="65">
        <f t="shared" ref="J55:M55" si="19">COUNTIFS($E$3:$E$102,J52, $D$3:$D$102, $H$55)</f>
        <v>2</v>
      </c>
      <c r="K55" s="65">
        <f t="shared" si="19"/>
        <v>1</v>
      </c>
      <c r="L55" s="65">
        <f t="shared" si="19"/>
        <v>2</v>
      </c>
      <c r="M55" s="65">
        <f t="shared" si="19"/>
        <v>0</v>
      </c>
      <c r="N55" s="66">
        <f>SUM(I55:M55)</f>
        <v>11</v>
      </c>
      <c r="O55" s="85"/>
    </row>
    <row r="56" spans="2:15">
      <c r="B56" s="21">
        <v>1</v>
      </c>
      <c r="C56" s="22">
        <v>0</v>
      </c>
      <c r="D56" s="22">
        <v>1</v>
      </c>
      <c r="E56" s="23">
        <v>0</v>
      </c>
      <c r="G56" s="98" t="s">
        <v>47</v>
      </c>
      <c r="H56" s="60">
        <v>1</v>
      </c>
      <c r="I56" s="79">
        <f>I53/$N$53</f>
        <v>0.78</v>
      </c>
      <c r="J56" s="79">
        <f t="shared" ref="J56:M56" si="20">J53/$N$53</f>
        <v>0.14000000000000001</v>
      </c>
      <c r="K56" s="79">
        <f t="shared" si="20"/>
        <v>0.04</v>
      </c>
      <c r="L56" s="79">
        <f t="shared" si="20"/>
        <v>0.04</v>
      </c>
      <c r="M56" s="79">
        <f t="shared" si="20"/>
        <v>0</v>
      </c>
      <c r="N56" s="80"/>
    </row>
    <row r="57" spans="2:15">
      <c r="B57" s="21">
        <v>1</v>
      </c>
      <c r="C57" s="22">
        <v>0</v>
      </c>
      <c r="D57" s="22">
        <v>1</v>
      </c>
      <c r="E57" s="23">
        <v>1</v>
      </c>
      <c r="G57" s="96"/>
      <c r="H57" s="64">
        <v>2</v>
      </c>
      <c r="I57" s="65">
        <f>I54/$N$54</f>
        <v>0.30769230769230771</v>
      </c>
      <c r="J57" s="65">
        <f t="shared" ref="J57:M57" si="21">J54/$N$54</f>
        <v>0.25641025641025639</v>
      </c>
      <c r="K57" s="65">
        <f t="shared" si="21"/>
        <v>0.17948717948717949</v>
      </c>
      <c r="L57" s="65">
        <f t="shared" si="21"/>
        <v>0.15384615384615385</v>
      </c>
      <c r="M57" s="65">
        <f t="shared" si="21"/>
        <v>0.10256410256410256</v>
      </c>
      <c r="N57" s="68"/>
    </row>
    <row r="58" spans="2:15" ht="16" thickBot="1">
      <c r="B58" s="21">
        <v>1</v>
      </c>
      <c r="C58" s="22">
        <v>0</v>
      </c>
      <c r="D58" s="22">
        <v>2</v>
      </c>
      <c r="E58" s="23">
        <v>1</v>
      </c>
      <c r="G58" s="97"/>
      <c r="H58" s="78">
        <v>3</v>
      </c>
      <c r="I58" s="65">
        <f>I55/$N$55</f>
        <v>0.54545454545454541</v>
      </c>
      <c r="J58" s="65">
        <f t="shared" ref="J58:M58" si="22">J55/$N$55</f>
        <v>0.18181818181818182</v>
      </c>
      <c r="K58" s="65">
        <f t="shared" si="22"/>
        <v>9.0909090909090912E-2</v>
      </c>
      <c r="L58" s="65">
        <f t="shared" si="22"/>
        <v>0.18181818181818182</v>
      </c>
      <c r="M58" s="65">
        <f t="shared" si="22"/>
        <v>0</v>
      </c>
      <c r="N58" s="76"/>
    </row>
    <row r="59" spans="2:15">
      <c r="B59" s="21">
        <v>1</v>
      </c>
      <c r="C59" s="22">
        <v>0</v>
      </c>
      <c r="D59" s="22">
        <v>2</v>
      </c>
      <c r="E59" s="23">
        <v>1</v>
      </c>
      <c r="G59" s="98" t="s">
        <v>49</v>
      </c>
      <c r="H59" s="60">
        <v>1</v>
      </c>
      <c r="I59" s="79">
        <f>-LOG(I56,2)</f>
        <v>0.35845397091247633</v>
      </c>
      <c r="J59" s="79">
        <f t="shared" ref="J59:L59" si="23">-LOG(J56,2)</f>
        <v>2.8365012677171206</v>
      </c>
      <c r="K59" s="79">
        <f t="shared" si="23"/>
        <v>4.6438561897747244</v>
      </c>
      <c r="L59" s="79">
        <f t="shared" si="23"/>
        <v>4.6438561897747244</v>
      </c>
      <c r="M59" s="79">
        <v>0</v>
      </c>
      <c r="N59" s="80"/>
    </row>
    <row r="60" spans="2:15">
      <c r="B60" s="21">
        <v>1</v>
      </c>
      <c r="C60" s="22">
        <v>0</v>
      </c>
      <c r="D60" s="22">
        <v>1</v>
      </c>
      <c r="E60" s="23">
        <v>1</v>
      </c>
      <c r="G60" s="96"/>
      <c r="H60" s="64">
        <v>2</v>
      </c>
      <c r="I60" s="65">
        <f>-LOG(I57,2)</f>
        <v>1.7004397181410922</v>
      </c>
      <c r="J60" s="65">
        <f t="shared" ref="J60:M60" si="24">-LOG(J57,2)</f>
        <v>1.9634741239748863</v>
      </c>
      <c r="K60" s="65">
        <f t="shared" si="24"/>
        <v>2.4780472968046441</v>
      </c>
      <c r="L60" s="65">
        <f t="shared" si="24"/>
        <v>2.7004397181410922</v>
      </c>
      <c r="M60" s="65">
        <f t="shared" si="24"/>
        <v>3.2854022188622487</v>
      </c>
      <c r="N60" s="68"/>
    </row>
    <row r="61" spans="2:15" ht="16" thickBot="1">
      <c r="B61" s="21">
        <v>1</v>
      </c>
      <c r="C61" s="22">
        <v>0</v>
      </c>
      <c r="D61" s="22">
        <v>3</v>
      </c>
      <c r="E61" s="23">
        <v>0</v>
      </c>
      <c r="G61" s="97"/>
      <c r="H61" s="78">
        <v>3</v>
      </c>
      <c r="I61" s="73">
        <f>-LOG(I58,2)</f>
        <v>0.87446911791614124</v>
      </c>
      <c r="J61" s="73">
        <f t="shared" ref="J61:L61" si="25">-LOG(J58,2)</f>
        <v>2.4594316186372973</v>
      </c>
      <c r="K61" s="73">
        <f t="shared" si="25"/>
        <v>3.4594316186372978</v>
      </c>
      <c r="L61" s="73">
        <f t="shared" si="25"/>
        <v>2.4594316186372973</v>
      </c>
      <c r="M61" s="73">
        <v>0</v>
      </c>
      <c r="N61" s="76"/>
    </row>
    <row r="62" spans="2:15">
      <c r="B62" s="21">
        <v>1</v>
      </c>
      <c r="C62" s="22">
        <v>0</v>
      </c>
      <c r="D62" s="22">
        <v>1</v>
      </c>
      <c r="E62" s="23">
        <v>0</v>
      </c>
      <c r="G62" s="98" t="s">
        <v>52</v>
      </c>
      <c r="H62" s="60">
        <v>1</v>
      </c>
      <c r="I62" s="79">
        <f>I56*I59</f>
        <v>0.27959409731173157</v>
      </c>
      <c r="J62" s="79">
        <f>J56*J59</f>
        <v>0.39711017748039695</v>
      </c>
      <c r="K62" s="79">
        <f>K56*K59</f>
        <v>0.18575424759098899</v>
      </c>
      <c r="L62" s="79">
        <f>L56*L59</f>
        <v>0.18575424759098899</v>
      </c>
      <c r="M62" s="79">
        <f>M56*M59</f>
        <v>0</v>
      </c>
      <c r="N62" s="81">
        <f>SUM(I62:M62)</f>
        <v>1.0482127699741066</v>
      </c>
    </row>
    <row r="63" spans="2:15">
      <c r="B63" s="21">
        <v>0</v>
      </c>
      <c r="C63" s="22">
        <v>0</v>
      </c>
      <c r="D63" s="22">
        <v>2</v>
      </c>
      <c r="E63" s="23">
        <v>2</v>
      </c>
      <c r="G63" s="96"/>
      <c r="H63" s="64">
        <v>2</v>
      </c>
      <c r="I63" s="65">
        <f>I57*I60</f>
        <v>0.52321222096648989</v>
      </c>
      <c r="J63" s="65">
        <f t="shared" ref="J63:M63" si="26">J57*J60</f>
        <v>0.50345490358330414</v>
      </c>
      <c r="K63" s="65">
        <f t="shared" si="26"/>
        <v>0.4447777199392951</v>
      </c>
      <c r="L63" s="65">
        <f t="shared" si="26"/>
        <v>0.4154522643293988</v>
      </c>
      <c r="M63" s="65">
        <f t="shared" si="26"/>
        <v>0.33696433013971783</v>
      </c>
      <c r="N63" s="66">
        <f>SUM(I63:M63)</f>
        <v>2.2238614389582056</v>
      </c>
    </row>
    <row r="64" spans="2:15" ht="16" thickBot="1">
      <c r="B64" s="21">
        <v>0</v>
      </c>
      <c r="C64" s="22">
        <v>0</v>
      </c>
      <c r="D64" s="22">
        <v>3</v>
      </c>
      <c r="E64" s="23">
        <v>0</v>
      </c>
      <c r="G64" s="97"/>
      <c r="H64" s="78">
        <v>3</v>
      </c>
      <c r="I64" s="73">
        <f>I58*I61</f>
        <v>0.47698315522698609</v>
      </c>
      <c r="J64" s="73">
        <f t="shared" ref="J64:M64" si="27">J58*J61</f>
        <v>0.44716938520678134</v>
      </c>
      <c r="K64" s="73">
        <f t="shared" si="27"/>
        <v>0.31449378351248164</v>
      </c>
      <c r="L64" s="73">
        <f t="shared" si="27"/>
        <v>0.44716938520678134</v>
      </c>
      <c r="M64" s="73">
        <f t="shared" si="27"/>
        <v>0</v>
      </c>
      <c r="N64" s="74">
        <f>SUM(I64:M64)</f>
        <v>1.6858157091530304</v>
      </c>
    </row>
    <row r="65" spans="2:30">
      <c r="B65" s="21">
        <v>1</v>
      </c>
      <c r="C65" s="22">
        <v>0</v>
      </c>
      <c r="D65" s="22">
        <v>2</v>
      </c>
      <c r="E65" s="23">
        <v>1</v>
      </c>
    </row>
    <row r="66" spans="2:30">
      <c r="B66" s="21">
        <v>0</v>
      </c>
      <c r="C66" s="22">
        <v>1</v>
      </c>
      <c r="D66" s="22">
        <v>1</v>
      </c>
      <c r="E66" s="23">
        <v>0</v>
      </c>
      <c r="N66" s="75">
        <f>N53/100*N62 + N54/100 *N63 + N55/100*N64</f>
        <v>1.5768520741875869</v>
      </c>
    </row>
    <row r="67" spans="2:30" ht="16" thickBot="1">
      <c r="B67" s="21">
        <v>1</v>
      </c>
      <c r="C67" s="22">
        <v>0</v>
      </c>
      <c r="D67" s="22">
        <v>2</v>
      </c>
      <c r="E67" s="23">
        <v>2</v>
      </c>
    </row>
    <row r="68" spans="2:30">
      <c r="B68" s="21">
        <v>1</v>
      </c>
      <c r="C68" s="22">
        <v>0</v>
      </c>
      <c r="D68" s="22">
        <v>2</v>
      </c>
      <c r="E68" s="23">
        <v>2</v>
      </c>
      <c r="G68" s="82"/>
      <c r="H68" s="83" t="s">
        <v>55</v>
      </c>
      <c r="I68" s="83">
        <v>0</v>
      </c>
      <c r="J68" s="83">
        <v>1</v>
      </c>
      <c r="K68" s="83">
        <v>2</v>
      </c>
      <c r="L68" s="83">
        <v>3</v>
      </c>
      <c r="M68" s="83">
        <v>4</v>
      </c>
      <c r="N68" s="80"/>
      <c r="O68" s="82"/>
      <c r="P68" s="83" t="s">
        <v>56</v>
      </c>
      <c r="Q68" s="83">
        <v>0</v>
      </c>
      <c r="R68" s="83">
        <v>1</v>
      </c>
      <c r="S68" s="83">
        <v>2</v>
      </c>
      <c r="T68" s="83">
        <v>3</v>
      </c>
      <c r="U68" s="83">
        <v>4</v>
      </c>
      <c r="V68" s="80"/>
      <c r="W68" s="82"/>
      <c r="X68" s="83" t="s">
        <v>57</v>
      </c>
      <c r="Y68" s="83">
        <v>0</v>
      </c>
      <c r="Z68" s="83">
        <v>1</v>
      </c>
      <c r="AA68" s="83">
        <v>2</v>
      </c>
      <c r="AB68" s="83">
        <v>3</v>
      </c>
      <c r="AC68" s="83">
        <v>4</v>
      </c>
      <c r="AD68" s="80"/>
    </row>
    <row r="69" spans="2:30">
      <c r="B69" s="21">
        <v>1</v>
      </c>
      <c r="C69" s="22">
        <v>0</v>
      </c>
      <c r="D69" s="22">
        <v>2</v>
      </c>
      <c r="E69" s="23">
        <v>1</v>
      </c>
      <c r="G69" s="84"/>
      <c r="H69" s="67">
        <v>0</v>
      </c>
      <c r="I69" s="67">
        <f>COUNTIFS($B$3:$B$102,$H$69,$D$3:$D$102,1,$E$3:$E$102,I68)</f>
        <v>17</v>
      </c>
      <c r="J69" s="67">
        <f>COUNTIFS($B$3:$B$102,$H$69,$D$3:$D$102,1,$E$3:$E$102,J68)</f>
        <v>1</v>
      </c>
      <c r="K69" s="67">
        <f t="shared" ref="K69:M69" si="28">COUNTIFS($B$3:$B$102,$H$69,$D$3:$D$102,1,$E$3:$E$102,K68)</f>
        <v>0</v>
      </c>
      <c r="L69" s="67">
        <f t="shared" si="28"/>
        <v>0</v>
      </c>
      <c r="M69" s="67">
        <f t="shared" si="28"/>
        <v>0</v>
      </c>
      <c r="N69" s="68">
        <f>SUM(I69:M69)</f>
        <v>18</v>
      </c>
      <c r="O69" s="84"/>
      <c r="P69" s="67">
        <v>0</v>
      </c>
      <c r="Q69" s="67">
        <f>COUNTIFS($B$3:$B$102,$P$69,$D$3:$D$102,2,$E$3:$E$102,Q68)</f>
        <v>4</v>
      </c>
      <c r="R69" s="67">
        <f t="shared" ref="R69:U69" si="29">COUNTIFS($B$3:$B$102,$P$69,$D$3:$D$102,2,$E$3:$E$102,R68)</f>
        <v>0</v>
      </c>
      <c r="S69" s="67">
        <f>COUNTIFS($B$3:$B$102,$P$69,$D$3:$D$102,2,$E$3:$E$102,S68)</f>
        <v>1</v>
      </c>
      <c r="T69" s="67">
        <f t="shared" si="29"/>
        <v>1</v>
      </c>
      <c r="U69" s="67">
        <f t="shared" si="29"/>
        <v>1</v>
      </c>
      <c r="V69" s="68">
        <f>SUM(Q69:U69)</f>
        <v>7</v>
      </c>
      <c r="W69" s="84"/>
      <c r="X69" s="67">
        <v>0</v>
      </c>
      <c r="Y69" s="67">
        <f>COUNTIFS($B$3:$B$102,$X$69,$D$3:$D$102,3,$E$3:$E$102,Y68)</f>
        <v>2</v>
      </c>
      <c r="Z69" s="67">
        <f t="shared" ref="Z69:AC69" si="30">COUNTIFS($B$3:$B$102,$X$69,$D$3:$D$102,3,$E$3:$E$102,Z68)</f>
        <v>0</v>
      </c>
      <c r="AA69" s="67">
        <f t="shared" si="30"/>
        <v>0</v>
      </c>
      <c r="AB69" s="67">
        <f t="shared" si="30"/>
        <v>2</v>
      </c>
      <c r="AC69" s="67">
        <f t="shared" si="30"/>
        <v>0</v>
      </c>
      <c r="AD69" s="68">
        <f>SUM(Y69:AC69)</f>
        <v>4</v>
      </c>
    </row>
    <row r="70" spans="2:30">
      <c r="B70" s="21">
        <v>1</v>
      </c>
      <c r="C70" s="22">
        <v>0</v>
      </c>
      <c r="D70" s="22">
        <v>1</v>
      </c>
      <c r="E70" s="23">
        <v>0</v>
      </c>
      <c r="G70" s="84"/>
      <c r="H70" s="67">
        <v>1</v>
      </c>
      <c r="I70" s="67">
        <f>COUNTIFS($B$3:$B$102,$H$70,$D$3:$D$102,1,$E$3:$E$102,I68)</f>
        <v>22</v>
      </c>
      <c r="J70" s="67">
        <f t="shared" ref="J70:M70" si="31">COUNTIFS($B$3:$B$102,$H$70,$D$3:$D$102,1,$E$3:$E$102,J68)</f>
        <v>6</v>
      </c>
      <c r="K70" s="67">
        <f t="shared" si="31"/>
        <v>2</v>
      </c>
      <c r="L70" s="67">
        <f t="shared" si="31"/>
        <v>2</v>
      </c>
      <c r="M70" s="67">
        <f t="shared" si="31"/>
        <v>0</v>
      </c>
      <c r="N70" s="68">
        <f>SUM(I70:M70)</f>
        <v>32</v>
      </c>
      <c r="O70" s="84"/>
      <c r="P70" s="67">
        <v>1</v>
      </c>
      <c r="Q70" s="67">
        <f>COUNTIFS($B$3:$B$102,$P$70,$D$3:$D$102,2,$E$3:$E$102,Q68)</f>
        <v>8</v>
      </c>
      <c r="R70" s="67">
        <f t="shared" ref="R70:U70" si="32">COUNTIFS($B$3:$B$102,$P$70,$D$3:$D$102,2,$E$3:$E$102,R68)</f>
        <v>10</v>
      </c>
      <c r="S70" s="67">
        <f t="shared" si="32"/>
        <v>6</v>
      </c>
      <c r="T70" s="67">
        <f t="shared" si="32"/>
        <v>5</v>
      </c>
      <c r="U70" s="67">
        <f t="shared" si="32"/>
        <v>3</v>
      </c>
      <c r="V70" s="68">
        <f>SUM(Q70:U70)</f>
        <v>32</v>
      </c>
      <c r="W70" s="84"/>
      <c r="X70" s="67">
        <v>1</v>
      </c>
      <c r="Y70" s="67">
        <f>COUNTIFS($B$3:$B$102,$X$70,$D$3:$D$102,3,$E$3:$E$102,Y68)</f>
        <v>4</v>
      </c>
      <c r="Z70" s="67">
        <f>COUNTIFS($B$3:$B$102,$X$70,$D$3:$D$102,3,$E$3:$E$102,Z68)</f>
        <v>2</v>
      </c>
      <c r="AA70" s="67">
        <f t="shared" ref="AA70:AC70" si="33">COUNTIFS($B$3:$B$102,$X$70,$D$3:$D$102,3,$E$3:$E$102,AA68)</f>
        <v>1</v>
      </c>
      <c r="AB70" s="67">
        <f t="shared" si="33"/>
        <v>0</v>
      </c>
      <c r="AC70" s="67">
        <f t="shared" si="33"/>
        <v>0</v>
      </c>
      <c r="AD70" s="68">
        <f>SUM(Y70:AC70)</f>
        <v>7</v>
      </c>
    </row>
    <row r="71" spans="2:30">
      <c r="B71" s="21">
        <v>1</v>
      </c>
      <c r="C71" s="22">
        <v>0</v>
      </c>
      <c r="D71" s="22">
        <v>3</v>
      </c>
      <c r="E71" s="23">
        <v>2</v>
      </c>
      <c r="G71" s="84"/>
      <c r="H71" s="67"/>
      <c r="I71" s="67"/>
      <c r="J71" s="67"/>
      <c r="K71" s="67"/>
      <c r="L71" s="67"/>
      <c r="M71" s="67"/>
      <c r="N71" s="68">
        <f>SUM(N69:N70)</f>
        <v>50</v>
      </c>
      <c r="O71" s="84"/>
      <c r="P71" s="67"/>
      <c r="Q71" s="67"/>
      <c r="R71" s="67"/>
      <c r="S71" s="67"/>
      <c r="T71" s="67"/>
      <c r="U71" s="67"/>
      <c r="V71" s="68">
        <f>SUM(V69:V70)</f>
        <v>39</v>
      </c>
      <c r="W71" s="84"/>
      <c r="X71" s="67"/>
      <c r="Y71" s="67"/>
      <c r="Z71" s="67"/>
      <c r="AA71" s="67"/>
      <c r="AB71" s="67"/>
      <c r="AC71" s="67"/>
      <c r="AD71" s="68">
        <f>SUM(AD69:AD70)</f>
        <v>11</v>
      </c>
    </row>
    <row r="72" spans="2:30">
      <c r="B72" s="21">
        <v>1</v>
      </c>
      <c r="C72" s="22">
        <v>0</v>
      </c>
      <c r="D72" s="22">
        <v>2</v>
      </c>
      <c r="E72" s="23">
        <v>1</v>
      </c>
      <c r="G72" s="96" t="s">
        <v>47</v>
      </c>
      <c r="H72" s="67">
        <v>0</v>
      </c>
      <c r="I72" s="65">
        <f>I69/$N$69</f>
        <v>0.94444444444444442</v>
      </c>
      <c r="J72" s="65">
        <f t="shared" ref="J72:M72" si="34">J69/$N$69</f>
        <v>5.5555555555555552E-2</v>
      </c>
      <c r="K72" s="65">
        <f t="shared" si="34"/>
        <v>0</v>
      </c>
      <c r="L72" s="65">
        <f t="shared" si="34"/>
        <v>0</v>
      </c>
      <c r="M72" s="65">
        <f t="shared" si="34"/>
        <v>0</v>
      </c>
      <c r="N72" s="68"/>
      <c r="O72" s="96" t="s">
        <v>47</v>
      </c>
      <c r="P72" s="67">
        <v>0</v>
      </c>
      <c r="Q72" s="65">
        <f>Q69/$V$69</f>
        <v>0.5714285714285714</v>
      </c>
      <c r="R72" s="65">
        <f t="shared" ref="R72:U72" si="35">R69/$V$69</f>
        <v>0</v>
      </c>
      <c r="S72" s="65">
        <f t="shared" si="35"/>
        <v>0.14285714285714285</v>
      </c>
      <c r="T72" s="65">
        <f t="shared" si="35"/>
        <v>0.14285714285714285</v>
      </c>
      <c r="U72" s="65">
        <f t="shared" si="35"/>
        <v>0.14285714285714285</v>
      </c>
      <c r="V72" s="68"/>
      <c r="W72" s="96" t="s">
        <v>47</v>
      </c>
      <c r="X72" s="67">
        <v>0</v>
      </c>
      <c r="Y72" s="65">
        <f>Y69/$AD$69</f>
        <v>0.5</v>
      </c>
      <c r="Z72" s="65">
        <f t="shared" ref="Z72:AC72" si="36">Z69/$AD$69</f>
        <v>0</v>
      </c>
      <c r="AA72" s="65">
        <f t="shared" si="36"/>
        <v>0</v>
      </c>
      <c r="AB72" s="65">
        <f t="shared" si="36"/>
        <v>0.5</v>
      </c>
      <c r="AC72" s="65">
        <f t="shared" si="36"/>
        <v>0</v>
      </c>
      <c r="AD72" s="68"/>
    </row>
    <row r="73" spans="2:30">
      <c r="B73" s="21">
        <v>0</v>
      </c>
      <c r="C73" s="22">
        <v>0</v>
      </c>
      <c r="D73" s="22">
        <v>1</v>
      </c>
      <c r="E73" s="23">
        <v>0</v>
      </c>
      <c r="G73" s="96"/>
      <c r="H73" s="67">
        <v>1</v>
      </c>
      <c r="I73" s="65">
        <f>I70/$N$70</f>
        <v>0.6875</v>
      </c>
      <c r="J73" s="65">
        <f t="shared" ref="J73:M73" si="37">J70/$N$70</f>
        <v>0.1875</v>
      </c>
      <c r="K73" s="65">
        <f t="shared" si="37"/>
        <v>6.25E-2</v>
      </c>
      <c r="L73" s="65">
        <f t="shared" si="37"/>
        <v>6.25E-2</v>
      </c>
      <c r="M73" s="65">
        <f t="shared" si="37"/>
        <v>0</v>
      </c>
      <c r="N73" s="68"/>
      <c r="O73" s="96"/>
      <c r="P73" s="67">
        <v>1</v>
      </c>
      <c r="Q73" s="65">
        <f>Q70/$V$70</f>
        <v>0.25</v>
      </c>
      <c r="R73" s="65">
        <f>R70/$V$70</f>
        <v>0.3125</v>
      </c>
      <c r="S73" s="65">
        <f t="shared" ref="S73:U73" si="38">S70/$V$70</f>
        <v>0.1875</v>
      </c>
      <c r="T73" s="65">
        <f t="shared" si="38"/>
        <v>0.15625</v>
      </c>
      <c r="U73" s="65">
        <f t="shared" si="38"/>
        <v>9.375E-2</v>
      </c>
      <c r="V73" s="68"/>
      <c r="W73" s="96"/>
      <c r="X73" s="67">
        <v>1</v>
      </c>
      <c r="Y73" s="65">
        <f>Y70/$AD$70</f>
        <v>0.5714285714285714</v>
      </c>
      <c r="Z73" s="65">
        <f t="shared" ref="Z73:AC73" si="39">Z70/$AD$70</f>
        <v>0.2857142857142857</v>
      </c>
      <c r="AA73" s="65">
        <f t="shared" si="39"/>
        <v>0.14285714285714285</v>
      </c>
      <c r="AB73" s="65">
        <f t="shared" si="39"/>
        <v>0</v>
      </c>
      <c r="AC73" s="65">
        <f t="shared" si="39"/>
        <v>0</v>
      </c>
      <c r="AD73" s="68"/>
    </row>
    <row r="74" spans="2:30">
      <c r="B74" s="21">
        <v>1</v>
      </c>
      <c r="C74" s="22">
        <v>1</v>
      </c>
      <c r="D74" s="22">
        <v>2</v>
      </c>
      <c r="E74" s="23">
        <v>3</v>
      </c>
      <c r="G74" s="69"/>
      <c r="H74" s="67"/>
      <c r="I74" s="67"/>
      <c r="J74" s="67"/>
      <c r="K74" s="67"/>
      <c r="L74" s="67"/>
      <c r="M74" s="67"/>
      <c r="N74" s="68"/>
      <c r="O74" s="69"/>
      <c r="P74" s="67"/>
      <c r="Q74" s="67"/>
      <c r="R74" s="67"/>
      <c r="S74" s="67"/>
      <c r="T74" s="67"/>
      <c r="U74" s="67"/>
      <c r="V74" s="68"/>
      <c r="W74" s="69"/>
      <c r="X74" s="67"/>
      <c r="Y74" s="67"/>
      <c r="Z74" s="67"/>
      <c r="AA74" s="67"/>
      <c r="AB74" s="67"/>
      <c r="AC74" s="67"/>
      <c r="AD74" s="68"/>
    </row>
    <row r="75" spans="2:30">
      <c r="B75" s="21">
        <v>1</v>
      </c>
      <c r="C75" s="22">
        <v>0</v>
      </c>
      <c r="D75" s="22">
        <v>2</v>
      </c>
      <c r="E75" s="23">
        <v>1</v>
      </c>
      <c r="G75" s="96" t="s">
        <v>49</v>
      </c>
      <c r="H75" s="67">
        <v>0</v>
      </c>
      <c r="I75" s="65">
        <f>-LOG(I72,2)</f>
        <v>8.2462160191973E-2</v>
      </c>
      <c r="J75" s="65">
        <f t="shared" ref="J75" si="40">-LOG(J72,2)</f>
        <v>4.169925001442313</v>
      </c>
      <c r="K75" s="65">
        <v>0</v>
      </c>
      <c r="L75" s="65">
        <v>0</v>
      </c>
      <c r="M75" s="65">
        <v>0</v>
      </c>
      <c r="N75" s="68"/>
      <c r="O75" s="96" t="s">
        <v>49</v>
      </c>
      <c r="P75" s="67">
        <v>0</v>
      </c>
      <c r="Q75" s="65">
        <f>-LOG(Q72,2)</f>
        <v>0.80735492205760429</v>
      </c>
      <c r="R75" s="65">
        <v>0</v>
      </c>
      <c r="S75" s="65">
        <f t="shared" ref="S75:U75" si="41">-LOG(S72,2)</f>
        <v>2.8073549220576046</v>
      </c>
      <c r="T75" s="65">
        <f t="shared" si="41"/>
        <v>2.8073549220576046</v>
      </c>
      <c r="U75" s="65">
        <f t="shared" si="41"/>
        <v>2.8073549220576046</v>
      </c>
      <c r="V75" s="68"/>
      <c r="W75" s="96" t="s">
        <v>49</v>
      </c>
      <c r="X75" s="67">
        <v>0</v>
      </c>
      <c r="Y75" s="65">
        <f>-LOG(Y72,2)</f>
        <v>1</v>
      </c>
      <c r="Z75" s="65">
        <v>0</v>
      </c>
      <c r="AA75" s="65">
        <v>0</v>
      </c>
      <c r="AB75" s="65">
        <f t="shared" ref="AB75" si="42">-LOG(AB72,2)</f>
        <v>1</v>
      </c>
      <c r="AC75" s="65">
        <v>0</v>
      </c>
      <c r="AD75" s="68"/>
    </row>
    <row r="76" spans="2:30">
      <c r="B76" s="21">
        <v>1</v>
      </c>
      <c r="C76" s="22">
        <v>0</v>
      </c>
      <c r="D76" s="22">
        <v>1</v>
      </c>
      <c r="E76" s="23">
        <v>1</v>
      </c>
      <c r="G76" s="96"/>
      <c r="H76" s="67">
        <v>1</v>
      </c>
      <c r="I76" s="65">
        <f>-LOG(I73,2)</f>
        <v>0.5405683813627028</v>
      </c>
      <c r="J76" s="65">
        <f t="shared" ref="J76:L76" si="43">-LOG(J73,2)</f>
        <v>2.4150374992788439</v>
      </c>
      <c r="K76" s="65">
        <f t="shared" si="43"/>
        <v>4</v>
      </c>
      <c r="L76" s="65">
        <f t="shared" si="43"/>
        <v>4</v>
      </c>
      <c r="M76" s="65">
        <v>0</v>
      </c>
      <c r="N76" s="68"/>
      <c r="O76" s="96"/>
      <c r="P76" s="67">
        <v>1</v>
      </c>
      <c r="Q76" s="65">
        <f>-LOG(Q73,2)</f>
        <v>2</v>
      </c>
      <c r="R76" s="65">
        <f t="shared" ref="R76:U76" si="44">-LOG(R73,2)</f>
        <v>1.6780719051126378</v>
      </c>
      <c r="S76" s="65">
        <f t="shared" si="44"/>
        <v>2.4150374992788439</v>
      </c>
      <c r="T76" s="65">
        <f t="shared" si="44"/>
        <v>2.6780719051126378</v>
      </c>
      <c r="U76" s="65">
        <f t="shared" si="44"/>
        <v>3.4150374992788439</v>
      </c>
      <c r="V76" s="68"/>
      <c r="W76" s="96"/>
      <c r="X76" s="67">
        <v>1</v>
      </c>
      <c r="Y76" s="65">
        <f>-LOG(Y73,2)</f>
        <v>0.80735492205760429</v>
      </c>
      <c r="Z76" s="65">
        <f t="shared" ref="Z76:AA76" si="45">-LOG(Z73,2)</f>
        <v>1.8073549220576042</v>
      </c>
      <c r="AA76" s="65">
        <f t="shared" si="45"/>
        <v>2.8073549220576046</v>
      </c>
      <c r="AB76" s="65">
        <v>0</v>
      </c>
      <c r="AC76" s="65">
        <v>0</v>
      </c>
      <c r="AD76" s="68"/>
    </row>
    <row r="77" spans="2:30">
      <c r="B77" s="21">
        <v>1</v>
      </c>
      <c r="C77" s="22">
        <v>0</v>
      </c>
      <c r="D77" s="22">
        <v>1</v>
      </c>
      <c r="E77" s="23">
        <v>1</v>
      </c>
      <c r="G77" s="70"/>
      <c r="H77" s="67"/>
      <c r="I77" s="65"/>
      <c r="J77" s="65"/>
      <c r="K77" s="65"/>
      <c r="L77" s="65"/>
      <c r="M77" s="65"/>
      <c r="N77" s="68"/>
      <c r="O77" s="70"/>
      <c r="P77" s="67"/>
      <c r="Q77" s="65"/>
      <c r="R77" s="65"/>
      <c r="S77" s="65"/>
      <c r="T77" s="65"/>
      <c r="U77" s="65"/>
      <c r="V77" s="68"/>
      <c r="W77" s="70"/>
      <c r="X77" s="67"/>
      <c r="Y77" s="65"/>
      <c r="Z77" s="65"/>
      <c r="AA77" s="65"/>
      <c r="AB77" s="65"/>
      <c r="AC77" s="65"/>
      <c r="AD77" s="68"/>
    </row>
    <row r="78" spans="2:30">
      <c r="B78" s="21">
        <v>0</v>
      </c>
      <c r="C78" s="22">
        <v>0</v>
      </c>
      <c r="D78" s="22">
        <v>1</v>
      </c>
      <c r="E78" s="23">
        <v>0</v>
      </c>
      <c r="G78" s="96" t="s">
        <v>52</v>
      </c>
      <c r="H78" s="67">
        <v>0</v>
      </c>
      <c r="I78" s="65">
        <f>I72*I75</f>
        <v>7.7880929070196725E-2</v>
      </c>
      <c r="J78" s="65">
        <f>J72*J75</f>
        <v>0.23166250008012848</v>
      </c>
      <c r="K78" s="65">
        <f>K72*K75</f>
        <v>0</v>
      </c>
      <c r="L78" s="65">
        <f>L72*L75</f>
        <v>0</v>
      </c>
      <c r="M78" s="65">
        <f>M72*M75</f>
        <v>0</v>
      </c>
      <c r="N78" s="66">
        <f>SUM(I78:M78)</f>
        <v>0.30954342915032518</v>
      </c>
      <c r="O78" s="96" t="s">
        <v>52</v>
      </c>
      <c r="P78" s="67">
        <v>0</v>
      </c>
      <c r="Q78" s="65">
        <f>Q72*Q75</f>
        <v>0.46134566974720242</v>
      </c>
      <c r="R78" s="65">
        <f>R72*R75</f>
        <v>0</v>
      </c>
      <c r="S78" s="65">
        <f>S72*S75</f>
        <v>0.40105070315108637</v>
      </c>
      <c r="T78" s="65">
        <f>T72*T75</f>
        <v>0.40105070315108637</v>
      </c>
      <c r="U78" s="65">
        <f>U72*U75</f>
        <v>0.40105070315108637</v>
      </c>
      <c r="V78" s="66">
        <f>SUM(Q78:U78)</f>
        <v>1.6644977792004616</v>
      </c>
      <c r="W78" s="96" t="s">
        <v>52</v>
      </c>
      <c r="X78" s="67">
        <v>0</v>
      </c>
      <c r="Y78" s="65">
        <f>Y72*Y75</f>
        <v>0.5</v>
      </c>
      <c r="Z78" s="65">
        <f>Z72*Z75</f>
        <v>0</v>
      </c>
      <c r="AA78" s="65">
        <f>AA72*AA75</f>
        <v>0</v>
      </c>
      <c r="AB78" s="65">
        <f>AB72*AB75</f>
        <v>0.5</v>
      </c>
      <c r="AC78" s="65">
        <f>AC72*AC75</f>
        <v>0</v>
      </c>
      <c r="AD78" s="66">
        <f>SUM(Y78:AC78)</f>
        <v>1</v>
      </c>
    </row>
    <row r="79" spans="2:30" ht="16" thickBot="1">
      <c r="B79" s="21">
        <v>1</v>
      </c>
      <c r="C79" s="22">
        <v>0</v>
      </c>
      <c r="D79" s="22">
        <v>2</v>
      </c>
      <c r="E79" s="23">
        <v>1</v>
      </c>
      <c r="G79" s="97"/>
      <c r="H79" s="72">
        <v>1</v>
      </c>
      <c r="I79" s="73">
        <f>I73*I76</f>
        <v>0.37164076218685815</v>
      </c>
      <c r="J79" s="73">
        <f t="shared" ref="J79:L79" si="46">J73*J76</f>
        <v>0.45281953111478324</v>
      </c>
      <c r="K79" s="73">
        <f t="shared" si="46"/>
        <v>0.25</v>
      </c>
      <c r="L79" s="73">
        <f t="shared" si="46"/>
        <v>0.25</v>
      </c>
      <c r="M79" s="73">
        <f>M73*M76</f>
        <v>0</v>
      </c>
      <c r="N79" s="74">
        <f>SUM(I79:M79)</f>
        <v>1.3244602933016414</v>
      </c>
      <c r="O79" s="97"/>
      <c r="P79" s="72">
        <v>1</v>
      </c>
      <c r="Q79" s="73">
        <f>Q73*Q76</f>
        <v>0.5</v>
      </c>
      <c r="R79" s="73">
        <f t="shared" ref="R79:T79" si="47">R73*R76</f>
        <v>0.52439747034769935</v>
      </c>
      <c r="S79" s="73">
        <f>S73*S76</f>
        <v>0.45281953111478324</v>
      </c>
      <c r="T79" s="73">
        <f t="shared" si="47"/>
        <v>0.41844873517384967</v>
      </c>
      <c r="U79" s="73">
        <f>U73*U76</f>
        <v>0.32015976555739162</v>
      </c>
      <c r="V79" s="74">
        <f>SUM(Q79:U79)</f>
        <v>2.2158255021937241</v>
      </c>
      <c r="W79" s="97"/>
      <c r="X79" s="72">
        <v>1</v>
      </c>
      <c r="Y79" s="73">
        <f>Y73*Y76</f>
        <v>0.46134566974720242</v>
      </c>
      <c r="Z79" s="73">
        <f t="shared" ref="Z79" si="48">Z73*Z76</f>
        <v>0.51638712058788683</v>
      </c>
      <c r="AA79" s="73">
        <f>AA73*AA76</f>
        <v>0.40105070315108637</v>
      </c>
      <c r="AB79" s="73">
        <f t="shared" ref="AB79" si="49">AB73*AB76</f>
        <v>0</v>
      </c>
      <c r="AC79" s="73">
        <f>AC73*AC76</f>
        <v>0</v>
      </c>
      <c r="AD79" s="74">
        <f>SUM(Y79:AC79)</f>
        <v>1.3787834934861756</v>
      </c>
    </row>
    <row r="80" spans="2:30">
      <c r="B80" s="21">
        <v>0</v>
      </c>
      <c r="C80" s="22">
        <v>0</v>
      </c>
      <c r="D80" s="22">
        <v>1</v>
      </c>
      <c r="E80" s="23">
        <v>0</v>
      </c>
    </row>
    <row r="81" spans="2:30">
      <c r="B81" s="21">
        <v>1</v>
      </c>
      <c r="C81" s="22">
        <v>0</v>
      </c>
      <c r="D81" s="22">
        <v>2</v>
      </c>
      <c r="E81" s="23">
        <v>0</v>
      </c>
      <c r="H81" s="38">
        <f>N69/N71*N78+N70/N71*N79</f>
        <v>0.95909022220716755</v>
      </c>
      <c r="P81" s="38">
        <f>V69/V71*V78+V70/V71*V79</f>
        <v>2.1168692442205743</v>
      </c>
      <c r="X81" s="38">
        <f>AD69/AD71*AD78+AD70/AD71*AD79</f>
        <v>1.2410440413093844</v>
      </c>
    </row>
    <row r="82" spans="2:30" ht="16" thickBot="1">
      <c r="B82" s="21">
        <v>1</v>
      </c>
      <c r="C82" s="22">
        <v>0</v>
      </c>
      <c r="D82" s="22">
        <v>1</v>
      </c>
      <c r="E82" s="23">
        <v>3</v>
      </c>
    </row>
    <row r="83" spans="2:30">
      <c r="B83" s="21">
        <v>1</v>
      </c>
      <c r="C83" s="22">
        <v>0</v>
      </c>
      <c r="D83" s="22">
        <v>2</v>
      </c>
      <c r="E83" s="23">
        <v>0</v>
      </c>
      <c r="G83" s="82"/>
      <c r="H83" s="83" t="s">
        <v>58</v>
      </c>
      <c r="I83" s="83">
        <v>0</v>
      </c>
      <c r="J83" s="83">
        <v>1</v>
      </c>
      <c r="K83" s="83">
        <v>2</v>
      </c>
      <c r="L83" s="83">
        <v>3</v>
      </c>
      <c r="M83" s="83">
        <v>4</v>
      </c>
      <c r="N83" s="80"/>
      <c r="O83" s="82"/>
      <c r="P83" s="83" t="s">
        <v>59</v>
      </c>
      <c r="Q83" s="83">
        <v>0</v>
      </c>
      <c r="R83" s="83">
        <v>1</v>
      </c>
      <c r="S83" s="83">
        <v>2</v>
      </c>
      <c r="T83" s="83">
        <v>3</v>
      </c>
      <c r="U83" s="83">
        <v>4</v>
      </c>
      <c r="V83" s="80"/>
      <c r="W83" s="82"/>
      <c r="X83" s="83" t="s">
        <v>60</v>
      </c>
      <c r="Y83" s="83">
        <v>0</v>
      </c>
      <c r="Z83" s="83">
        <v>1</v>
      </c>
      <c r="AA83" s="83">
        <v>2</v>
      </c>
      <c r="AB83" s="83">
        <v>3</v>
      </c>
      <c r="AC83" s="83">
        <v>4</v>
      </c>
      <c r="AD83" s="80"/>
    </row>
    <row r="84" spans="2:30">
      <c r="B84" s="21">
        <v>0</v>
      </c>
      <c r="C84" s="22">
        <v>0</v>
      </c>
      <c r="D84" s="22">
        <v>2</v>
      </c>
      <c r="E84" s="23">
        <v>0</v>
      </c>
      <c r="G84" s="84"/>
      <c r="H84" s="67">
        <v>0</v>
      </c>
      <c r="I84" s="67">
        <f>COUNTIFS($C$3:$C$102,$H$69,$D$3:$D$102,1,$E$3:$E$102,I83)</f>
        <v>34</v>
      </c>
      <c r="J84" s="67">
        <f t="shared" ref="J84:M84" si="50">COUNTIFS($C$3:$C$102,$H$69,$D$3:$D$102,1,$E$3:$E$102,J83)</f>
        <v>7</v>
      </c>
      <c r="K84" s="67">
        <f t="shared" si="50"/>
        <v>1</v>
      </c>
      <c r="L84" s="67">
        <f t="shared" si="50"/>
        <v>2</v>
      </c>
      <c r="M84" s="67">
        <f t="shared" si="50"/>
        <v>0</v>
      </c>
      <c r="N84" s="68">
        <f>SUM(I84:M84)</f>
        <v>44</v>
      </c>
      <c r="O84" s="84"/>
      <c r="P84" s="67">
        <v>0</v>
      </c>
      <c r="Q84" s="67">
        <f>COUNTIFS($C$3:$C$102,$P$84,$D$3:$D$102,2,$E$3:$E$102,Q83)</f>
        <v>11</v>
      </c>
      <c r="R84" s="67">
        <f t="shared" ref="R84:U84" si="51">COUNTIFS($C$3:$C$102,$P$84,$D$3:$D$102,2,$E$3:$E$102,R83)</f>
        <v>10</v>
      </c>
      <c r="S84" s="67">
        <f t="shared" si="51"/>
        <v>6</v>
      </c>
      <c r="T84" s="67">
        <f t="shared" si="51"/>
        <v>4</v>
      </c>
      <c r="U84" s="67">
        <f t="shared" si="51"/>
        <v>4</v>
      </c>
      <c r="V84" s="68">
        <f>SUM(Q84:U84)</f>
        <v>35</v>
      </c>
      <c r="W84" s="84"/>
      <c r="X84" s="67">
        <v>0</v>
      </c>
      <c r="Y84" s="67">
        <f>COUNTIFS($C$3:$C$102,$X$84,$D$3:$D$102,3,$E$3:$E$102,Y83)</f>
        <v>4</v>
      </c>
      <c r="Z84" s="67">
        <f t="shared" ref="Z84:AC84" si="52">COUNTIFS($C$3:$C$102,$X$84,$D$3:$D$102,3,$E$3:$E$102,Z83)</f>
        <v>1</v>
      </c>
      <c r="AA84" s="67">
        <f t="shared" si="52"/>
        <v>1</v>
      </c>
      <c r="AB84" s="67">
        <f t="shared" si="52"/>
        <v>2</v>
      </c>
      <c r="AC84" s="67">
        <f t="shared" si="52"/>
        <v>0</v>
      </c>
      <c r="AD84" s="68">
        <f>SUM(Y84:AC84)</f>
        <v>8</v>
      </c>
    </row>
    <row r="85" spans="2:30">
      <c r="B85" s="21">
        <v>1</v>
      </c>
      <c r="C85" s="22">
        <v>0</v>
      </c>
      <c r="D85" s="22">
        <v>1</v>
      </c>
      <c r="E85" s="23">
        <v>0</v>
      </c>
      <c r="G85" s="84"/>
      <c r="H85" s="67">
        <v>1</v>
      </c>
      <c r="I85" s="67">
        <f>COUNTIFS($C$3:$C$102,$H$70,$D$3:$D$102,1,$E$3:$E$102,I83)</f>
        <v>5</v>
      </c>
      <c r="J85" s="67">
        <f t="shared" ref="J85:M85" si="53">COUNTIFS($C$3:$C$102,$H$70,$D$3:$D$102,1,$E$3:$E$102,J83)</f>
        <v>0</v>
      </c>
      <c r="K85" s="67">
        <f t="shared" si="53"/>
        <v>1</v>
      </c>
      <c r="L85" s="67">
        <f t="shared" si="53"/>
        <v>0</v>
      </c>
      <c r="M85" s="67">
        <f t="shared" si="53"/>
        <v>0</v>
      </c>
      <c r="N85" s="68">
        <f>SUM(I85:M85)</f>
        <v>6</v>
      </c>
      <c r="O85" s="84"/>
      <c r="P85" s="67">
        <v>1</v>
      </c>
      <c r="Q85" s="67">
        <f>COUNTIFS($C$3:$C$102,$P$85,$D$3:$D$102,2,$E$3:$E$102,Q83)</f>
        <v>1</v>
      </c>
      <c r="R85" s="67">
        <f>COUNTIFS($C$3:$C$102,$P$85,$D$3:$D$102,2,$E$3:$E$102,R83)</f>
        <v>0</v>
      </c>
      <c r="S85" s="67">
        <f t="shared" ref="S85:U85" si="54">COUNTIFS($C$3:$C$102,$P$85,$D$3:$D$102,2,$E$3:$E$102,S83)</f>
        <v>1</v>
      </c>
      <c r="T85" s="67">
        <f t="shared" si="54"/>
        <v>2</v>
      </c>
      <c r="U85" s="67">
        <f t="shared" si="54"/>
        <v>0</v>
      </c>
      <c r="V85" s="68">
        <f>SUM(Q85:U85)</f>
        <v>4</v>
      </c>
      <c r="W85" s="84"/>
      <c r="X85" s="67">
        <v>1</v>
      </c>
      <c r="Y85" s="67">
        <f>COUNTIFS($C$3:$C$102,$X$85,$D$3:$D$102,3,$E$3:$E$102,Y83)</f>
        <v>2</v>
      </c>
      <c r="Z85" s="67">
        <f t="shared" ref="Z85:AC85" si="55">COUNTIFS($C$3:$C$102,$X$85,$D$3:$D$102,3,$E$3:$E$102,Z83)</f>
        <v>1</v>
      </c>
      <c r="AA85" s="67">
        <f t="shared" si="55"/>
        <v>0</v>
      </c>
      <c r="AB85" s="67">
        <f t="shared" si="55"/>
        <v>0</v>
      </c>
      <c r="AC85" s="67">
        <f t="shared" si="55"/>
        <v>0</v>
      </c>
      <c r="AD85" s="68">
        <f>SUM(Y85:AC85)</f>
        <v>3</v>
      </c>
    </row>
    <row r="86" spans="2:30">
      <c r="B86" s="21">
        <v>1</v>
      </c>
      <c r="C86" s="22">
        <v>1</v>
      </c>
      <c r="D86" s="22">
        <v>2</v>
      </c>
      <c r="E86" s="23">
        <v>3</v>
      </c>
      <c r="G86" s="84"/>
      <c r="H86" s="67"/>
      <c r="I86" s="67"/>
      <c r="J86" s="67"/>
      <c r="K86" s="67"/>
      <c r="L86" s="67"/>
      <c r="M86" s="67"/>
      <c r="N86" s="68">
        <f>SUM(N84:N85)</f>
        <v>50</v>
      </c>
      <c r="O86" s="84"/>
      <c r="P86" s="67"/>
      <c r="Q86" s="67"/>
      <c r="R86" s="67"/>
      <c r="S86" s="67"/>
      <c r="T86" s="67"/>
      <c r="U86" s="67"/>
      <c r="V86" s="68">
        <f>SUM(V84:V85)</f>
        <v>39</v>
      </c>
      <c r="W86" s="84"/>
      <c r="X86" s="67"/>
      <c r="Y86" s="67"/>
      <c r="Z86" s="67"/>
      <c r="AA86" s="67"/>
      <c r="AB86" s="67"/>
      <c r="AC86" s="67"/>
      <c r="AD86" s="68">
        <f>SUM(AD84:AD85)</f>
        <v>11</v>
      </c>
    </row>
    <row r="87" spans="2:30">
      <c r="B87" s="21">
        <v>1</v>
      </c>
      <c r="C87" s="22">
        <v>0</v>
      </c>
      <c r="D87" s="22">
        <v>1</v>
      </c>
      <c r="E87" s="23">
        <v>0</v>
      </c>
      <c r="G87" s="70" t="s">
        <v>47</v>
      </c>
      <c r="H87" s="67">
        <v>0</v>
      </c>
      <c r="I87" s="65">
        <f>I84/$N$84</f>
        <v>0.77272727272727271</v>
      </c>
      <c r="J87" s="65">
        <f>J84/$N$84</f>
        <v>0.15909090909090909</v>
      </c>
      <c r="K87" s="65">
        <f t="shared" ref="K87:M87" si="56">K84/$N$84</f>
        <v>2.2727272727272728E-2</v>
      </c>
      <c r="L87" s="65">
        <f t="shared" si="56"/>
        <v>4.5454545454545456E-2</v>
      </c>
      <c r="M87" s="65">
        <f t="shared" si="56"/>
        <v>0</v>
      </c>
      <c r="N87" s="68"/>
      <c r="O87" s="96" t="s">
        <v>47</v>
      </c>
      <c r="P87" s="67">
        <v>0</v>
      </c>
      <c r="Q87" s="65">
        <f>Q84/$V$84</f>
        <v>0.31428571428571428</v>
      </c>
      <c r="R87" s="65">
        <f t="shared" ref="R87:U87" si="57">R84/$V$84</f>
        <v>0.2857142857142857</v>
      </c>
      <c r="S87" s="65">
        <f t="shared" si="57"/>
        <v>0.17142857142857143</v>
      </c>
      <c r="T87" s="65">
        <f t="shared" si="57"/>
        <v>0.11428571428571428</v>
      </c>
      <c r="U87" s="65">
        <f t="shared" si="57"/>
        <v>0.11428571428571428</v>
      </c>
      <c r="V87" s="68"/>
      <c r="W87" s="96" t="s">
        <v>47</v>
      </c>
      <c r="X87" s="67">
        <v>0</v>
      </c>
      <c r="Y87" s="65">
        <f>Y84/$AD$84</f>
        <v>0.5</v>
      </c>
      <c r="Z87" s="65">
        <f t="shared" ref="Z87:AC87" si="58">Z84/$AD$84</f>
        <v>0.125</v>
      </c>
      <c r="AA87" s="65">
        <f t="shared" si="58"/>
        <v>0.125</v>
      </c>
      <c r="AB87" s="65">
        <f t="shared" si="58"/>
        <v>0.25</v>
      </c>
      <c r="AC87" s="65">
        <f t="shared" si="58"/>
        <v>0</v>
      </c>
      <c r="AD87" s="68"/>
    </row>
    <row r="88" spans="2:30">
      <c r="B88" s="21">
        <v>1</v>
      </c>
      <c r="C88" s="22">
        <v>0</v>
      </c>
      <c r="D88" s="22">
        <v>1</v>
      </c>
      <c r="E88" s="23">
        <v>0</v>
      </c>
      <c r="G88" s="70"/>
      <c r="H88" s="67">
        <v>1</v>
      </c>
      <c r="I88" s="65">
        <f>I85/$N$85</f>
        <v>0.83333333333333337</v>
      </c>
      <c r="J88" s="65">
        <f t="shared" ref="J88:M88" si="59">J85/$N$85</f>
        <v>0</v>
      </c>
      <c r="K88" s="65">
        <f t="shared" si="59"/>
        <v>0.16666666666666666</v>
      </c>
      <c r="L88" s="65">
        <f t="shared" si="59"/>
        <v>0</v>
      </c>
      <c r="M88" s="65">
        <f t="shared" si="59"/>
        <v>0</v>
      </c>
      <c r="N88" s="68"/>
      <c r="O88" s="96"/>
      <c r="P88" s="67">
        <v>1</v>
      </c>
      <c r="Q88" s="65">
        <f>Q85/$V$85</f>
        <v>0.25</v>
      </c>
      <c r="R88" s="65">
        <f t="shared" ref="R88:U88" si="60">R85/$V$85</f>
        <v>0</v>
      </c>
      <c r="S88" s="65">
        <f t="shared" si="60"/>
        <v>0.25</v>
      </c>
      <c r="T88" s="65">
        <f t="shared" si="60"/>
        <v>0.5</v>
      </c>
      <c r="U88" s="65">
        <f t="shared" si="60"/>
        <v>0</v>
      </c>
      <c r="V88" s="68"/>
      <c r="W88" s="96"/>
      <c r="X88" s="67">
        <v>1</v>
      </c>
      <c r="Y88" s="65">
        <f>Y85/$AD$85</f>
        <v>0.66666666666666663</v>
      </c>
      <c r="Z88" s="65">
        <f t="shared" ref="Z88:AC88" si="61">Z85/$AD$85</f>
        <v>0.33333333333333331</v>
      </c>
      <c r="AA88" s="65">
        <f t="shared" si="61"/>
        <v>0</v>
      </c>
      <c r="AB88" s="65">
        <f t="shared" si="61"/>
        <v>0</v>
      </c>
      <c r="AC88" s="65">
        <f t="shared" si="61"/>
        <v>0</v>
      </c>
      <c r="AD88" s="68"/>
    </row>
    <row r="89" spans="2:30">
      <c r="B89" s="21">
        <v>1</v>
      </c>
      <c r="C89" s="22">
        <v>0</v>
      </c>
      <c r="D89" s="22">
        <v>1</v>
      </c>
      <c r="E89" s="23">
        <v>0</v>
      </c>
      <c r="G89" s="69"/>
      <c r="H89" s="67"/>
      <c r="I89" s="67"/>
      <c r="J89" s="67"/>
      <c r="K89" s="67"/>
      <c r="L89" s="67"/>
      <c r="M89" s="67"/>
      <c r="N89" s="68"/>
      <c r="O89" s="69"/>
      <c r="P89" s="67"/>
      <c r="Q89" s="67"/>
      <c r="R89" s="67"/>
      <c r="S89" s="67"/>
      <c r="T89" s="67"/>
      <c r="U89" s="67"/>
      <c r="V89" s="68"/>
      <c r="W89" s="69"/>
      <c r="X89" s="67"/>
      <c r="Y89" s="67"/>
      <c r="Z89" s="67"/>
      <c r="AA89" s="67"/>
      <c r="AB89" s="67"/>
      <c r="AC89" s="67"/>
      <c r="AD89" s="68"/>
    </row>
    <row r="90" spans="2:30">
      <c r="B90" s="21">
        <v>0</v>
      </c>
      <c r="C90" s="22">
        <v>0</v>
      </c>
      <c r="D90" s="22">
        <v>1</v>
      </c>
      <c r="E90" s="23">
        <v>0</v>
      </c>
      <c r="G90" s="70" t="s">
        <v>49</v>
      </c>
      <c r="H90" s="67">
        <v>0</v>
      </c>
      <c r="I90" s="65">
        <f>-LOG(I87,2)</f>
        <v>0.37196877738695788</v>
      </c>
      <c r="J90" s="65">
        <f t="shared" ref="J90:L90" si="62">-LOG(J87,2)</f>
        <v>2.6520766965796931</v>
      </c>
      <c r="K90" s="65">
        <f t="shared" si="62"/>
        <v>5.4594316186372973</v>
      </c>
      <c r="L90" s="65">
        <f t="shared" si="62"/>
        <v>4.4594316186372973</v>
      </c>
      <c r="M90" s="65">
        <v>0</v>
      </c>
      <c r="N90" s="68"/>
      <c r="O90" s="96" t="s">
        <v>49</v>
      </c>
      <c r="P90" s="67">
        <v>0</v>
      </c>
      <c r="Q90" s="65">
        <f>-LOG(Q87,2)</f>
        <v>1.6698513983076693</v>
      </c>
      <c r="R90" s="65">
        <f t="shared" ref="R90:U90" si="63">-LOG(R87,2)</f>
        <v>1.8073549220576042</v>
      </c>
      <c r="S90" s="65">
        <f t="shared" si="63"/>
        <v>2.5443205162238107</v>
      </c>
      <c r="T90" s="65">
        <f t="shared" si="63"/>
        <v>3.1292830169449668</v>
      </c>
      <c r="U90" s="65">
        <f t="shared" si="63"/>
        <v>3.1292830169449668</v>
      </c>
      <c r="V90" s="68"/>
      <c r="W90" s="96" t="s">
        <v>49</v>
      </c>
      <c r="X90" s="67">
        <v>0</v>
      </c>
      <c r="Y90" s="65">
        <f>-LOG(Y87,2)</f>
        <v>1</v>
      </c>
      <c r="Z90" s="65">
        <f t="shared" ref="Z90:AB90" si="64">-LOG(Z87,2)</f>
        <v>3</v>
      </c>
      <c r="AA90" s="65">
        <f t="shared" si="64"/>
        <v>3</v>
      </c>
      <c r="AB90" s="65">
        <f t="shared" si="64"/>
        <v>2</v>
      </c>
      <c r="AC90" s="65">
        <v>0</v>
      </c>
      <c r="AD90" s="68"/>
    </row>
    <row r="91" spans="2:30">
      <c r="B91" s="21">
        <v>0</v>
      </c>
      <c r="C91" s="22">
        <v>0</v>
      </c>
      <c r="D91" s="22">
        <v>1</v>
      </c>
      <c r="E91" s="23">
        <v>0</v>
      </c>
      <c r="G91" s="70"/>
      <c r="H91" s="67">
        <v>1</v>
      </c>
      <c r="I91" s="65">
        <f>-LOG(I88,2)</f>
        <v>0.26303440583379378</v>
      </c>
      <c r="J91" s="65">
        <v>0</v>
      </c>
      <c r="K91" s="65">
        <f t="shared" ref="K91" si="65">-LOG(K88,2)</f>
        <v>2.5849625007211561</v>
      </c>
      <c r="L91" s="65">
        <v>0</v>
      </c>
      <c r="M91" s="65">
        <v>0</v>
      </c>
      <c r="N91" s="68"/>
      <c r="O91" s="96"/>
      <c r="P91" s="67">
        <v>1</v>
      </c>
      <c r="Q91" s="65">
        <f>-LOG(Q88,2)</f>
        <v>2</v>
      </c>
      <c r="R91" s="65">
        <v>0</v>
      </c>
      <c r="S91" s="65">
        <f t="shared" ref="S91:T91" si="66">-LOG(S88,2)</f>
        <v>2</v>
      </c>
      <c r="T91" s="65">
        <f t="shared" si="66"/>
        <v>1</v>
      </c>
      <c r="U91" s="65">
        <v>0</v>
      </c>
      <c r="V91" s="68"/>
      <c r="W91" s="96"/>
      <c r="X91" s="67">
        <v>1</v>
      </c>
      <c r="Y91" s="65">
        <f>-LOG(Y88,2)</f>
        <v>0.5849625007211563</v>
      </c>
      <c r="Z91" s="65">
        <f t="shared" ref="Z91" si="67">-LOG(Z88,2)</f>
        <v>1.5849625007211563</v>
      </c>
      <c r="AA91" s="65">
        <v>0</v>
      </c>
      <c r="AB91" s="65">
        <v>0</v>
      </c>
      <c r="AC91" s="65">
        <v>0</v>
      </c>
      <c r="AD91" s="68"/>
    </row>
    <row r="92" spans="2:30">
      <c r="B92" s="21">
        <v>0</v>
      </c>
      <c r="C92" s="22">
        <v>0</v>
      </c>
      <c r="D92" s="22">
        <v>1</v>
      </c>
      <c r="E92" s="23">
        <v>0</v>
      </c>
      <c r="G92" s="70"/>
      <c r="H92" s="67"/>
      <c r="I92" s="65"/>
      <c r="J92" s="65"/>
      <c r="K92" s="65"/>
      <c r="L92" s="65"/>
      <c r="M92" s="65"/>
      <c r="N92" s="68"/>
      <c r="O92" s="70"/>
      <c r="P92" s="67"/>
      <c r="Q92" s="65"/>
      <c r="R92" s="65"/>
      <c r="S92" s="65"/>
      <c r="T92" s="65"/>
      <c r="U92" s="65"/>
      <c r="V92" s="68"/>
      <c r="W92" s="70"/>
      <c r="X92" s="67"/>
      <c r="Y92" s="65"/>
      <c r="Z92" s="65"/>
      <c r="AA92" s="65"/>
      <c r="AB92" s="65"/>
      <c r="AC92" s="65"/>
      <c r="AD92" s="68"/>
    </row>
    <row r="93" spans="2:30">
      <c r="B93" s="21">
        <v>1</v>
      </c>
      <c r="C93" s="22">
        <v>0</v>
      </c>
      <c r="D93" s="22">
        <v>2</v>
      </c>
      <c r="E93" s="23">
        <v>0</v>
      </c>
      <c r="G93" s="70" t="s">
        <v>52</v>
      </c>
      <c r="H93" s="67">
        <v>0</v>
      </c>
      <c r="I93" s="65">
        <f>I87*I90</f>
        <v>0.28743041888992199</v>
      </c>
      <c r="J93" s="65">
        <f>J87*J90</f>
        <v>0.42192129263767847</v>
      </c>
      <c r="K93" s="65">
        <f>K87*K90</f>
        <v>0.12407799133266585</v>
      </c>
      <c r="L93" s="65">
        <f>L87*L90</f>
        <v>0.20270143721078623</v>
      </c>
      <c r="M93" s="65">
        <f>M87*M90</f>
        <v>0</v>
      </c>
      <c r="N93" s="66">
        <f>SUM(I93:M93)</f>
        <v>1.0361311400710524</v>
      </c>
      <c r="O93" s="96" t="s">
        <v>52</v>
      </c>
      <c r="P93" s="67">
        <v>0</v>
      </c>
      <c r="Q93" s="65">
        <f>Q87*Q90</f>
        <v>0.52481043946812467</v>
      </c>
      <c r="R93" s="65">
        <f>R87*R90</f>
        <v>0.51638712058788683</v>
      </c>
      <c r="S93" s="65">
        <f>S87*S90</f>
        <v>0.43616923135265329</v>
      </c>
      <c r="T93" s="65">
        <f>T87*T90</f>
        <v>0.35763234479371048</v>
      </c>
      <c r="U93" s="65">
        <f>U87*U90</f>
        <v>0.35763234479371048</v>
      </c>
      <c r="V93" s="66">
        <f>SUM(Q93:U93)</f>
        <v>2.1926314809960856</v>
      </c>
      <c r="W93" s="96" t="s">
        <v>52</v>
      </c>
      <c r="X93" s="67">
        <v>0</v>
      </c>
      <c r="Y93" s="65">
        <f>Y87*Y90</f>
        <v>0.5</v>
      </c>
      <c r="Z93" s="65">
        <f>Z87*Z90</f>
        <v>0.375</v>
      </c>
      <c r="AA93" s="65">
        <f>AA87*AA90</f>
        <v>0.375</v>
      </c>
      <c r="AB93" s="65">
        <f>AB87*AB90</f>
        <v>0.5</v>
      </c>
      <c r="AC93" s="65">
        <f>AC87*AC90</f>
        <v>0</v>
      </c>
      <c r="AD93" s="66">
        <f>SUM(Y93:AC93)</f>
        <v>1.75</v>
      </c>
    </row>
    <row r="94" spans="2:30" ht="16" thickBot="1">
      <c r="B94" s="21">
        <v>0</v>
      </c>
      <c r="C94" s="22">
        <v>0</v>
      </c>
      <c r="D94" s="22">
        <v>3</v>
      </c>
      <c r="E94" s="23">
        <v>3</v>
      </c>
      <c r="G94" s="71"/>
      <c r="H94" s="72">
        <v>1</v>
      </c>
      <c r="I94" s="73">
        <f>I88*I91</f>
        <v>0.21919533819482817</v>
      </c>
      <c r="J94" s="73">
        <f>J88*J91</f>
        <v>0</v>
      </c>
      <c r="K94" s="73">
        <f t="shared" ref="K94:L94" si="68">K88*K91</f>
        <v>0.43082708345352599</v>
      </c>
      <c r="L94" s="73">
        <f t="shared" si="68"/>
        <v>0</v>
      </c>
      <c r="M94" s="73">
        <f>M88*M91</f>
        <v>0</v>
      </c>
      <c r="N94" s="74">
        <f>SUM(I94:M94)</f>
        <v>0.65002242164835411</v>
      </c>
      <c r="O94" s="97"/>
      <c r="P94" s="72">
        <v>1</v>
      </c>
      <c r="Q94" s="73">
        <f>Q88*Q91</f>
        <v>0.5</v>
      </c>
      <c r="R94" s="73">
        <f t="shared" ref="R94" si="69">R88*R91</f>
        <v>0</v>
      </c>
      <c r="S94" s="73">
        <f>S88*S91</f>
        <v>0.5</v>
      </c>
      <c r="T94" s="73">
        <f t="shared" ref="T94" si="70">T88*T91</f>
        <v>0.5</v>
      </c>
      <c r="U94" s="73">
        <f>U88*U91</f>
        <v>0</v>
      </c>
      <c r="V94" s="74">
        <f>SUM(Q94:U94)</f>
        <v>1.5</v>
      </c>
      <c r="W94" s="97"/>
      <c r="X94" s="72">
        <v>1</v>
      </c>
      <c r="Y94" s="73">
        <f>Y88*Y91</f>
        <v>0.38997500048077083</v>
      </c>
      <c r="Z94" s="73">
        <f t="shared" ref="Z94" si="71">Z88*Z91</f>
        <v>0.52832083357371873</v>
      </c>
      <c r="AA94" s="73">
        <f>AA88*AA91</f>
        <v>0</v>
      </c>
      <c r="AB94" s="73">
        <f t="shared" ref="AB94" si="72">AB88*AB91</f>
        <v>0</v>
      </c>
      <c r="AC94" s="73">
        <f>AC88*AC91</f>
        <v>0</v>
      </c>
      <c r="AD94" s="74">
        <f>SUM(Y94:AC94)</f>
        <v>0.91829583405448956</v>
      </c>
    </row>
    <row r="95" spans="2:30">
      <c r="B95" s="21">
        <v>1</v>
      </c>
      <c r="C95" s="22">
        <v>0</v>
      </c>
      <c r="D95" s="22">
        <v>2</v>
      </c>
      <c r="E95" s="23">
        <v>0</v>
      </c>
    </row>
    <row r="96" spans="2:30">
      <c r="B96" s="21">
        <v>0</v>
      </c>
      <c r="C96" s="22">
        <v>0</v>
      </c>
      <c r="D96" s="22">
        <v>2</v>
      </c>
      <c r="E96" s="23">
        <v>0</v>
      </c>
      <c r="H96" s="38">
        <f>N84/N86*N93+N85/N86*N94</f>
        <v>0.98979809386032869</v>
      </c>
      <c r="P96" s="38">
        <f>V84/V86*V93+V85/V86*V94</f>
        <v>2.121592354740077</v>
      </c>
      <c r="X96" s="38">
        <f>AD84/AD86*AD93+AD85/AD86*AD94</f>
        <v>1.5231715911057697</v>
      </c>
    </row>
    <row r="97" spans="2:5">
      <c r="B97" s="21">
        <v>0</v>
      </c>
      <c r="C97" s="22">
        <v>0</v>
      </c>
      <c r="D97" s="22">
        <v>1</v>
      </c>
      <c r="E97" s="23">
        <v>0</v>
      </c>
    </row>
    <row r="98" spans="2:5">
      <c r="B98" s="21">
        <v>1</v>
      </c>
      <c r="C98" s="22">
        <v>0</v>
      </c>
      <c r="D98" s="22">
        <v>1</v>
      </c>
      <c r="E98" s="23">
        <v>1</v>
      </c>
    </row>
    <row r="99" spans="2:5">
      <c r="B99" s="21">
        <v>1</v>
      </c>
      <c r="C99" s="22">
        <v>0</v>
      </c>
      <c r="D99" s="22">
        <v>2</v>
      </c>
      <c r="E99" s="23">
        <v>2</v>
      </c>
    </row>
    <row r="100" spans="2:5">
      <c r="B100" s="21">
        <v>0</v>
      </c>
      <c r="C100" s="22">
        <v>0</v>
      </c>
      <c r="D100" s="22">
        <v>2</v>
      </c>
      <c r="E100" s="23">
        <v>3</v>
      </c>
    </row>
    <row r="101" spans="2:5">
      <c r="B101" s="21">
        <v>1</v>
      </c>
      <c r="C101" s="22">
        <v>0</v>
      </c>
      <c r="D101" s="22">
        <v>1</v>
      </c>
      <c r="E101" s="23">
        <v>0</v>
      </c>
    </row>
    <row r="102" spans="2:5" ht="16" thickBot="1">
      <c r="B102" s="24">
        <v>1</v>
      </c>
      <c r="C102" s="25">
        <v>0</v>
      </c>
      <c r="D102" s="25">
        <v>1</v>
      </c>
      <c r="E102" s="26">
        <v>0</v>
      </c>
    </row>
  </sheetData>
  <mergeCells count="24">
    <mergeCell ref="G72:G73"/>
    <mergeCell ref="G75:G76"/>
    <mergeCell ref="G78:G79"/>
    <mergeCell ref="G24:G25"/>
    <mergeCell ref="G39:G40"/>
    <mergeCell ref="G42:G43"/>
    <mergeCell ref="G45:G46"/>
    <mergeCell ref="G56:G58"/>
    <mergeCell ref="G59:G61"/>
    <mergeCell ref="G62:G64"/>
    <mergeCell ref="G30:G31"/>
    <mergeCell ref="G27:G28"/>
    <mergeCell ref="O72:O73"/>
    <mergeCell ref="O75:O76"/>
    <mergeCell ref="O78:O79"/>
    <mergeCell ref="W72:W73"/>
    <mergeCell ref="W75:W76"/>
    <mergeCell ref="W78:W79"/>
    <mergeCell ref="W87:W88"/>
    <mergeCell ref="W90:W91"/>
    <mergeCell ref="W93:W94"/>
    <mergeCell ref="O87:O88"/>
    <mergeCell ref="O90:O91"/>
    <mergeCell ref="O93:O9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7834-EA56-B54D-B7B5-03B46DB6C273}">
  <dimension ref="B1:L102"/>
  <sheetViews>
    <sheetView zoomScale="55" zoomScaleNormal="55" workbookViewId="0">
      <selection activeCell="K9" sqref="K9"/>
    </sheetView>
  </sheetViews>
  <sheetFormatPr defaultColWidth="10.6640625" defaultRowHeight="15.5"/>
  <cols>
    <col min="6" max="6" width="13.83203125" style="90" bestFit="1" customWidth="1"/>
    <col min="7" max="7" width="10.83203125" style="90"/>
    <col min="8" max="8" width="18" bestFit="1" customWidth="1"/>
    <col min="9" max="9" width="10.83203125" style="90"/>
    <col min="11" max="11" width="19" bestFit="1" customWidth="1"/>
  </cols>
  <sheetData>
    <row r="1" spans="2:12" ht="16" thickBot="1"/>
    <row r="2" spans="2:12" ht="16" thickBot="1">
      <c r="B2" s="30" t="s">
        <v>17</v>
      </c>
      <c r="C2" s="31" t="s">
        <v>18</v>
      </c>
      <c r="D2" s="31" t="s">
        <v>19</v>
      </c>
      <c r="E2" s="32" t="s">
        <v>20</v>
      </c>
      <c r="F2" s="91" t="s">
        <v>61</v>
      </c>
      <c r="G2" s="92" t="s">
        <v>62</v>
      </c>
      <c r="H2" s="87" t="s">
        <v>65</v>
      </c>
      <c r="I2" s="92" t="s">
        <v>62</v>
      </c>
    </row>
    <row r="3" spans="2:12">
      <c r="B3" s="27">
        <v>1</v>
      </c>
      <c r="C3" s="28">
        <v>1</v>
      </c>
      <c r="D3" s="28">
        <v>3</v>
      </c>
      <c r="E3" s="29">
        <v>0</v>
      </c>
      <c r="F3" s="69">
        <f t="shared" ref="F3:F4" si="0">IF(D3=1,0,IF(AND(D3=2,  B3=0), 0, IF(AND(D3=2, B3=1), 1, IF(AND(D3=3, B3=0), 3, 0))))</f>
        <v>0</v>
      </c>
      <c r="G3" s="93">
        <f>IF(E3=F3,1,0)</f>
        <v>1</v>
      </c>
      <c r="H3" s="86">
        <v>0</v>
      </c>
      <c r="I3" s="93">
        <f>IF(E3=H3,1,0)</f>
        <v>1</v>
      </c>
    </row>
    <row r="4" spans="2:12">
      <c r="B4" s="21">
        <v>1</v>
      </c>
      <c r="C4" s="22">
        <v>0</v>
      </c>
      <c r="D4" s="22">
        <v>2</v>
      </c>
      <c r="E4" s="23">
        <v>2</v>
      </c>
      <c r="F4" s="69">
        <f t="shared" si="0"/>
        <v>1</v>
      </c>
      <c r="G4" s="93">
        <f>IF(E4=F4,1,0)</f>
        <v>0</v>
      </c>
      <c r="H4" s="88">
        <v>0</v>
      </c>
      <c r="I4" s="93">
        <f t="shared" ref="I4:I67" si="1">IF(E4=H4,1,0)</f>
        <v>0</v>
      </c>
    </row>
    <row r="5" spans="2:12">
      <c r="B5" s="21">
        <v>1</v>
      </c>
      <c r="C5" s="22">
        <v>0</v>
      </c>
      <c r="D5" s="22">
        <v>2</v>
      </c>
      <c r="E5" s="23">
        <v>1</v>
      </c>
      <c r="F5" s="69">
        <f>IF(D5=1,0,IF(AND(D5=2,  B5=0), 0, IF(AND(D5=2, B5=1), 1, IF(AND(D5=3, B5=0), 3, 0))))</f>
        <v>1</v>
      </c>
      <c r="G5" s="93">
        <f t="shared" ref="G5:G68" si="2">IF(E5=F5,1,0)</f>
        <v>1</v>
      </c>
      <c r="H5" s="86">
        <v>0</v>
      </c>
      <c r="I5" s="93">
        <f t="shared" si="1"/>
        <v>0</v>
      </c>
    </row>
    <row r="6" spans="2:12">
      <c r="B6" s="21">
        <v>1</v>
      </c>
      <c r="C6" s="22">
        <v>0</v>
      </c>
      <c r="D6" s="22">
        <v>3</v>
      </c>
      <c r="E6" s="23">
        <v>0</v>
      </c>
      <c r="F6" s="69">
        <f t="shared" ref="F6:F69" si="3">IF(D6=1,0,IF(AND(D6=2,  B6=0), 0, IF(AND(D6=2, B6=1), 1, IF(AND(D6=3, B6=0), 3, 0))))</f>
        <v>0</v>
      </c>
      <c r="G6" s="93">
        <f t="shared" si="2"/>
        <v>1</v>
      </c>
      <c r="H6" s="88">
        <v>0</v>
      </c>
      <c r="I6" s="93">
        <f t="shared" si="1"/>
        <v>1</v>
      </c>
    </row>
    <row r="7" spans="2:12">
      <c r="B7" s="21">
        <v>0</v>
      </c>
      <c r="C7" s="22">
        <v>0</v>
      </c>
      <c r="D7" s="22">
        <v>1</v>
      </c>
      <c r="E7" s="23">
        <v>0</v>
      </c>
      <c r="F7" s="69">
        <f t="shared" si="3"/>
        <v>0</v>
      </c>
      <c r="G7" s="93">
        <f t="shared" si="2"/>
        <v>1</v>
      </c>
      <c r="H7" s="86">
        <v>0</v>
      </c>
      <c r="I7" s="93">
        <f t="shared" si="1"/>
        <v>1</v>
      </c>
    </row>
    <row r="8" spans="2:12">
      <c r="B8" s="21">
        <v>1</v>
      </c>
      <c r="C8" s="22">
        <v>0</v>
      </c>
      <c r="D8" s="22">
        <v>1</v>
      </c>
      <c r="E8" s="23">
        <v>0</v>
      </c>
      <c r="F8" s="69">
        <f t="shared" si="3"/>
        <v>0</v>
      </c>
      <c r="G8" s="93">
        <f t="shared" si="2"/>
        <v>1</v>
      </c>
      <c r="H8" s="88">
        <v>0</v>
      </c>
      <c r="I8" s="93">
        <f t="shared" si="1"/>
        <v>1</v>
      </c>
    </row>
    <row r="9" spans="2:12">
      <c r="B9" s="21">
        <v>0</v>
      </c>
      <c r="C9" s="22">
        <v>0</v>
      </c>
      <c r="D9" s="22">
        <v>3</v>
      </c>
      <c r="E9" s="23">
        <v>3</v>
      </c>
      <c r="F9" s="69">
        <f t="shared" si="3"/>
        <v>3</v>
      </c>
      <c r="G9" s="93">
        <f t="shared" si="2"/>
        <v>1</v>
      </c>
      <c r="H9" s="86">
        <v>0</v>
      </c>
      <c r="I9" s="93">
        <f t="shared" si="1"/>
        <v>0</v>
      </c>
    </row>
    <row r="10" spans="2:12">
      <c r="B10" s="21">
        <v>0</v>
      </c>
      <c r="C10" s="22">
        <v>0</v>
      </c>
      <c r="D10" s="22">
        <v>1</v>
      </c>
      <c r="E10" s="23">
        <v>0</v>
      </c>
      <c r="F10" s="69">
        <f t="shared" si="3"/>
        <v>0</v>
      </c>
      <c r="G10" s="93">
        <f t="shared" si="2"/>
        <v>1</v>
      </c>
      <c r="H10" s="88">
        <v>0</v>
      </c>
      <c r="I10" s="93">
        <f t="shared" si="1"/>
        <v>1</v>
      </c>
    </row>
    <row r="11" spans="2:12">
      <c r="B11" s="21">
        <v>1</v>
      </c>
      <c r="C11" s="22">
        <v>0</v>
      </c>
      <c r="D11" s="22">
        <v>2</v>
      </c>
      <c r="E11" s="23">
        <v>2</v>
      </c>
      <c r="F11" s="69">
        <f t="shared" si="3"/>
        <v>1</v>
      </c>
      <c r="G11" s="93">
        <f t="shared" si="2"/>
        <v>0</v>
      </c>
      <c r="H11" s="86">
        <v>0</v>
      </c>
      <c r="I11" s="93">
        <f t="shared" si="1"/>
        <v>0</v>
      </c>
    </row>
    <row r="12" spans="2:12">
      <c r="B12" s="21">
        <v>1</v>
      </c>
      <c r="C12" s="22">
        <v>1</v>
      </c>
      <c r="D12" s="22">
        <v>3</v>
      </c>
      <c r="E12" s="23">
        <v>1</v>
      </c>
      <c r="F12" s="69">
        <f t="shared" si="3"/>
        <v>0</v>
      </c>
      <c r="G12" s="93">
        <f t="shared" si="2"/>
        <v>0</v>
      </c>
      <c r="H12" s="88">
        <v>0</v>
      </c>
      <c r="I12" s="93">
        <f t="shared" si="1"/>
        <v>0</v>
      </c>
    </row>
    <row r="13" spans="2:12">
      <c r="B13" s="21">
        <v>1</v>
      </c>
      <c r="C13" s="22">
        <v>0</v>
      </c>
      <c r="D13" s="22">
        <v>2</v>
      </c>
      <c r="E13" s="23">
        <v>0</v>
      </c>
      <c r="F13" s="69">
        <f t="shared" si="3"/>
        <v>1</v>
      </c>
      <c r="G13" s="93">
        <f t="shared" si="2"/>
        <v>0</v>
      </c>
      <c r="H13" s="86">
        <v>0</v>
      </c>
      <c r="I13" s="93">
        <f t="shared" si="1"/>
        <v>1</v>
      </c>
    </row>
    <row r="14" spans="2:12">
      <c r="B14" s="21">
        <v>0</v>
      </c>
      <c r="C14" s="22">
        <v>0</v>
      </c>
      <c r="D14" s="22">
        <v>2</v>
      </c>
      <c r="E14" s="23">
        <v>0</v>
      </c>
      <c r="F14" s="69">
        <f t="shared" si="3"/>
        <v>0</v>
      </c>
      <c r="G14" s="93">
        <f t="shared" si="2"/>
        <v>1</v>
      </c>
      <c r="H14" s="88">
        <v>0</v>
      </c>
      <c r="I14" s="93">
        <f t="shared" si="1"/>
        <v>1</v>
      </c>
    </row>
    <row r="15" spans="2:12">
      <c r="B15" s="21">
        <v>1</v>
      </c>
      <c r="C15" s="22">
        <v>1</v>
      </c>
      <c r="D15" s="22">
        <v>2</v>
      </c>
      <c r="E15" s="23">
        <v>2</v>
      </c>
      <c r="F15" s="69">
        <f t="shared" si="3"/>
        <v>1</v>
      </c>
      <c r="G15" s="93">
        <f t="shared" si="2"/>
        <v>0</v>
      </c>
      <c r="H15" s="86">
        <v>0</v>
      </c>
      <c r="I15" s="93">
        <f t="shared" si="1"/>
        <v>0</v>
      </c>
      <c r="K15" s="35"/>
    </row>
    <row r="16" spans="2:12">
      <c r="B16" s="21">
        <v>1</v>
      </c>
      <c r="C16" s="22">
        <v>0</v>
      </c>
      <c r="D16" s="22">
        <v>1</v>
      </c>
      <c r="E16" s="23">
        <v>0</v>
      </c>
      <c r="F16" s="69">
        <f t="shared" si="3"/>
        <v>0</v>
      </c>
      <c r="G16" s="93">
        <f t="shared" si="2"/>
        <v>1</v>
      </c>
      <c r="H16" s="88">
        <v>0</v>
      </c>
      <c r="I16" s="93">
        <f t="shared" si="1"/>
        <v>1</v>
      </c>
      <c r="K16" t="s">
        <v>63</v>
      </c>
      <c r="L16">
        <f>SUM(G3:G102)/100</f>
        <v>0.59</v>
      </c>
    </row>
    <row r="17" spans="2:12">
      <c r="B17" s="21">
        <v>1</v>
      </c>
      <c r="C17" s="22">
        <v>1</v>
      </c>
      <c r="D17" s="22">
        <v>1</v>
      </c>
      <c r="E17" s="23">
        <v>0</v>
      </c>
      <c r="F17" s="69">
        <f t="shared" si="3"/>
        <v>0</v>
      </c>
      <c r="G17" s="93">
        <f t="shared" si="2"/>
        <v>1</v>
      </c>
      <c r="H17" s="86">
        <v>0</v>
      </c>
      <c r="I17" s="93">
        <f t="shared" si="1"/>
        <v>1</v>
      </c>
      <c r="K17" t="s">
        <v>64</v>
      </c>
      <c r="L17">
        <f>SUM(I3:I102)/100</f>
        <v>0.56999999999999995</v>
      </c>
    </row>
    <row r="18" spans="2:12">
      <c r="B18" s="21">
        <v>1</v>
      </c>
      <c r="C18" s="22">
        <v>0</v>
      </c>
      <c r="D18" s="22">
        <v>1</v>
      </c>
      <c r="E18" s="23">
        <v>0</v>
      </c>
      <c r="F18" s="69">
        <f t="shared" si="3"/>
        <v>0</v>
      </c>
      <c r="G18" s="93">
        <f t="shared" si="2"/>
        <v>1</v>
      </c>
      <c r="H18" s="88">
        <v>0</v>
      </c>
      <c r="I18" s="93">
        <f t="shared" si="1"/>
        <v>1</v>
      </c>
    </row>
    <row r="19" spans="2:12">
      <c r="B19" s="21">
        <v>1</v>
      </c>
      <c r="C19" s="22">
        <v>0</v>
      </c>
      <c r="D19" s="22">
        <v>3</v>
      </c>
      <c r="E19" s="23">
        <v>1</v>
      </c>
      <c r="F19" s="69">
        <f t="shared" si="3"/>
        <v>0</v>
      </c>
      <c r="G19" s="93">
        <f t="shared" si="2"/>
        <v>0</v>
      </c>
      <c r="H19" s="86">
        <v>0</v>
      </c>
      <c r="I19" s="93">
        <f t="shared" si="1"/>
        <v>0</v>
      </c>
    </row>
    <row r="20" spans="2:12">
      <c r="B20" s="21">
        <v>1</v>
      </c>
      <c r="C20" s="22">
        <v>0</v>
      </c>
      <c r="D20" s="22">
        <v>1</v>
      </c>
      <c r="E20" s="23">
        <v>0</v>
      </c>
      <c r="F20" s="69">
        <f t="shared" si="3"/>
        <v>0</v>
      </c>
      <c r="G20" s="93">
        <f t="shared" si="2"/>
        <v>1</v>
      </c>
      <c r="H20" s="88">
        <v>0</v>
      </c>
      <c r="I20" s="93">
        <f t="shared" si="1"/>
        <v>1</v>
      </c>
    </row>
    <row r="21" spans="2:12">
      <c r="B21" s="21">
        <v>0</v>
      </c>
      <c r="C21" s="22">
        <v>0</v>
      </c>
      <c r="D21" s="22">
        <v>1</v>
      </c>
      <c r="E21" s="23">
        <v>0</v>
      </c>
      <c r="F21" s="69">
        <f t="shared" si="3"/>
        <v>0</v>
      </c>
      <c r="G21" s="93">
        <f t="shared" si="2"/>
        <v>1</v>
      </c>
      <c r="H21" s="86">
        <v>0</v>
      </c>
      <c r="I21" s="93">
        <f t="shared" si="1"/>
        <v>1</v>
      </c>
    </row>
    <row r="22" spans="2:12">
      <c r="B22" s="21">
        <v>1</v>
      </c>
      <c r="C22" s="22">
        <v>0</v>
      </c>
      <c r="D22" s="22">
        <v>1</v>
      </c>
      <c r="E22" s="23">
        <v>0</v>
      </c>
      <c r="F22" s="69">
        <f t="shared" si="3"/>
        <v>0</v>
      </c>
      <c r="G22" s="93">
        <f t="shared" si="2"/>
        <v>1</v>
      </c>
      <c r="H22" s="88">
        <v>0</v>
      </c>
      <c r="I22" s="93">
        <f t="shared" si="1"/>
        <v>1</v>
      </c>
    </row>
    <row r="23" spans="2:12">
      <c r="B23" s="21">
        <v>1</v>
      </c>
      <c r="C23" s="22">
        <v>0</v>
      </c>
      <c r="D23" s="22">
        <v>2</v>
      </c>
      <c r="E23" s="23">
        <v>0</v>
      </c>
      <c r="F23" s="69">
        <f t="shared" si="3"/>
        <v>1</v>
      </c>
      <c r="G23" s="93">
        <f t="shared" si="2"/>
        <v>0</v>
      </c>
      <c r="H23" s="86">
        <v>0</v>
      </c>
      <c r="I23" s="93">
        <f t="shared" si="1"/>
        <v>1</v>
      </c>
    </row>
    <row r="24" spans="2:12">
      <c r="B24" s="21">
        <v>0</v>
      </c>
      <c r="C24" s="22">
        <v>1</v>
      </c>
      <c r="D24" s="22">
        <v>1</v>
      </c>
      <c r="E24" s="23">
        <v>0</v>
      </c>
      <c r="F24" s="69">
        <f t="shared" si="3"/>
        <v>0</v>
      </c>
      <c r="G24" s="93">
        <f t="shared" si="2"/>
        <v>1</v>
      </c>
      <c r="H24" s="88">
        <v>0</v>
      </c>
      <c r="I24" s="93">
        <f t="shared" si="1"/>
        <v>1</v>
      </c>
    </row>
    <row r="25" spans="2:12">
      <c r="B25" s="21">
        <v>1</v>
      </c>
      <c r="C25" s="22">
        <v>0</v>
      </c>
      <c r="D25" s="22">
        <v>2</v>
      </c>
      <c r="E25" s="23">
        <v>1</v>
      </c>
      <c r="F25" s="69">
        <f t="shared" si="3"/>
        <v>1</v>
      </c>
      <c r="G25" s="93">
        <f t="shared" si="2"/>
        <v>1</v>
      </c>
      <c r="H25" s="86">
        <v>0</v>
      </c>
      <c r="I25" s="93">
        <f t="shared" si="1"/>
        <v>0</v>
      </c>
    </row>
    <row r="26" spans="2:12">
      <c r="B26" s="21">
        <v>1</v>
      </c>
      <c r="C26" s="22">
        <v>0</v>
      </c>
      <c r="D26" s="22">
        <v>1</v>
      </c>
      <c r="E26" s="23">
        <v>3</v>
      </c>
      <c r="F26" s="69">
        <f t="shared" si="3"/>
        <v>0</v>
      </c>
      <c r="G26" s="93">
        <f t="shared" si="2"/>
        <v>0</v>
      </c>
      <c r="H26" s="88">
        <v>0</v>
      </c>
      <c r="I26" s="93">
        <f t="shared" si="1"/>
        <v>0</v>
      </c>
    </row>
    <row r="27" spans="2:12">
      <c r="B27" s="21">
        <v>1</v>
      </c>
      <c r="C27" s="22">
        <v>0</v>
      </c>
      <c r="D27" s="22">
        <v>2</v>
      </c>
      <c r="E27" s="23">
        <v>4</v>
      </c>
      <c r="F27" s="69">
        <f t="shared" si="3"/>
        <v>1</v>
      </c>
      <c r="G27" s="93">
        <f t="shared" si="2"/>
        <v>0</v>
      </c>
      <c r="H27" s="86">
        <v>0</v>
      </c>
      <c r="I27" s="93">
        <f t="shared" si="1"/>
        <v>0</v>
      </c>
    </row>
    <row r="28" spans="2:12">
      <c r="B28" s="21">
        <v>0</v>
      </c>
      <c r="C28" s="22">
        <v>0</v>
      </c>
      <c r="D28" s="22">
        <v>2</v>
      </c>
      <c r="E28" s="23">
        <v>0</v>
      </c>
      <c r="F28" s="69">
        <f t="shared" si="3"/>
        <v>0</v>
      </c>
      <c r="G28" s="93">
        <f t="shared" si="2"/>
        <v>1</v>
      </c>
      <c r="H28" s="88">
        <v>0</v>
      </c>
      <c r="I28" s="93">
        <f t="shared" si="1"/>
        <v>1</v>
      </c>
    </row>
    <row r="29" spans="2:12">
      <c r="B29" s="21">
        <v>0</v>
      </c>
      <c r="C29" s="22">
        <v>0</v>
      </c>
      <c r="D29" s="22">
        <v>1</v>
      </c>
      <c r="E29" s="23">
        <v>0</v>
      </c>
      <c r="F29" s="69">
        <f t="shared" si="3"/>
        <v>0</v>
      </c>
      <c r="G29" s="93">
        <f t="shared" si="2"/>
        <v>1</v>
      </c>
      <c r="H29" s="86">
        <v>0</v>
      </c>
      <c r="I29" s="93">
        <f t="shared" si="1"/>
        <v>1</v>
      </c>
    </row>
    <row r="30" spans="2:12">
      <c r="B30" s="21">
        <v>0</v>
      </c>
      <c r="C30" s="22">
        <v>0</v>
      </c>
      <c r="D30" s="22">
        <v>3</v>
      </c>
      <c r="E30" s="23">
        <v>0</v>
      </c>
      <c r="F30" s="69">
        <f t="shared" si="3"/>
        <v>3</v>
      </c>
      <c r="G30" s="93">
        <f t="shared" si="2"/>
        <v>0</v>
      </c>
      <c r="H30" s="88">
        <v>0</v>
      </c>
      <c r="I30" s="93">
        <f t="shared" si="1"/>
        <v>1</v>
      </c>
    </row>
    <row r="31" spans="2:12">
      <c r="B31" s="21">
        <v>1</v>
      </c>
      <c r="C31" s="22">
        <v>0</v>
      </c>
      <c r="D31" s="22">
        <v>1</v>
      </c>
      <c r="E31" s="23">
        <v>0</v>
      </c>
      <c r="F31" s="69">
        <f t="shared" si="3"/>
        <v>0</v>
      </c>
      <c r="G31" s="93">
        <f t="shared" si="2"/>
        <v>1</v>
      </c>
      <c r="H31" s="86">
        <v>0</v>
      </c>
      <c r="I31" s="93">
        <f t="shared" si="1"/>
        <v>1</v>
      </c>
    </row>
    <row r="32" spans="2:12">
      <c r="B32" s="21">
        <v>1</v>
      </c>
      <c r="C32" s="22">
        <v>0</v>
      </c>
      <c r="D32" s="22">
        <v>2</v>
      </c>
      <c r="E32" s="23">
        <v>3</v>
      </c>
      <c r="F32" s="69">
        <f t="shared" si="3"/>
        <v>1</v>
      </c>
      <c r="G32" s="93">
        <f t="shared" si="2"/>
        <v>0</v>
      </c>
      <c r="H32" s="88">
        <v>0</v>
      </c>
      <c r="I32" s="93">
        <f t="shared" si="1"/>
        <v>0</v>
      </c>
    </row>
    <row r="33" spans="2:9">
      <c r="B33" s="21">
        <v>0</v>
      </c>
      <c r="C33" s="22">
        <v>0</v>
      </c>
      <c r="D33" s="22">
        <v>1</v>
      </c>
      <c r="E33" s="23">
        <v>0</v>
      </c>
      <c r="F33" s="69">
        <f t="shared" si="3"/>
        <v>0</v>
      </c>
      <c r="G33" s="93">
        <f t="shared" si="2"/>
        <v>1</v>
      </c>
      <c r="H33" s="86">
        <v>0</v>
      </c>
      <c r="I33" s="93">
        <f t="shared" si="1"/>
        <v>1</v>
      </c>
    </row>
    <row r="34" spans="2:9">
      <c r="B34" s="21">
        <v>1</v>
      </c>
      <c r="C34" s="22">
        <v>1</v>
      </c>
      <c r="D34" s="22">
        <v>1</v>
      </c>
      <c r="E34" s="23">
        <v>2</v>
      </c>
      <c r="F34" s="69">
        <f t="shared" si="3"/>
        <v>0</v>
      </c>
      <c r="G34" s="93">
        <f t="shared" si="2"/>
        <v>0</v>
      </c>
      <c r="H34" s="88">
        <v>0</v>
      </c>
      <c r="I34" s="93">
        <f t="shared" si="1"/>
        <v>0</v>
      </c>
    </row>
    <row r="35" spans="2:9">
      <c r="B35" s="21">
        <v>1</v>
      </c>
      <c r="C35" s="22">
        <v>0</v>
      </c>
      <c r="D35" s="22">
        <v>1</v>
      </c>
      <c r="E35" s="23">
        <v>1</v>
      </c>
      <c r="F35" s="69">
        <f t="shared" si="3"/>
        <v>0</v>
      </c>
      <c r="G35" s="93">
        <f t="shared" si="2"/>
        <v>0</v>
      </c>
      <c r="H35" s="86">
        <v>0</v>
      </c>
      <c r="I35" s="93">
        <f t="shared" si="1"/>
        <v>0</v>
      </c>
    </row>
    <row r="36" spans="2:9">
      <c r="B36" s="21">
        <v>1</v>
      </c>
      <c r="C36" s="22">
        <v>0</v>
      </c>
      <c r="D36" s="22">
        <v>2</v>
      </c>
      <c r="E36" s="23">
        <v>0</v>
      </c>
      <c r="F36" s="69">
        <f t="shared" si="3"/>
        <v>1</v>
      </c>
      <c r="G36" s="93">
        <f t="shared" si="2"/>
        <v>0</v>
      </c>
      <c r="H36" s="88">
        <v>0</v>
      </c>
      <c r="I36" s="93">
        <f t="shared" si="1"/>
        <v>1</v>
      </c>
    </row>
    <row r="37" spans="2:9">
      <c r="B37" s="21">
        <v>1</v>
      </c>
      <c r="C37" s="22">
        <v>0</v>
      </c>
      <c r="D37" s="22">
        <v>1</v>
      </c>
      <c r="E37" s="23">
        <v>0</v>
      </c>
      <c r="F37" s="69">
        <f t="shared" si="3"/>
        <v>0</v>
      </c>
      <c r="G37" s="93">
        <f t="shared" si="2"/>
        <v>1</v>
      </c>
      <c r="H37" s="86">
        <v>0</v>
      </c>
      <c r="I37" s="93">
        <f t="shared" si="1"/>
        <v>1</v>
      </c>
    </row>
    <row r="38" spans="2:9">
      <c r="B38" s="21">
        <v>1</v>
      </c>
      <c r="C38" s="22">
        <v>0</v>
      </c>
      <c r="D38" s="22">
        <v>1</v>
      </c>
      <c r="E38" s="23">
        <v>0</v>
      </c>
      <c r="F38" s="69">
        <f t="shared" si="3"/>
        <v>0</v>
      </c>
      <c r="G38" s="93">
        <f t="shared" si="2"/>
        <v>1</v>
      </c>
      <c r="H38" s="88">
        <v>0</v>
      </c>
      <c r="I38" s="93">
        <f t="shared" si="1"/>
        <v>1</v>
      </c>
    </row>
    <row r="39" spans="2:9">
      <c r="B39" s="21">
        <v>1</v>
      </c>
      <c r="C39" s="22">
        <v>0</v>
      </c>
      <c r="D39" s="22">
        <v>2</v>
      </c>
      <c r="E39" s="23">
        <v>3</v>
      </c>
      <c r="F39" s="69">
        <f t="shared" si="3"/>
        <v>1</v>
      </c>
      <c r="G39" s="93">
        <f t="shared" si="2"/>
        <v>0</v>
      </c>
      <c r="H39" s="86">
        <v>0</v>
      </c>
      <c r="I39" s="93">
        <f t="shared" si="1"/>
        <v>0</v>
      </c>
    </row>
    <row r="40" spans="2:9">
      <c r="B40" s="21">
        <v>1</v>
      </c>
      <c r="C40" s="22">
        <v>0</v>
      </c>
      <c r="D40" s="22">
        <v>2</v>
      </c>
      <c r="E40" s="23">
        <v>1</v>
      </c>
      <c r="F40" s="69">
        <f t="shared" si="3"/>
        <v>1</v>
      </c>
      <c r="G40" s="93">
        <f t="shared" si="2"/>
        <v>1</v>
      </c>
      <c r="H40" s="88">
        <v>0</v>
      </c>
      <c r="I40" s="93">
        <f t="shared" si="1"/>
        <v>0</v>
      </c>
    </row>
    <row r="41" spans="2:9">
      <c r="B41" s="21">
        <v>1</v>
      </c>
      <c r="C41" s="22">
        <v>0</v>
      </c>
      <c r="D41" s="22">
        <v>2</v>
      </c>
      <c r="E41" s="23">
        <v>3</v>
      </c>
      <c r="F41" s="69">
        <f t="shared" si="3"/>
        <v>1</v>
      </c>
      <c r="G41" s="93">
        <f t="shared" si="2"/>
        <v>0</v>
      </c>
      <c r="H41" s="86">
        <v>0</v>
      </c>
      <c r="I41" s="93">
        <f t="shared" si="1"/>
        <v>0</v>
      </c>
    </row>
    <row r="42" spans="2:9">
      <c r="B42" s="21">
        <v>1</v>
      </c>
      <c r="C42" s="22">
        <v>1</v>
      </c>
      <c r="D42" s="22">
        <v>2</v>
      </c>
      <c r="E42" s="23">
        <v>0</v>
      </c>
      <c r="F42" s="69">
        <f t="shared" si="3"/>
        <v>1</v>
      </c>
      <c r="G42" s="93">
        <f t="shared" si="2"/>
        <v>0</v>
      </c>
      <c r="H42" s="88">
        <v>0</v>
      </c>
      <c r="I42" s="93">
        <f t="shared" si="1"/>
        <v>1</v>
      </c>
    </row>
    <row r="43" spans="2:9">
      <c r="B43" s="21">
        <v>0</v>
      </c>
      <c r="C43" s="22">
        <v>0</v>
      </c>
      <c r="D43" s="22">
        <v>2</v>
      </c>
      <c r="E43" s="23">
        <v>4</v>
      </c>
      <c r="F43" s="69">
        <f t="shared" si="3"/>
        <v>0</v>
      </c>
      <c r="G43" s="93">
        <f t="shared" si="2"/>
        <v>0</v>
      </c>
      <c r="H43" s="86">
        <v>0</v>
      </c>
      <c r="I43" s="93">
        <f t="shared" si="1"/>
        <v>0</v>
      </c>
    </row>
    <row r="44" spans="2:9">
      <c r="B44" s="21">
        <v>1</v>
      </c>
      <c r="C44" s="22">
        <v>0</v>
      </c>
      <c r="D44" s="22">
        <v>1</v>
      </c>
      <c r="E44" s="23">
        <v>0</v>
      </c>
      <c r="F44" s="69">
        <f t="shared" si="3"/>
        <v>0</v>
      </c>
      <c r="G44" s="93">
        <f t="shared" si="2"/>
        <v>1</v>
      </c>
      <c r="H44" s="88">
        <v>0</v>
      </c>
      <c r="I44" s="93">
        <f t="shared" si="1"/>
        <v>1</v>
      </c>
    </row>
    <row r="45" spans="2:9">
      <c r="B45" s="21">
        <v>0</v>
      </c>
      <c r="C45" s="22">
        <v>0</v>
      </c>
      <c r="D45" s="22">
        <v>1</v>
      </c>
      <c r="E45" s="23">
        <v>0</v>
      </c>
      <c r="F45" s="69">
        <f t="shared" si="3"/>
        <v>0</v>
      </c>
      <c r="G45" s="93">
        <f t="shared" si="2"/>
        <v>1</v>
      </c>
      <c r="H45" s="86">
        <v>0</v>
      </c>
      <c r="I45" s="93">
        <f t="shared" si="1"/>
        <v>1</v>
      </c>
    </row>
    <row r="46" spans="2:9">
      <c r="B46" s="21">
        <v>1</v>
      </c>
      <c r="C46" s="22">
        <v>1</v>
      </c>
      <c r="D46" s="22">
        <v>1</v>
      </c>
      <c r="E46" s="23">
        <v>0</v>
      </c>
      <c r="F46" s="69">
        <f t="shared" si="3"/>
        <v>0</v>
      </c>
      <c r="G46" s="93">
        <f t="shared" si="2"/>
        <v>1</v>
      </c>
      <c r="H46" s="88">
        <v>0</v>
      </c>
      <c r="I46" s="93">
        <f t="shared" si="1"/>
        <v>1</v>
      </c>
    </row>
    <row r="47" spans="2:9">
      <c r="B47" s="21">
        <v>0</v>
      </c>
      <c r="C47" s="22">
        <v>0</v>
      </c>
      <c r="D47" s="22">
        <v>1</v>
      </c>
      <c r="E47" s="23">
        <v>1</v>
      </c>
      <c r="F47" s="69">
        <f t="shared" si="3"/>
        <v>0</v>
      </c>
      <c r="G47" s="93">
        <f t="shared" si="2"/>
        <v>0</v>
      </c>
      <c r="H47" s="86">
        <v>0</v>
      </c>
      <c r="I47" s="93">
        <f t="shared" si="1"/>
        <v>0</v>
      </c>
    </row>
    <row r="48" spans="2:9">
      <c r="B48" s="21">
        <v>1</v>
      </c>
      <c r="C48" s="22">
        <v>0</v>
      </c>
      <c r="D48" s="22">
        <v>2</v>
      </c>
      <c r="E48" s="23">
        <v>4</v>
      </c>
      <c r="F48" s="69">
        <f t="shared" si="3"/>
        <v>1</v>
      </c>
      <c r="G48" s="93">
        <f t="shared" si="2"/>
        <v>0</v>
      </c>
      <c r="H48" s="88">
        <v>0</v>
      </c>
      <c r="I48" s="93">
        <f t="shared" si="1"/>
        <v>0</v>
      </c>
    </row>
    <row r="49" spans="2:9">
      <c r="B49" s="21">
        <v>1</v>
      </c>
      <c r="C49" s="22">
        <v>0</v>
      </c>
      <c r="D49" s="22">
        <v>1</v>
      </c>
      <c r="E49" s="23">
        <v>0</v>
      </c>
      <c r="F49" s="69">
        <f t="shared" si="3"/>
        <v>0</v>
      </c>
      <c r="G49" s="93">
        <f t="shared" si="2"/>
        <v>1</v>
      </c>
      <c r="H49" s="86">
        <v>0</v>
      </c>
      <c r="I49" s="93">
        <f t="shared" si="1"/>
        <v>1</v>
      </c>
    </row>
    <row r="50" spans="2:9">
      <c r="B50" s="21">
        <v>1</v>
      </c>
      <c r="C50" s="22">
        <v>0</v>
      </c>
      <c r="D50" s="22">
        <v>2</v>
      </c>
      <c r="E50" s="23">
        <v>4</v>
      </c>
      <c r="F50" s="69">
        <f t="shared" si="3"/>
        <v>1</v>
      </c>
      <c r="G50" s="93">
        <f t="shared" si="2"/>
        <v>0</v>
      </c>
      <c r="H50" s="88">
        <v>0</v>
      </c>
      <c r="I50" s="93">
        <f t="shared" si="1"/>
        <v>0</v>
      </c>
    </row>
    <row r="51" spans="2:9">
      <c r="B51" s="21">
        <v>0</v>
      </c>
      <c r="C51" s="22">
        <v>1</v>
      </c>
      <c r="D51" s="22">
        <v>1</v>
      </c>
      <c r="E51" s="23">
        <v>0</v>
      </c>
      <c r="F51" s="69">
        <f t="shared" si="3"/>
        <v>0</v>
      </c>
      <c r="G51" s="93">
        <f t="shared" si="2"/>
        <v>1</v>
      </c>
      <c r="H51" s="86">
        <v>0</v>
      </c>
      <c r="I51" s="93">
        <f t="shared" si="1"/>
        <v>1</v>
      </c>
    </row>
    <row r="52" spans="2:9">
      <c r="B52" s="21">
        <v>1</v>
      </c>
      <c r="C52" s="22">
        <v>1</v>
      </c>
      <c r="D52" s="22">
        <v>3</v>
      </c>
      <c r="E52" s="23">
        <v>0</v>
      </c>
      <c r="F52" s="69">
        <f t="shared" si="3"/>
        <v>0</v>
      </c>
      <c r="G52" s="93">
        <f t="shared" si="2"/>
        <v>1</v>
      </c>
      <c r="H52" s="88">
        <v>0</v>
      </c>
      <c r="I52" s="93">
        <f t="shared" si="1"/>
        <v>1</v>
      </c>
    </row>
    <row r="53" spans="2:9">
      <c r="B53" s="21">
        <v>0</v>
      </c>
      <c r="C53" s="22">
        <v>0</v>
      </c>
      <c r="D53" s="22">
        <v>1</v>
      </c>
      <c r="E53" s="23">
        <v>0</v>
      </c>
      <c r="F53" s="69">
        <f t="shared" si="3"/>
        <v>0</v>
      </c>
      <c r="G53" s="93">
        <f t="shared" si="2"/>
        <v>1</v>
      </c>
      <c r="H53" s="86">
        <v>0</v>
      </c>
      <c r="I53" s="93">
        <f t="shared" si="1"/>
        <v>1</v>
      </c>
    </row>
    <row r="54" spans="2:9">
      <c r="B54" s="21">
        <v>1</v>
      </c>
      <c r="C54" s="22">
        <v>0</v>
      </c>
      <c r="D54" s="22">
        <v>1</v>
      </c>
      <c r="E54" s="23">
        <v>0</v>
      </c>
      <c r="F54" s="69">
        <f t="shared" si="3"/>
        <v>0</v>
      </c>
      <c r="G54" s="93">
        <f t="shared" si="2"/>
        <v>1</v>
      </c>
      <c r="H54" s="88">
        <v>0</v>
      </c>
      <c r="I54" s="93">
        <f t="shared" si="1"/>
        <v>1</v>
      </c>
    </row>
    <row r="55" spans="2:9">
      <c r="B55" s="21">
        <v>1</v>
      </c>
      <c r="C55" s="22">
        <v>0</v>
      </c>
      <c r="D55" s="22">
        <v>1</v>
      </c>
      <c r="E55" s="23">
        <v>2</v>
      </c>
      <c r="F55" s="69">
        <f t="shared" si="3"/>
        <v>0</v>
      </c>
      <c r="G55" s="93">
        <f t="shared" si="2"/>
        <v>0</v>
      </c>
      <c r="H55" s="86">
        <v>0</v>
      </c>
      <c r="I55" s="93">
        <f t="shared" si="1"/>
        <v>0</v>
      </c>
    </row>
    <row r="56" spans="2:9">
      <c r="B56" s="21">
        <v>1</v>
      </c>
      <c r="C56" s="22">
        <v>0</v>
      </c>
      <c r="D56" s="22">
        <v>1</v>
      </c>
      <c r="E56" s="23">
        <v>0</v>
      </c>
      <c r="F56" s="69">
        <f t="shared" si="3"/>
        <v>0</v>
      </c>
      <c r="G56" s="93">
        <f t="shared" si="2"/>
        <v>1</v>
      </c>
      <c r="H56" s="88">
        <v>0</v>
      </c>
      <c r="I56" s="93">
        <f t="shared" si="1"/>
        <v>1</v>
      </c>
    </row>
    <row r="57" spans="2:9">
      <c r="B57" s="21">
        <v>1</v>
      </c>
      <c r="C57" s="22">
        <v>0</v>
      </c>
      <c r="D57" s="22">
        <v>1</v>
      </c>
      <c r="E57" s="23">
        <v>1</v>
      </c>
      <c r="F57" s="69">
        <f t="shared" si="3"/>
        <v>0</v>
      </c>
      <c r="G57" s="93">
        <f t="shared" si="2"/>
        <v>0</v>
      </c>
      <c r="H57" s="86">
        <v>0</v>
      </c>
      <c r="I57" s="93">
        <f t="shared" si="1"/>
        <v>0</v>
      </c>
    </row>
    <row r="58" spans="2:9">
      <c r="B58" s="21">
        <v>1</v>
      </c>
      <c r="C58" s="22">
        <v>0</v>
      </c>
      <c r="D58" s="22">
        <v>2</v>
      </c>
      <c r="E58" s="23">
        <v>1</v>
      </c>
      <c r="F58" s="69">
        <f t="shared" si="3"/>
        <v>1</v>
      </c>
      <c r="G58" s="93">
        <f t="shared" si="2"/>
        <v>1</v>
      </c>
      <c r="H58" s="88">
        <v>0</v>
      </c>
      <c r="I58" s="93">
        <f t="shared" si="1"/>
        <v>0</v>
      </c>
    </row>
    <row r="59" spans="2:9">
      <c r="B59" s="21">
        <v>1</v>
      </c>
      <c r="C59" s="22">
        <v>0</v>
      </c>
      <c r="D59" s="22">
        <v>2</v>
      </c>
      <c r="E59" s="23">
        <v>1</v>
      </c>
      <c r="F59" s="69">
        <f t="shared" si="3"/>
        <v>1</v>
      </c>
      <c r="G59" s="93">
        <f t="shared" si="2"/>
        <v>1</v>
      </c>
      <c r="H59" s="86">
        <v>0</v>
      </c>
      <c r="I59" s="93">
        <f t="shared" si="1"/>
        <v>0</v>
      </c>
    </row>
    <row r="60" spans="2:9">
      <c r="B60" s="21">
        <v>1</v>
      </c>
      <c r="C60" s="22">
        <v>0</v>
      </c>
      <c r="D60" s="22">
        <v>1</v>
      </c>
      <c r="E60" s="23">
        <v>1</v>
      </c>
      <c r="F60" s="69">
        <f t="shared" si="3"/>
        <v>0</v>
      </c>
      <c r="G60" s="93">
        <f t="shared" si="2"/>
        <v>0</v>
      </c>
      <c r="H60" s="88">
        <v>0</v>
      </c>
      <c r="I60" s="93">
        <f t="shared" si="1"/>
        <v>0</v>
      </c>
    </row>
    <row r="61" spans="2:9">
      <c r="B61" s="21">
        <v>1</v>
      </c>
      <c r="C61" s="22">
        <v>0</v>
      </c>
      <c r="D61" s="22">
        <v>3</v>
      </c>
      <c r="E61" s="23">
        <v>0</v>
      </c>
      <c r="F61" s="69">
        <f t="shared" si="3"/>
        <v>0</v>
      </c>
      <c r="G61" s="93">
        <f t="shared" si="2"/>
        <v>1</v>
      </c>
      <c r="H61" s="86">
        <v>0</v>
      </c>
      <c r="I61" s="93">
        <f t="shared" si="1"/>
        <v>1</v>
      </c>
    </row>
    <row r="62" spans="2:9">
      <c r="B62" s="21">
        <v>1</v>
      </c>
      <c r="C62" s="22">
        <v>0</v>
      </c>
      <c r="D62" s="22">
        <v>1</v>
      </c>
      <c r="E62" s="23">
        <v>0</v>
      </c>
      <c r="F62" s="69">
        <f t="shared" si="3"/>
        <v>0</v>
      </c>
      <c r="G62" s="93">
        <f t="shared" si="2"/>
        <v>1</v>
      </c>
      <c r="H62" s="88">
        <v>0</v>
      </c>
      <c r="I62" s="93">
        <f t="shared" si="1"/>
        <v>1</v>
      </c>
    </row>
    <row r="63" spans="2:9">
      <c r="B63" s="21">
        <v>0</v>
      </c>
      <c r="C63" s="22">
        <v>0</v>
      </c>
      <c r="D63" s="22">
        <v>2</v>
      </c>
      <c r="E63" s="23">
        <v>2</v>
      </c>
      <c r="F63" s="69">
        <f t="shared" si="3"/>
        <v>0</v>
      </c>
      <c r="G63" s="93">
        <f t="shared" si="2"/>
        <v>0</v>
      </c>
      <c r="H63" s="86">
        <v>0</v>
      </c>
      <c r="I63" s="93">
        <f t="shared" si="1"/>
        <v>0</v>
      </c>
    </row>
    <row r="64" spans="2:9">
      <c r="B64" s="21">
        <v>0</v>
      </c>
      <c r="C64" s="22">
        <v>0</v>
      </c>
      <c r="D64" s="22">
        <v>3</v>
      </c>
      <c r="E64" s="23">
        <v>0</v>
      </c>
      <c r="F64" s="69">
        <f t="shared" si="3"/>
        <v>3</v>
      </c>
      <c r="G64" s="93">
        <f t="shared" si="2"/>
        <v>0</v>
      </c>
      <c r="H64" s="88">
        <v>0</v>
      </c>
      <c r="I64" s="93">
        <f t="shared" si="1"/>
        <v>1</v>
      </c>
    </row>
    <row r="65" spans="2:9">
      <c r="B65" s="21">
        <v>1</v>
      </c>
      <c r="C65" s="22">
        <v>0</v>
      </c>
      <c r="D65" s="22">
        <v>2</v>
      </c>
      <c r="E65" s="23">
        <v>1</v>
      </c>
      <c r="F65" s="69">
        <f t="shared" si="3"/>
        <v>1</v>
      </c>
      <c r="G65" s="93">
        <f t="shared" si="2"/>
        <v>1</v>
      </c>
      <c r="H65" s="86">
        <v>0</v>
      </c>
      <c r="I65" s="93">
        <f t="shared" si="1"/>
        <v>0</v>
      </c>
    </row>
    <row r="66" spans="2:9">
      <c r="B66" s="21">
        <v>0</v>
      </c>
      <c r="C66" s="22">
        <v>1</v>
      </c>
      <c r="D66" s="22">
        <v>1</v>
      </c>
      <c r="E66" s="23">
        <v>0</v>
      </c>
      <c r="F66" s="69">
        <f t="shared" si="3"/>
        <v>0</v>
      </c>
      <c r="G66" s="93">
        <f t="shared" si="2"/>
        <v>1</v>
      </c>
      <c r="H66" s="88">
        <v>0</v>
      </c>
      <c r="I66" s="93">
        <f t="shared" si="1"/>
        <v>1</v>
      </c>
    </row>
    <row r="67" spans="2:9">
      <c r="B67" s="21">
        <v>1</v>
      </c>
      <c r="C67" s="22">
        <v>0</v>
      </c>
      <c r="D67" s="22">
        <v>2</v>
      </c>
      <c r="E67" s="23">
        <v>2</v>
      </c>
      <c r="F67" s="69">
        <f t="shared" si="3"/>
        <v>1</v>
      </c>
      <c r="G67" s="93">
        <f t="shared" si="2"/>
        <v>0</v>
      </c>
      <c r="H67" s="86">
        <v>0</v>
      </c>
      <c r="I67" s="93">
        <f t="shared" si="1"/>
        <v>0</v>
      </c>
    </row>
    <row r="68" spans="2:9">
      <c r="B68" s="21">
        <v>1</v>
      </c>
      <c r="C68" s="22">
        <v>0</v>
      </c>
      <c r="D68" s="22">
        <v>2</v>
      </c>
      <c r="E68" s="23">
        <v>2</v>
      </c>
      <c r="F68" s="69">
        <f t="shared" si="3"/>
        <v>1</v>
      </c>
      <c r="G68" s="93">
        <f t="shared" si="2"/>
        <v>0</v>
      </c>
      <c r="H68" s="88">
        <v>0</v>
      </c>
      <c r="I68" s="93">
        <f t="shared" ref="I68:I102" si="4">IF(E68=H68,1,0)</f>
        <v>0</v>
      </c>
    </row>
    <row r="69" spans="2:9">
      <c r="B69" s="21">
        <v>1</v>
      </c>
      <c r="C69" s="22">
        <v>0</v>
      </c>
      <c r="D69" s="22">
        <v>2</v>
      </c>
      <c r="E69" s="23">
        <v>1</v>
      </c>
      <c r="F69" s="69">
        <f t="shared" si="3"/>
        <v>1</v>
      </c>
      <c r="G69" s="93">
        <f t="shared" ref="G69:G102" si="5">IF(E69=F69,1,0)</f>
        <v>1</v>
      </c>
      <c r="H69" s="86">
        <v>0</v>
      </c>
      <c r="I69" s="93">
        <f t="shared" si="4"/>
        <v>0</v>
      </c>
    </row>
    <row r="70" spans="2:9">
      <c r="B70" s="21">
        <v>1</v>
      </c>
      <c r="C70" s="22">
        <v>0</v>
      </c>
      <c r="D70" s="22">
        <v>1</v>
      </c>
      <c r="E70" s="23">
        <v>0</v>
      </c>
      <c r="F70" s="69">
        <f t="shared" ref="F70:F102" si="6">IF(D70=1,0,IF(AND(D70=2,  B70=0), 0, IF(AND(D70=2, B70=1), 1, IF(AND(D70=3, B70=0), 3, 0))))</f>
        <v>0</v>
      </c>
      <c r="G70" s="93">
        <f t="shared" si="5"/>
        <v>1</v>
      </c>
      <c r="H70" s="88">
        <v>0</v>
      </c>
      <c r="I70" s="93">
        <f t="shared" si="4"/>
        <v>1</v>
      </c>
    </row>
    <row r="71" spans="2:9">
      <c r="B71" s="21">
        <v>1</v>
      </c>
      <c r="C71" s="22">
        <v>0</v>
      </c>
      <c r="D71" s="22">
        <v>3</v>
      </c>
      <c r="E71" s="23">
        <v>2</v>
      </c>
      <c r="F71" s="69">
        <f t="shared" si="6"/>
        <v>0</v>
      </c>
      <c r="G71" s="93">
        <f t="shared" si="5"/>
        <v>0</v>
      </c>
      <c r="H71" s="86">
        <v>0</v>
      </c>
      <c r="I71" s="93">
        <f t="shared" si="4"/>
        <v>0</v>
      </c>
    </row>
    <row r="72" spans="2:9">
      <c r="B72" s="21">
        <v>1</v>
      </c>
      <c r="C72" s="22">
        <v>0</v>
      </c>
      <c r="D72" s="22">
        <v>2</v>
      </c>
      <c r="E72" s="23">
        <v>1</v>
      </c>
      <c r="F72" s="69">
        <f t="shared" si="6"/>
        <v>1</v>
      </c>
      <c r="G72" s="93">
        <f t="shared" si="5"/>
        <v>1</v>
      </c>
      <c r="H72" s="88">
        <v>0</v>
      </c>
      <c r="I72" s="93">
        <f t="shared" si="4"/>
        <v>0</v>
      </c>
    </row>
    <row r="73" spans="2:9">
      <c r="B73" s="21">
        <v>0</v>
      </c>
      <c r="C73" s="22">
        <v>0</v>
      </c>
      <c r="D73" s="22">
        <v>1</v>
      </c>
      <c r="E73" s="23">
        <v>0</v>
      </c>
      <c r="F73" s="69">
        <f t="shared" si="6"/>
        <v>0</v>
      </c>
      <c r="G73" s="93">
        <f t="shared" si="5"/>
        <v>1</v>
      </c>
      <c r="H73" s="86">
        <v>0</v>
      </c>
      <c r="I73" s="93">
        <f t="shared" si="4"/>
        <v>1</v>
      </c>
    </row>
    <row r="74" spans="2:9">
      <c r="B74" s="21">
        <v>1</v>
      </c>
      <c r="C74" s="22">
        <v>1</v>
      </c>
      <c r="D74" s="22">
        <v>2</v>
      </c>
      <c r="E74" s="23">
        <v>3</v>
      </c>
      <c r="F74" s="69">
        <f t="shared" si="6"/>
        <v>1</v>
      </c>
      <c r="G74" s="93">
        <f t="shared" si="5"/>
        <v>0</v>
      </c>
      <c r="H74" s="88">
        <v>0</v>
      </c>
      <c r="I74" s="93">
        <f t="shared" si="4"/>
        <v>0</v>
      </c>
    </row>
    <row r="75" spans="2:9">
      <c r="B75" s="21">
        <v>1</v>
      </c>
      <c r="C75" s="22">
        <v>0</v>
      </c>
      <c r="D75" s="22">
        <v>2</v>
      </c>
      <c r="E75" s="23">
        <v>1</v>
      </c>
      <c r="F75" s="69">
        <f t="shared" si="6"/>
        <v>1</v>
      </c>
      <c r="G75" s="93">
        <f t="shared" si="5"/>
        <v>1</v>
      </c>
      <c r="H75" s="86">
        <v>0</v>
      </c>
      <c r="I75" s="93">
        <f t="shared" si="4"/>
        <v>0</v>
      </c>
    </row>
    <row r="76" spans="2:9">
      <c r="B76" s="21">
        <v>1</v>
      </c>
      <c r="C76" s="22">
        <v>0</v>
      </c>
      <c r="D76" s="22">
        <v>1</v>
      </c>
      <c r="E76" s="23">
        <v>1</v>
      </c>
      <c r="F76" s="69">
        <f t="shared" si="6"/>
        <v>0</v>
      </c>
      <c r="G76" s="93">
        <f t="shared" si="5"/>
        <v>0</v>
      </c>
      <c r="H76" s="88">
        <v>0</v>
      </c>
      <c r="I76" s="93">
        <f t="shared" si="4"/>
        <v>0</v>
      </c>
    </row>
    <row r="77" spans="2:9">
      <c r="B77" s="21">
        <v>1</v>
      </c>
      <c r="C77" s="22">
        <v>0</v>
      </c>
      <c r="D77" s="22">
        <v>1</v>
      </c>
      <c r="E77" s="23">
        <v>1</v>
      </c>
      <c r="F77" s="69">
        <f t="shared" si="6"/>
        <v>0</v>
      </c>
      <c r="G77" s="93">
        <f t="shared" si="5"/>
        <v>0</v>
      </c>
      <c r="H77" s="86">
        <v>0</v>
      </c>
      <c r="I77" s="93">
        <f t="shared" si="4"/>
        <v>0</v>
      </c>
    </row>
    <row r="78" spans="2:9">
      <c r="B78" s="21">
        <v>0</v>
      </c>
      <c r="C78" s="22">
        <v>0</v>
      </c>
      <c r="D78" s="22">
        <v>1</v>
      </c>
      <c r="E78" s="23">
        <v>0</v>
      </c>
      <c r="F78" s="69">
        <f t="shared" si="6"/>
        <v>0</v>
      </c>
      <c r="G78" s="93">
        <f t="shared" si="5"/>
        <v>1</v>
      </c>
      <c r="H78" s="88">
        <v>0</v>
      </c>
      <c r="I78" s="93">
        <f t="shared" si="4"/>
        <v>1</v>
      </c>
    </row>
    <row r="79" spans="2:9">
      <c r="B79" s="21">
        <v>1</v>
      </c>
      <c r="C79" s="22">
        <v>0</v>
      </c>
      <c r="D79" s="22">
        <v>2</v>
      </c>
      <c r="E79" s="23">
        <v>1</v>
      </c>
      <c r="F79" s="69">
        <f t="shared" si="6"/>
        <v>1</v>
      </c>
      <c r="G79" s="93">
        <f t="shared" si="5"/>
        <v>1</v>
      </c>
      <c r="H79" s="86">
        <v>0</v>
      </c>
      <c r="I79" s="93">
        <f t="shared" si="4"/>
        <v>0</v>
      </c>
    </row>
    <row r="80" spans="2:9">
      <c r="B80" s="21">
        <v>0</v>
      </c>
      <c r="C80" s="22">
        <v>0</v>
      </c>
      <c r="D80" s="22">
        <v>1</v>
      </c>
      <c r="E80" s="23">
        <v>0</v>
      </c>
      <c r="F80" s="69">
        <f t="shared" si="6"/>
        <v>0</v>
      </c>
      <c r="G80" s="93">
        <f t="shared" si="5"/>
        <v>1</v>
      </c>
      <c r="H80" s="88">
        <v>0</v>
      </c>
      <c r="I80" s="93">
        <f t="shared" si="4"/>
        <v>1</v>
      </c>
    </row>
    <row r="81" spans="2:9">
      <c r="B81" s="21">
        <v>1</v>
      </c>
      <c r="C81" s="22">
        <v>0</v>
      </c>
      <c r="D81" s="22">
        <v>2</v>
      </c>
      <c r="E81" s="23">
        <v>0</v>
      </c>
      <c r="F81" s="69">
        <f t="shared" si="6"/>
        <v>1</v>
      </c>
      <c r="G81" s="93">
        <f t="shared" si="5"/>
        <v>0</v>
      </c>
      <c r="H81" s="86">
        <v>0</v>
      </c>
      <c r="I81" s="93">
        <f t="shared" si="4"/>
        <v>1</v>
      </c>
    </row>
    <row r="82" spans="2:9">
      <c r="B82" s="21">
        <v>1</v>
      </c>
      <c r="C82" s="22">
        <v>0</v>
      </c>
      <c r="D82" s="22">
        <v>1</v>
      </c>
      <c r="E82" s="23">
        <v>3</v>
      </c>
      <c r="F82" s="69">
        <f t="shared" si="6"/>
        <v>0</v>
      </c>
      <c r="G82" s="93">
        <f t="shared" si="5"/>
        <v>0</v>
      </c>
      <c r="H82" s="88">
        <v>0</v>
      </c>
      <c r="I82" s="93">
        <f t="shared" si="4"/>
        <v>0</v>
      </c>
    </row>
    <row r="83" spans="2:9">
      <c r="B83" s="21">
        <v>1</v>
      </c>
      <c r="C83" s="22">
        <v>0</v>
      </c>
      <c r="D83" s="22">
        <v>2</v>
      </c>
      <c r="E83" s="23">
        <v>0</v>
      </c>
      <c r="F83" s="69">
        <f t="shared" si="6"/>
        <v>1</v>
      </c>
      <c r="G83" s="93">
        <f t="shared" si="5"/>
        <v>0</v>
      </c>
      <c r="H83" s="86">
        <v>0</v>
      </c>
      <c r="I83" s="93">
        <f t="shared" si="4"/>
        <v>1</v>
      </c>
    </row>
    <row r="84" spans="2:9">
      <c r="B84" s="21">
        <v>0</v>
      </c>
      <c r="C84" s="22">
        <v>0</v>
      </c>
      <c r="D84" s="22">
        <v>2</v>
      </c>
      <c r="E84" s="23">
        <v>0</v>
      </c>
      <c r="F84" s="69">
        <f t="shared" si="6"/>
        <v>0</v>
      </c>
      <c r="G84" s="93">
        <f t="shared" si="5"/>
        <v>1</v>
      </c>
      <c r="H84" s="88">
        <v>0</v>
      </c>
      <c r="I84" s="93">
        <f t="shared" si="4"/>
        <v>1</v>
      </c>
    </row>
    <row r="85" spans="2:9">
      <c r="B85" s="21">
        <v>1</v>
      </c>
      <c r="C85" s="22">
        <v>0</v>
      </c>
      <c r="D85" s="22">
        <v>1</v>
      </c>
      <c r="E85" s="23">
        <v>0</v>
      </c>
      <c r="F85" s="69">
        <f t="shared" si="6"/>
        <v>0</v>
      </c>
      <c r="G85" s="93">
        <f t="shared" si="5"/>
        <v>1</v>
      </c>
      <c r="H85" s="86">
        <v>0</v>
      </c>
      <c r="I85" s="93">
        <f t="shared" si="4"/>
        <v>1</v>
      </c>
    </row>
    <row r="86" spans="2:9">
      <c r="B86" s="21">
        <v>1</v>
      </c>
      <c r="C86" s="22">
        <v>1</v>
      </c>
      <c r="D86" s="22">
        <v>2</v>
      </c>
      <c r="E86" s="23">
        <v>3</v>
      </c>
      <c r="F86" s="69">
        <f t="shared" si="6"/>
        <v>1</v>
      </c>
      <c r="G86" s="93">
        <f t="shared" si="5"/>
        <v>0</v>
      </c>
      <c r="H86" s="88">
        <v>0</v>
      </c>
      <c r="I86" s="93">
        <f t="shared" si="4"/>
        <v>0</v>
      </c>
    </row>
    <row r="87" spans="2:9">
      <c r="B87" s="21">
        <v>1</v>
      </c>
      <c r="C87" s="22">
        <v>0</v>
      </c>
      <c r="D87" s="22">
        <v>1</v>
      </c>
      <c r="E87" s="23">
        <v>0</v>
      </c>
      <c r="F87" s="69">
        <f t="shared" si="6"/>
        <v>0</v>
      </c>
      <c r="G87" s="93">
        <f t="shared" si="5"/>
        <v>1</v>
      </c>
      <c r="H87" s="86">
        <v>0</v>
      </c>
      <c r="I87" s="93">
        <f t="shared" si="4"/>
        <v>1</v>
      </c>
    </row>
    <row r="88" spans="2:9">
      <c r="B88" s="21">
        <v>1</v>
      </c>
      <c r="C88" s="22">
        <v>0</v>
      </c>
      <c r="D88" s="22">
        <v>1</v>
      </c>
      <c r="E88" s="23">
        <v>0</v>
      </c>
      <c r="F88" s="69">
        <f t="shared" si="6"/>
        <v>0</v>
      </c>
      <c r="G88" s="93">
        <f t="shared" si="5"/>
        <v>1</v>
      </c>
      <c r="H88" s="88">
        <v>0</v>
      </c>
      <c r="I88" s="93">
        <f t="shared" si="4"/>
        <v>1</v>
      </c>
    </row>
    <row r="89" spans="2:9">
      <c r="B89" s="21">
        <v>1</v>
      </c>
      <c r="C89" s="22">
        <v>0</v>
      </c>
      <c r="D89" s="22">
        <v>1</v>
      </c>
      <c r="E89" s="23">
        <v>0</v>
      </c>
      <c r="F89" s="69">
        <f t="shared" si="6"/>
        <v>0</v>
      </c>
      <c r="G89" s="93">
        <f t="shared" si="5"/>
        <v>1</v>
      </c>
      <c r="H89" s="86">
        <v>0</v>
      </c>
      <c r="I89" s="93">
        <f t="shared" si="4"/>
        <v>1</v>
      </c>
    </row>
    <row r="90" spans="2:9">
      <c r="B90" s="21">
        <v>0</v>
      </c>
      <c r="C90" s="22">
        <v>0</v>
      </c>
      <c r="D90" s="22">
        <v>1</v>
      </c>
      <c r="E90" s="23">
        <v>0</v>
      </c>
      <c r="F90" s="69">
        <f t="shared" si="6"/>
        <v>0</v>
      </c>
      <c r="G90" s="93">
        <f t="shared" si="5"/>
        <v>1</v>
      </c>
      <c r="H90" s="88">
        <v>0</v>
      </c>
      <c r="I90" s="93">
        <f t="shared" si="4"/>
        <v>1</v>
      </c>
    </row>
    <row r="91" spans="2:9">
      <c r="B91" s="21">
        <v>0</v>
      </c>
      <c r="C91" s="22">
        <v>0</v>
      </c>
      <c r="D91" s="22">
        <v>1</v>
      </c>
      <c r="E91" s="23">
        <v>0</v>
      </c>
      <c r="F91" s="69">
        <f t="shared" si="6"/>
        <v>0</v>
      </c>
      <c r="G91" s="93">
        <f t="shared" si="5"/>
        <v>1</v>
      </c>
      <c r="H91" s="86">
        <v>0</v>
      </c>
      <c r="I91" s="93">
        <f t="shared" si="4"/>
        <v>1</v>
      </c>
    </row>
    <row r="92" spans="2:9">
      <c r="B92" s="21">
        <v>0</v>
      </c>
      <c r="C92" s="22">
        <v>0</v>
      </c>
      <c r="D92" s="22">
        <v>1</v>
      </c>
      <c r="E92" s="23">
        <v>0</v>
      </c>
      <c r="F92" s="69">
        <f t="shared" si="6"/>
        <v>0</v>
      </c>
      <c r="G92" s="93">
        <f t="shared" si="5"/>
        <v>1</v>
      </c>
      <c r="H92" s="88">
        <v>0</v>
      </c>
      <c r="I92" s="93">
        <f t="shared" si="4"/>
        <v>1</v>
      </c>
    </row>
    <row r="93" spans="2:9">
      <c r="B93" s="21">
        <v>1</v>
      </c>
      <c r="C93" s="22">
        <v>0</v>
      </c>
      <c r="D93" s="22">
        <v>2</v>
      </c>
      <c r="E93" s="23">
        <v>0</v>
      </c>
      <c r="F93" s="69">
        <f t="shared" si="6"/>
        <v>1</v>
      </c>
      <c r="G93" s="93">
        <f t="shared" si="5"/>
        <v>0</v>
      </c>
      <c r="H93" s="86">
        <v>0</v>
      </c>
      <c r="I93" s="93">
        <f t="shared" si="4"/>
        <v>1</v>
      </c>
    </row>
    <row r="94" spans="2:9">
      <c r="B94" s="21">
        <v>0</v>
      </c>
      <c r="C94" s="22">
        <v>0</v>
      </c>
      <c r="D94" s="22">
        <v>3</v>
      </c>
      <c r="E94" s="23">
        <v>3</v>
      </c>
      <c r="F94" s="69">
        <f t="shared" si="6"/>
        <v>3</v>
      </c>
      <c r="G94" s="93">
        <f t="shared" si="5"/>
        <v>1</v>
      </c>
      <c r="H94" s="88">
        <v>0</v>
      </c>
      <c r="I94" s="93">
        <f t="shared" si="4"/>
        <v>0</v>
      </c>
    </row>
    <row r="95" spans="2:9">
      <c r="B95" s="21">
        <v>1</v>
      </c>
      <c r="C95" s="22">
        <v>0</v>
      </c>
      <c r="D95" s="22">
        <v>2</v>
      </c>
      <c r="E95" s="23">
        <v>0</v>
      </c>
      <c r="F95" s="69">
        <f t="shared" si="6"/>
        <v>1</v>
      </c>
      <c r="G95" s="93">
        <f t="shared" si="5"/>
        <v>0</v>
      </c>
      <c r="H95" s="86">
        <v>0</v>
      </c>
      <c r="I95" s="93">
        <f t="shared" si="4"/>
        <v>1</v>
      </c>
    </row>
    <row r="96" spans="2:9">
      <c r="B96" s="21">
        <v>0</v>
      </c>
      <c r="C96" s="22">
        <v>0</v>
      </c>
      <c r="D96" s="22">
        <v>2</v>
      </c>
      <c r="E96" s="23">
        <v>0</v>
      </c>
      <c r="F96" s="69">
        <f t="shared" si="6"/>
        <v>0</v>
      </c>
      <c r="G96" s="93">
        <f t="shared" si="5"/>
        <v>1</v>
      </c>
      <c r="H96" s="88">
        <v>0</v>
      </c>
      <c r="I96" s="93">
        <f t="shared" si="4"/>
        <v>1</v>
      </c>
    </row>
    <row r="97" spans="2:9">
      <c r="B97" s="21">
        <v>0</v>
      </c>
      <c r="C97" s="22">
        <v>0</v>
      </c>
      <c r="D97" s="22">
        <v>1</v>
      </c>
      <c r="E97" s="23">
        <v>0</v>
      </c>
      <c r="F97" s="69">
        <f t="shared" si="6"/>
        <v>0</v>
      </c>
      <c r="G97" s="93">
        <f t="shared" si="5"/>
        <v>1</v>
      </c>
      <c r="H97" s="86">
        <v>0</v>
      </c>
      <c r="I97" s="93">
        <f t="shared" si="4"/>
        <v>1</v>
      </c>
    </row>
    <row r="98" spans="2:9">
      <c r="B98" s="21">
        <v>1</v>
      </c>
      <c r="C98" s="22">
        <v>0</v>
      </c>
      <c r="D98" s="22">
        <v>1</v>
      </c>
      <c r="E98" s="23">
        <v>1</v>
      </c>
      <c r="F98" s="69">
        <f t="shared" si="6"/>
        <v>0</v>
      </c>
      <c r="G98" s="93">
        <f t="shared" si="5"/>
        <v>0</v>
      </c>
      <c r="H98" s="88">
        <v>0</v>
      </c>
      <c r="I98" s="93">
        <f t="shared" si="4"/>
        <v>0</v>
      </c>
    </row>
    <row r="99" spans="2:9">
      <c r="B99" s="21">
        <v>1</v>
      </c>
      <c r="C99" s="22">
        <v>0</v>
      </c>
      <c r="D99" s="22">
        <v>2</v>
      </c>
      <c r="E99" s="23">
        <v>2</v>
      </c>
      <c r="F99" s="69">
        <f t="shared" si="6"/>
        <v>1</v>
      </c>
      <c r="G99" s="93">
        <f t="shared" si="5"/>
        <v>0</v>
      </c>
      <c r="H99" s="86">
        <v>0</v>
      </c>
      <c r="I99" s="93">
        <f t="shared" si="4"/>
        <v>0</v>
      </c>
    </row>
    <row r="100" spans="2:9">
      <c r="B100" s="21">
        <v>0</v>
      </c>
      <c r="C100" s="22">
        <v>0</v>
      </c>
      <c r="D100" s="22">
        <v>2</v>
      </c>
      <c r="E100" s="23">
        <v>3</v>
      </c>
      <c r="F100" s="69">
        <f t="shared" si="6"/>
        <v>0</v>
      </c>
      <c r="G100" s="93">
        <f t="shared" si="5"/>
        <v>0</v>
      </c>
      <c r="H100" s="88">
        <v>0</v>
      </c>
      <c r="I100" s="93">
        <f t="shared" si="4"/>
        <v>0</v>
      </c>
    </row>
    <row r="101" spans="2:9">
      <c r="B101" s="21">
        <v>1</v>
      </c>
      <c r="C101" s="22">
        <v>0</v>
      </c>
      <c r="D101" s="22">
        <v>1</v>
      </c>
      <c r="E101" s="23">
        <v>0</v>
      </c>
      <c r="F101" s="69">
        <f t="shared" si="6"/>
        <v>0</v>
      </c>
      <c r="G101" s="93">
        <f t="shared" si="5"/>
        <v>1</v>
      </c>
      <c r="H101" s="86">
        <v>0</v>
      </c>
      <c r="I101" s="93">
        <f t="shared" si="4"/>
        <v>1</v>
      </c>
    </row>
    <row r="102" spans="2:9" ht="16" thickBot="1">
      <c r="B102" s="24">
        <v>1</v>
      </c>
      <c r="C102" s="25">
        <v>0</v>
      </c>
      <c r="D102" s="25">
        <v>1</v>
      </c>
      <c r="E102" s="26">
        <v>0</v>
      </c>
      <c r="F102" s="94">
        <f t="shared" si="6"/>
        <v>0</v>
      </c>
      <c r="G102" s="95">
        <f t="shared" si="5"/>
        <v>1</v>
      </c>
      <c r="H102" s="89">
        <v>0</v>
      </c>
      <c r="I102" s="93">
        <f t="shared" si="4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שאלה 1</vt:lpstr>
      <vt:lpstr>שאלה 2</vt:lpstr>
      <vt:lpstr>שאלה 3</vt:lpstr>
      <vt:lpstr>שאלה 3 סעיף משהו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 Wertheim</dc:creator>
  <cp:lastModifiedBy>Yiftach Savransky</cp:lastModifiedBy>
  <dcterms:created xsi:type="dcterms:W3CDTF">2020-03-28T08:40:56Z</dcterms:created>
  <dcterms:modified xsi:type="dcterms:W3CDTF">2022-09-28T10:50:57Z</dcterms:modified>
</cp:coreProperties>
</file>