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" i="1"/>
  <c r="A8"/>
  <c r="H15"/>
  <c r="G18"/>
  <c r="J53"/>
  <c r="I54"/>
  <c r="D55"/>
  <c r="F55" s="1"/>
  <c r="C54"/>
  <c r="D54"/>
  <c r="F54" s="1"/>
  <c r="F53"/>
  <c r="D53"/>
  <c r="N5"/>
  <c r="F49"/>
  <c r="D49"/>
  <c r="F23"/>
  <c r="G23" s="1"/>
  <c r="D46"/>
  <c r="D45"/>
  <c r="D44"/>
  <c r="D43"/>
  <c r="D22"/>
  <c r="F22" s="1"/>
  <c r="G22" s="1"/>
  <c r="G40"/>
  <c r="E40"/>
  <c r="G39"/>
  <c r="E39"/>
  <c r="H36"/>
  <c r="H18"/>
  <c r="G14"/>
  <c r="E14"/>
  <c r="K8" l="1"/>
  <c r="E8"/>
  <c r="F8" s="1"/>
  <c r="H8" s="1"/>
  <c r="L8" s="1"/>
  <c r="C19"/>
  <c r="E19"/>
  <c r="F19" s="1"/>
  <c r="C20"/>
  <c r="E20"/>
  <c r="F20" s="1"/>
  <c r="G34"/>
  <c r="G33"/>
  <c r="G32"/>
  <c r="D29"/>
  <c r="D28"/>
  <c r="D27"/>
  <c r="E29" s="1"/>
  <c r="F29" s="1"/>
  <c r="G29" s="1"/>
  <c r="D26"/>
  <c r="E28" s="1"/>
  <c r="F28" s="1"/>
  <c r="G28" s="1"/>
  <c r="E7"/>
  <c r="G7" s="1"/>
  <c r="J7" s="1"/>
  <c r="H12"/>
  <c r="G12"/>
  <c r="C12"/>
  <c r="F12" s="1"/>
  <c r="K7"/>
  <c r="M3"/>
  <c r="D3"/>
  <c r="H3" s="1"/>
  <c r="M2"/>
  <c r="D2"/>
  <c r="F2" l="1"/>
  <c r="H2"/>
  <c r="G8"/>
  <c r="E2"/>
  <c r="F7"/>
  <c r="H7" s="1"/>
  <c r="L7" s="1"/>
  <c r="I12"/>
  <c r="J12" s="1"/>
  <c r="F3"/>
  <c r="E3"/>
  <c r="K12" l="1"/>
  <c r="J14" s="1"/>
  <c r="M12" l="1"/>
  <c r="K20" s="1"/>
  <c r="L20" s="1"/>
</calcChain>
</file>

<file path=xl/sharedStrings.xml><?xml version="1.0" encoding="utf-8"?>
<sst xmlns="http://schemas.openxmlformats.org/spreadsheetml/2006/main" count="53" uniqueCount="46">
  <si>
    <t>流量</t>
  </si>
  <si>
    <t>扬程</t>
  </si>
  <si>
    <t>效率</t>
  </si>
  <si>
    <t>P</t>
  </si>
  <si>
    <t>1.2P</t>
  </si>
  <si>
    <t>1.1P</t>
  </si>
  <si>
    <t>裕量</t>
  </si>
  <si>
    <t>吸入口  i</t>
  </si>
  <si>
    <t>级数</t>
  </si>
  <si>
    <t>转数(r/min)</t>
  </si>
  <si>
    <t>比转速Ns</t>
  </si>
  <si>
    <t>换转速</t>
  </si>
  <si>
    <t>原转速</t>
  </si>
  <si>
    <t>切割方程式</t>
  </si>
  <si>
    <t>Q需</t>
  </si>
  <si>
    <t>H需</t>
  </si>
  <si>
    <t>K</t>
  </si>
  <si>
    <t>Q测12</t>
  </si>
  <si>
    <t>H测12</t>
  </si>
  <si>
    <t>a</t>
  </si>
  <si>
    <t>b</t>
  </si>
  <si>
    <t>c</t>
  </si>
  <si>
    <t>Q切</t>
  </si>
  <si>
    <t>H切</t>
  </si>
  <si>
    <t>Q需/Q切</t>
  </si>
  <si>
    <t>原叶轮</t>
  </si>
  <si>
    <t>切割后叶轮</t>
  </si>
  <si>
    <t>原效率</t>
  </si>
  <si>
    <t>切割后效率</t>
  </si>
  <si>
    <t>E</t>
    <phoneticPr fontId="1" type="noConversion"/>
  </si>
  <si>
    <t>C</t>
    <phoneticPr fontId="1" type="noConversion"/>
  </si>
  <si>
    <t>泵电距</t>
    <phoneticPr fontId="1" type="noConversion"/>
  </si>
  <si>
    <t>YKK560-6</t>
    <phoneticPr fontId="1" type="noConversion"/>
  </si>
  <si>
    <t>底座</t>
    <phoneticPr fontId="1" type="noConversion"/>
  </si>
  <si>
    <t>电机</t>
    <phoneticPr fontId="1" type="noConversion"/>
  </si>
  <si>
    <t>泵头</t>
    <phoneticPr fontId="1" type="noConversion"/>
  </si>
  <si>
    <t>NSC200-125-380</t>
    <phoneticPr fontId="1" type="noConversion"/>
  </si>
  <si>
    <t>配套功率</t>
    <phoneticPr fontId="1" type="noConversion"/>
  </si>
  <si>
    <t>外调泵</t>
    <phoneticPr fontId="1" type="noConversion"/>
  </si>
  <si>
    <t>系数</t>
    <phoneticPr fontId="1" type="noConversion"/>
  </si>
  <si>
    <t>机械密封</t>
    <phoneticPr fontId="1" type="noConversion"/>
  </si>
  <si>
    <t>CM1B-170-C150/BOVGF</t>
    <phoneticPr fontId="1" type="noConversion"/>
  </si>
  <si>
    <t>底座长度</t>
    <phoneticPr fontId="1" type="noConversion"/>
  </si>
  <si>
    <t>刻度换算</t>
    <phoneticPr fontId="1" type="noConversion"/>
  </si>
  <si>
    <t>代表长</t>
    <phoneticPr fontId="1" type="noConversion"/>
  </si>
  <si>
    <t>实际长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</si>
</sst>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_ 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shrinkToFit="1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176" fontId="0" fillId="0" borderId="0" xfId="0" applyNumberFormat="1" applyAlignment="1">
      <alignment horizontal="center" vertical="center"/>
    </xf>
    <xf numFmtId="0" fontId="4" fillId="0" borderId="0" xfId="0" applyFont="1" applyBorder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N55"/>
  <sheetViews>
    <sheetView tabSelected="1" zoomScale="145" zoomScaleNormal="14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8" sqref="H8"/>
    </sheetView>
  </sheetViews>
  <sheetFormatPr defaultRowHeight="14.25"/>
  <cols>
    <col min="1" max="1" width="11" style="5" customWidth="1"/>
    <col min="2" max="2" width="7.375" style="1" customWidth="1"/>
    <col min="3" max="3" width="9" style="1" bestFit="1" customWidth="1"/>
    <col min="4" max="5" width="7.75" style="1" bestFit="1" customWidth="1"/>
    <col min="6" max="6" width="9.625" style="1" bestFit="1" customWidth="1"/>
    <col min="7" max="7" width="9.625" style="1" customWidth="1"/>
    <col min="8" max="8" width="9.125" style="1" bestFit="1" customWidth="1"/>
    <col min="9" max="10" width="9" style="1"/>
    <col min="11" max="11" width="7.625" style="1" bestFit="1" customWidth="1"/>
    <col min="12" max="12" width="11.125" style="1" bestFit="1" customWidth="1"/>
    <col min="13" max="13" width="9.5" style="1" bestFit="1" customWidth="1"/>
    <col min="14" max="16384" width="9" style="1"/>
  </cols>
  <sheetData>
    <row r="1" spans="1:14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37</v>
      </c>
      <c r="H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4">
      <c r="A2" s="5">
        <v>13916</v>
      </c>
      <c r="B2" s="1">
        <v>12.65</v>
      </c>
      <c r="C2" s="1">
        <v>80</v>
      </c>
      <c r="D2" s="1">
        <f>10^3*9.81*(A2/3600)*B2/C2*100/1000</f>
        <v>599.62739375000001</v>
      </c>
      <c r="E2" s="1">
        <f>D2*1.2</f>
        <v>719.55287250000003</v>
      </c>
      <c r="F2" s="1">
        <f>D2*1.1</f>
        <v>659.59013312500008</v>
      </c>
      <c r="H2" s="1">
        <f>G2/D2</f>
        <v>0</v>
      </c>
      <c r="J2" s="1">
        <v>2</v>
      </c>
      <c r="K2" s="1">
        <v>1</v>
      </c>
      <c r="L2" s="1">
        <v>490</v>
      </c>
      <c r="M2" s="1">
        <f>3.65*L2*SQRT(A2/(3600*J2))/(B2/K2)^0.75</f>
        <v>370.69097460137959</v>
      </c>
    </row>
    <row r="3" spans="1:14">
      <c r="A3" s="5">
        <v>13916</v>
      </c>
      <c r="B3" s="1">
        <v>12.65</v>
      </c>
      <c r="C3" s="1">
        <v>80</v>
      </c>
      <c r="D3" s="1">
        <f>10^3*9.81*(A3/3600)*B3/C3*100/1000</f>
        <v>599.62739375000001</v>
      </c>
      <c r="E3" s="1">
        <f>D3*1.2</f>
        <v>719.55287250000003</v>
      </c>
      <c r="F3" s="1">
        <f>D3*1.1</f>
        <v>659.59013312500008</v>
      </c>
      <c r="H3" s="1">
        <f>G3/D3</f>
        <v>0</v>
      </c>
      <c r="J3" s="1">
        <v>2</v>
      </c>
      <c r="K3" s="1">
        <v>1</v>
      </c>
      <c r="L3" s="1">
        <v>370</v>
      </c>
      <c r="M3" s="1">
        <f>3.65*L3*SQRT(A3/(3600*J3))/(B3/K3)^0.75</f>
        <v>279.90951143369477</v>
      </c>
    </row>
    <row r="5" spans="1:14">
      <c r="A5" s="5" t="s">
        <v>11</v>
      </c>
      <c r="N5" s="1">
        <f>A2/3600</f>
        <v>3.8655555555555554</v>
      </c>
    </row>
    <row r="6" spans="1:14">
      <c r="A6" s="5" t="s">
        <v>0</v>
      </c>
      <c r="B6" s="1" t="s">
        <v>1</v>
      </c>
      <c r="C6" s="1" t="s">
        <v>12</v>
      </c>
      <c r="D6" s="1" t="s">
        <v>11</v>
      </c>
      <c r="G6" s="1" t="s">
        <v>0</v>
      </c>
      <c r="H6" s="1" t="s">
        <v>1</v>
      </c>
    </row>
    <row r="7" spans="1:14">
      <c r="A7" s="5">
        <v>350</v>
      </c>
      <c r="B7" s="1">
        <v>163</v>
      </c>
      <c r="C7" s="1">
        <f>D7*1.2</f>
        <v>1776</v>
      </c>
      <c r="D7" s="1">
        <v>1480</v>
      </c>
      <c r="E7" s="1">
        <f>D7/C7</f>
        <v>0.83333333333333337</v>
      </c>
      <c r="F7" s="1">
        <f>E7^2</f>
        <v>0.69444444444444453</v>
      </c>
      <c r="G7" s="1">
        <f>A7*E7</f>
        <v>291.66666666666669</v>
      </c>
      <c r="H7" s="1">
        <f>B7*F7</f>
        <v>113.19444444444446</v>
      </c>
      <c r="J7" s="1">
        <f>G7/3.6</f>
        <v>81.018518518518519</v>
      </c>
      <c r="K7" s="1">
        <f>132/8</f>
        <v>16.5</v>
      </c>
      <c r="L7" s="1">
        <f>H7/K7</f>
        <v>6.8602693602693607</v>
      </c>
    </row>
    <row r="8" spans="1:14">
      <c r="A8" s="5">
        <f>996.71*3.6</f>
        <v>3588.1560000000004</v>
      </c>
      <c r="B8" s="1">
        <v>28.79</v>
      </c>
      <c r="C8" s="1">
        <v>980</v>
      </c>
      <c r="D8" s="1">
        <v>740</v>
      </c>
      <c r="E8" s="1">
        <f>D8/C8</f>
        <v>0.75510204081632648</v>
      </c>
      <c r="F8" s="1">
        <f>E8^2</f>
        <v>0.57017909204498118</v>
      </c>
      <c r="G8" s="1">
        <f>A8*E8</f>
        <v>2709.4239183673471</v>
      </c>
      <c r="H8" s="1">
        <f>B8*F8</f>
        <v>16.415456059975007</v>
      </c>
      <c r="K8" s="1">
        <f>132/8</f>
        <v>16.5</v>
      </c>
      <c r="L8" s="1">
        <f>H8/K8</f>
        <v>0.99487612484697008</v>
      </c>
    </row>
    <row r="10" spans="1:14">
      <c r="A10" s="5" t="s">
        <v>13</v>
      </c>
    </row>
    <row r="11" spans="1:14">
      <c r="A11" s="5" t="s">
        <v>14</v>
      </c>
      <c r="B11" s="1" t="s">
        <v>15</v>
      </c>
      <c r="C11" s="1" t="s">
        <v>16</v>
      </c>
      <c r="D11" s="1" t="s">
        <v>17</v>
      </c>
      <c r="E11" s="1" t="s">
        <v>18</v>
      </c>
      <c r="F11" s="1" t="s">
        <v>19</v>
      </c>
      <c r="G11" s="1" t="s">
        <v>20</v>
      </c>
      <c r="H11" s="1" t="s">
        <v>21</v>
      </c>
      <c r="I11" s="1" t="s">
        <v>22</v>
      </c>
      <c r="J11" s="1" t="s">
        <v>23</v>
      </c>
      <c r="K11" s="1" t="s">
        <v>24</v>
      </c>
      <c r="L11" s="1" t="s">
        <v>25</v>
      </c>
      <c r="M11" s="1" t="s">
        <v>26</v>
      </c>
    </row>
    <row r="12" spans="1:14" ht="15" thickBot="1">
      <c r="A12" s="5">
        <v>1070</v>
      </c>
      <c r="B12" s="1">
        <v>30</v>
      </c>
      <c r="C12" s="1">
        <f>B12/A12^2</f>
        <v>2.620316184819635E-5</v>
      </c>
      <c r="D12" s="4">
        <v>1022.7</v>
      </c>
      <c r="E12" s="4">
        <v>31.94</v>
      </c>
      <c r="F12" s="1">
        <f>C12*(D13-D12)</f>
        <v>7.4941042885841324E-4</v>
      </c>
      <c r="G12" s="1">
        <f>E12-E13</f>
        <v>0.66000000000000014</v>
      </c>
      <c r="H12" s="1">
        <f>D12*(E13-E12)-E12*(D13-D12)</f>
        <v>-1588.4659999999972</v>
      </c>
      <c r="I12" s="1">
        <f>(-G12+(G12^2-4*F12*H12)^0.5)/(2*F12)</f>
        <v>1080.6816647524047</v>
      </c>
      <c r="J12" s="1">
        <f>I12^2*C12</f>
        <v>30.601961582636797</v>
      </c>
      <c r="K12" s="1">
        <f>A12/I12</f>
        <v>0.99011580828952805</v>
      </c>
      <c r="L12" s="1">
        <v>358</v>
      </c>
      <c r="M12" s="1">
        <f>L12*K12</f>
        <v>354.46145936765106</v>
      </c>
    </row>
    <row r="13" spans="1:14" ht="15" thickBot="1">
      <c r="D13" s="4">
        <v>1051.3</v>
      </c>
      <c r="E13" s="4">
        <v>31.28</v>
      </c>
      <c r="I13" s="1" t="s">
        <v>27</v>
      </c>
      <c r="J13" s="1" t="s">
        <v>28</v>
      </c>
    </row>
    <row r="14" spans="1:14">
      <c r="C14" s="1">
        <v>330</v>
      </c>
      <c r="D14" s="1">
        <v>3.6</v>
      </c>
      <c r="E14" s="1">
        <f>C14*D14</f>
        <v>1188</v>
      </c>
      <c r="F14" s="1">
        <v>3600</v>
      </c>
      <c r="G14" s="1">
        <f>E14/F14</f>
        <v>0.33</v>
      </c>
      <c r="I14" s="1">
        <v>88</v>
      </c>
      <c r="J14" s="1">
        <f>I14*K12^3</f>
        <v>85.416280483387524</v>
      </c>
    </row>
    <row r="15" spans="1:14" ht="15" thickBot="1">
      <c r="D15" s="4">
        <v>245.452</v>
      </c>
      <c r="E15" s="4">
        <v>45.13</v>
      </c>
      <c r="H15" s="1">
        <f>D12*3.6</f>
        <v>3681.7200000000003</v>
      </c>
    </row>
    <row r="16" spans="1:14" ht="15" thickBot="1">
      <c r="D16" s="4">
        <v>268.245</v>
      </c>
      <c r="E16" s="4">
        <v>43.75</v>
      </c>
    </row>
    <row r="17" spans="1:12">
      <c r="A17" s="6" t="s">
        <v>43</v>
      </c>
      <c r="D17" s="8"/>
      <c r="E17" s="8"/>
    </row>
    <row r="18" spans="1:12">
      <c r="A18" s="2" t="s">
        <v>44</v>
      </c>
      <c r="B18" s="2" t="s">
        <v>45</v>
      </c>
      <c r="D18" s="2" t="s">
        <v>45</v>
      </c>
      <c r="F18" s="2" t="s">
        <v>44</v>
      </c>
      <c r="G18" s="1">
        <f>D13*3.6</f>
        <v>3784.68</v>
      </c>
      <c r="H18" s="1">
        <f>6000/12</f>
        <v>500</v>
      </c>
    </row>
    <row r="19" spans="1:12">
      <c r="A19" s="1">
        <v>75</v>
      </c>
      <c r="B19" s="1">
        <v>37.700000000000003</v>
      </c>
      <c r="C19" s="1">
        <f>A19/B19</f>
        <v>1.989389920424403</v>
      </c>
      <c r="D19" s="1">
        <v>45.7</v>
      </c>
      <c r="E19" s="1">
        <f>D19/B19</f>
        <v>1.2122015915119364</v>
      </c>
      <c r="F19" s="1">
        <f>E19*A19</f>
        <v>90.915119363395235</v>
      </c>
    </row>
    <row r="20" spans="1:12">
      <c r="A20" s="1">
        <v>500</v>
      </c>
      <c r="B20" s="1">
        <v>19.600000000000001</v>
      </c>
      <c r="C20" s="1">
        <f>A20/B20</f>
        <v>25.510204081632651</v>
      </c>
      <c r="D20" s="1">
        <v>70.400000000000006</v>
      </c>
      <c r="E20" s="1">
        <f>D20/B20</f>
        <v>3.5918367346938775</v>
      </c>
      <c r="F20" s="1">
        <f>E20*A20</f>
        <v>1795.9183673469388</v>
      </c>
      <c r="J20" s="1">
        <v>430</v>
      </c>
      <c r="K20" s="1">
        <f>M12</f>
        <v>354.46145936765106</v>
      </c>
      <c r="L20" s="7">
        <f>K20/J20</f>
        <v>0.82432897527360716</v>
      </c>
    </row>
    <row r="21" spans="1:12">
      <c r="A21" s="6" t="s">
        <v>40</v>
      </c>
    </row>
    <row r="22" spans="1:12">
      <c r="B22" s="1">
        <v>150</v>
      </c>
      <c r="C22" s="1">
        <v>100</v>
      </c>
      <c r="D22" s="1">
        <f>B22*C22</f>
        <v>15000</v>
      </c>
      <c r="E22" s="1">
        <v>1.425</v>
      </c>
      <c r="F22" s="1">
        <f>D22*E22</f>
        <v>21375</v>
      </c>
      <c r="G22" s="1">
        <f>F22*2</f>
        <v>42750</v>
      </c>
    </row>
    <row r="23" spans="1:12">
      <c r="A23" s="5" t="s">
        <v>41</v>
      </c>
      <c r="D23" s="1">
        <v>8950</v>
      </c>
      <c r="E23" s="1">
        <v>1.425</v>
      </c>
      <c r="F23" s="1">
        <f>D23*E23</f>
        <v>12753.75</v>
      </c>
      <c r="G23" s="1">
        <f>F23*2</f>
        <v>25507.5</v>
      </c>
    </row>
    <row r="26" spans="1:12">
      <c r="B26" s="3">
        <v>3000</v>
      </c>
      <c r="C26" s="3">
        <v>0.8</v>
      </c>
      <c r="D26" s="3">
        <f>B26*C26</f>
        <v>2400</v>
      </c>
    </row>
    <row r="27" spans="1:12">
      <c r="B27" s="3">
        <v>3000</v>
      </c>
      <c r="C27" s="3">
        <v>1.2</v>
      </c>
      <c r="D27" s="3">
        <f>B27*C27</f>
        <v>3600</v>
      </c>
    </row>
    <row r="28" spans="1:12">
      <c r="B28" s="1">
        <v>500</v>
      </c>
      <c r="C28" s="1">
        <v>19.600000000000001</v>
      </c>
      <c r="D28" s="1">
        <f>B28/C28</f>
        <v>25.510204081632651</v>
      </c>
      <c r="E28" s="1">
        <f>D26</f>
        <v>2400</v>
      </c>
      <c r="F28" s="1">
        <f>E28/B28</f>
        <v>4.8</v>
      </c>
      <c r="G28" s="1">
        <f>F28*C28</f>
        <v>94.08</v>
      </c>
    </row>
    <row r="29" spans="1:12">
      <c r="B29" s="1">
        <v>500</v>
      </c>
      <c r="C29" s="1">
        <v>19.600000000000001</v>
      </c>
      <c r="D29" s="1">
        <f>B29/C29</f>
        <v>25.510204081632651</v>
      </c>
      <c r="E29" s="1">
        <f>D27</f>
        <v>3600</v>
      </c>
      <c r="F29" s="1">
        <f>E29/B29</f>
        <v>7.2</v>
      </c>
      <c r="G29" s="1">
        <f>F29*C29</f>
        <v>141.12</v>
      </c>
    </row>
    <row r="31" spans="1:12">
      <c r="B31" s="1" t="s">
        <v>29</v>
      </c>
      <c r="C31" s="1" t="s">
        <v>30</v>
      </c>
      <c r="G31" s="2" t="s">
        <v>31</v>
      </c>
    </row>
    <row r="32" spans="1:12">
      <c r="B32" s="1">
        <v>250</v>
      </c>
      <c r="C32" s="1">
        <v>475</v>
      </c>
      <c r="D32" s="1">
        <v>5</v>
      </c>
      <c r="E32" s="1">
        <v>870</v>
      </c>
      <c r="F32" s="1">
        <v>-300</v>
      </c>
      <c r="G32" s="1">
        <f>SUM(B32:F32)</f>
        <v>1300</v>
      </c>
    </row>
    <row r="33" spans="1:8">
      <c r="B33" s="1">
        <v>210</v>
      </c>
      <c r="C33" s="1">
        <v>355</v>
      </c>
      <c r="D33" s="1">
        <v>5</v>
      </c>
      <c r="E33" s="1">
        <v>870</v>
      </c>
      <c r="F33" s="1">
        <v>-300</v>
      </c>
      <c r="G33" s="1">
        <f>SUM(B33:F33)</f>
        <v>1140</v>
      </c>
    </row>
    <row r="34" spans="1:8">
      <c r="A34" s="5" t="s">
        <v>32</v>
      </c>
      <c r="B34" s="1">
        <v>300</v>
      </c>
      <c r="C34" s="1">
        <v>500</v>
      </c>
      <c r="D34" s="1">
        <v>5</v>
      </c>
      <c r="E34" s="1">
        <v>1088</v>
      </c>
      <c r="F34" s="1">
        <v>-440</v>
      </c>
      <c r="G34" s="1">
        <f>SUM(B34:F34)</f>
        <v>1453</v>
      </c>
    </row>
    <row r="36" spans="1:8">
      <c r="B36" s="1">
        <v>2850</v>
      </c>
      <c r="C36" s="1">
        <v>1120</v>
      </c>
      <c r="D36" s="1">
        <v>620</v>
      </c>
      <c r="E36" s="1">
        <v>-212</v>
      </c>
      <c r="F36" s="1">
        <v>-350</v>
      </c>
      <c r="G36" s="1">
        <v>-250</v>
      </c>
      <c r="H36" s="1">
        <f>SUM(B36:G36)</f>
        <v>3778</v>
      </c>
    </row>
    <row r="38" spans="1:8">
      <c r="B38" s="2" t="s">
        <v>34</v>
      </c>
      <c r="C38" s="2" t="s">
        <v>35</v>
      </c>
      <c r="D38" s="2" t="s">
        <v>33</v>
      </c>
    </row>
    <row r="39" spans="1:8">
      <c r="A39" s="5" t="s">
        <v>36</v>
      </c>
      <c r="B39" s="1">
        <v>5394</v>
      </c>
      <c r="C39" s="1">
        <v>9806</v>
      </c>
      <c r="D39" s="1">
        <v>2601</v>
      </c>
      <c r="E39" s="1">
        <f>SUM(B39:D39)</f>
        <v>17801</v>
      </c>
      <c r="F39" s="1">
        <v>3</v>
      </c>
      <c r="G39" s="1">
        <f>F39*E39</f>
        <v>53403</v>
      </c>
    </row>
    <row r="40" spans="1:8">
      <c r="B40" s="1">
        <v>2505</v>
      </c>
      <c r="C40" s="1">
        <v>7351</v>
      </c>
      <c r="D40" s="1">
        <v>2880</v>
      </c>
      <c r="E40" s="1">
        <f>SUM(B40:D40)</f>
        <v>12736</v>
      </c>
      <c r="F40" s="1">
        <v>1</v>
      </c>
      <c r="G40" s="1">
        <f>F40*E40</f>
        <v>12736</v>
      </c>
    </row>
    <row r="42" spans="1:8">
      <c r="A42" s="6" t="s">
        <v>38</v>
      </c>
      <c r="C42" s="2" t="s">
        <v>39</v>
      </c>
    </row>
    <row r="43" spans="1:8">
      <c r="B43" s="1">
        <v>36900</v>
      </c>
      <c r="C43" s="1">
        <v>1.425</v>
      </c>
      <c r="D43" s="1">
        <f>B43*C43</f>
        <v>52582.5</v>
      </c>
    </row>
    <row r="44" spans="1:8">
      <c r="B44" s="1">
        <v>54690</v>
      </c>
      <c r="C44" s="1">
        <v>1.425</v>
      </c>
      <c r="D44" s="1">
        <f>B44*C44</f>
        <v>77933.25</v>
      </c>
    </row>
    <row r="45" spans="1:8">
      <c r="B45" s="1">
        <v>4380</v>
      </c>
      <c r="C45" s="1">
        <v>1.425</v>
      </c>
      <c r="D45" s="1">
        <f>B45*C45</f>
        <v>6241.5</v>
      </c>
    </row>
    <row r="46" spans="1:8">
      <c r="B46" s="1">
        <v>4650</v>
      </c>
      <c r="C46" s="1">
        <v>1.425</v>
      </c>
      <c r="D46" s="1">
        <f>B46*C46</f>
        <v>6626.25</v>
      </c>
    </row>
    <row r="49" spans="1:10">
      <c r="B49" s="1">
        <v>51198</v>
      </c>
      <c r="C49" s="1">
        <v>0.44</v>
      </c>
      <c r="D49" s="1">
        <f>B49*C49</f>
        <v>22527.119999999999</v>
      </c>
      <c r="E49" s="1">
        <v>1.425</v>
      </c>
      <c r="F49" s="1">
        <f>E49*D49</f>
        <v>32101.146000000001</v>
      </c>
    </row>
    <row r="51" spans="1:10">
      <c r="A51" s="6" t="s">
        <v>42</v>
      </c>
    </row>
    <row r="53" spans="1:10">
      <c r="A53" s="5">
        <v>800</v>
      </c>
      <c r="B53" s="1">
        <v>3</v>
      </c>
      <c r="C53" s="1">
        <v>2770</v>
      </c>
      <c r="D53" s="1">
        <f>C53-A53*B53</f>
        <v>370</v>
      </c>
      <c r="E53" s="1">
        <v>150</v>
      </c>
      <c r="F53" s="1">
        <f>D53-E53</f>
        <v>220</v>
      </c>
      <c r="J53" s="1">
        <f>2572+745</f>
        <v>3317</v>
      </c>
    </row>
    <row r="54" spans="1:10">
      <c r="A54" s="5">
        <v>800</v>
      </c>
      <c r="B54" s="1">
        <v>4</v>
      </c>
      <c r="C54" s="1">
        <f>2770+830</f>
        <v>3600</v>
      </c>
      <c r="D54" s="1">
        <f>C54-A54*B54</f>
        <v>400</v>
      </c>
      <c r="E54" s="1">
        <v>150</v>
      </c>
      <c r="F54" s="1">
        <f>D54-E54</f>
        <v>250</v>
      </c>
      <c r="I54" s="1">
        <f>1120-670</f>
        <v>450</v>
      </c>
    </row>
    <row r="55" spans="1:10">
      <c r="A55" s="5">
        <v>230</v>
      </c>
      <c r="B55" s="1">
        <v>4</v>
      </c>
      <c r="C55" s="1">
        <v>1158</v>
      </c>
      <c r="D55" s="1">
        <f>C55-A55*B55</f>
        <v>238</v>
      </c>
      <c r="E55" s="1">
        <v>120</v>
      </c>
      <c r="F55" s="1">
        <f>D55-E55</f>
        <v>118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2008-09-11T17:22:52Z</dcterms:created>
  <dcterms:modified xsi:type="dcterms:W3CDTF">2016-09-30T03:49:26Z</dcterms:modified>
</cp:coreProperties>
</file>