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資管研究所\策略管理\"/>
    </mc:Choice>
  </mc:AlternateContent>
  <xr:revisionPtr revIDLastSave="0" documentId="8_{AEB84F8C-78F9-4E27-AD36-CAEA3524E195}" xr6:coauthVersionLast="47" xr6:coauthVersionMax="47" xr10:uidLastSave="{00000000-0000-0000-0000-000000000000}"/>
  <bookViews>
    <workbookView xWindow="-110" yWindow="-110" windowWidth="19420" windowHeight="10420" activeTab="1" xr2:uid="{34207914-AC76-4F66-99A5-02CE35D3232A}"/>
  </bookViews>
  <sheets>
    <sheet name="層次2" sheetId="1" r:id="rId1"/>
    <sheet name="層次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2" l="1"/>
  <c r="O54" i="2"/>
  <c r="O55" i="2"/>
  <c r="O56" i="2"/>
  <c r="O52" i="2"/>
  <c r="N53" i="2"/>
  <c r="N54" i="2"/>
  <c r="N55" i="2"/>
  <c r="N56" i="2"/>
  <c r="N52" i="2"/>
  <c r="M53" i="2"/>
  <c r="M54" i="2"/>
  <c r="M55" i="2"/>
  <c r="M56" i="2"/>
  <c r="M52" i="2"/>
  <c r="L53" i="2"/>
  <c r="L54" i="2"/>
  <c r="L55" i="2"/>
  <c r="L56" i="2"/>
  <c r="L52" i="2"/>
  <c r="K53" i="2"/>
  <c r="K54" i="2"/>
  <c r="K55" i="2"/>
  <c r="K56" i="2"/>
  <c r="M34" i="2"/>
  <c r="M35" i="2"/>
  <c r="M36" i="2"/>
  <c r="M37" i="2"/>
  <c r="M33" i="2"/>
  <c r="L34" i="2"/>
  <c r="L35" i="2"/>
  <c r="L36" i="2"/>
  <c r="L37" i="2"/>
  <c r="L33" i="2"/>
  <c r="K34" i="2"/>
  <c r="K35" i="2"/>
  <c r="K36" i="2"/>
  <c r="K37" i="2"/>
  <c r="K33" i="2"/>
  <c r="J34" i="2"/>
  <c r="J35" i="2"/>
  <c r="J36" i="2"/>
  <c r="J37" i="2"/>
  <c r="J33" i="2"/>
  <c r="I34" i="2"/>
  <c r="I35" i="2"/>
  <c r="I36" i="2"/>
  <c r="I37" i="2"/>
  <c r="I33" i="2"/>
  <c r="A60" i="2"/>
  <c r="A61" i="2"/>
  <c r="A62" i="2"/>
  <c r="A63" i="2"/>
  <c r="A59" i="2"/>
  <c r="G53" i="2"/>
  <c r="G54" i="2"/>
  <c r="G55" i="2"/>
  <c r="G56" i="2"/>
  <c r="G52" i="2"/>
  <c r="E53" i="2"/>
  <c r="E54" i="2"/>
  <c r="E55" i="2"/>
  <c r="E56" i="2"/>
  <c r="E52" i="2"/>
  <c r="D53" i="2"/>
  <c r="D54" i="2"/>
  <c r="D55" i="2"/>
  <c r="D56" i="2"/>
  <c r="D52" i="2"/>
  <c r="C53" i="2"/>
  <c r="C54" i="2"/>
  <c r="C55" i="2"/>
  <c r="C56" i="2"/>
  <c r="C52" i="2"/>
  <c r="B53" i="2"/>
  <c r="B54" i="2"/>
  <c r="B55" i="2"/>
  <c r="B56" i="2"/>
  <c r="B52" i="2"/>
  <c r="A53" i="2"/>
  <c r="A54" i="2"/>
  <c r="A55" i="2"/>
  <c r="A56" i="2"/>
  <c r="G34" i="2"/>
  <c r="G35" i="2"/>
  <c r="G36" i="2"/>
  <c r="G37" i="2"/>
  <c r="B34" i="2"/>
  <c r="B35" i="2"/>
  <c r="B36" i="2"/>
  <c r="B37" i="2"/>
  <c r="M25" i="2" l="1"/>
  <c r="M24" i="2"/>
  <c r="K26" i="2" s="1"/>
  <c r="L24" i="2"/>
  <c r="K25" i="2" s="1"/>
  <c r="M23" i="2"/>
  <c r="J26" i="2" s="1"/>
  <c r="L23" i="2"/>
  <c r="J25" i="2" s="1"/>
  <c r="K23" i="2"/>
  <c r="J24" i="2" s="1"/>
  <c r="M22" i="2"/>
  <c r="I26" i="2" s="1"/>
  <c r="L22" i="2"/>
  <c r="I25" i="2" s="1"/>
  <c r="K22" i="2"/>
  <c r="J22" i="2"/>
  <c r="F25" i="2"/>
  <c r="E26" i="2" s="1"/>
  <c r="F24" i="2"/>
  <c r="E24" i="2"/>
  <c r="D25" i="2" s="1"/>
  <c r="F23" i="2"/>
  <c r="C26" i="2" s="1"/>
  <c r="E23" i="2"/>
  <c r="C25" i="2" s="1"/>
  <c r="D23" i="2"/>
  <c r="C24" i="2" s="1"/>
  <c r="F22" i="2"/>
  <c r="E22" i="2"/>
  <c r="D22" i="2"/>
  <c r="B24" i="2" s="1"/>
  <c r="C22" i="2"/>
  <c r="J7" i="2"/>
  <c r="K7" i="2"/>
  <c r="L7" i="2"/>
  <c r="M7" i="2"/>
  <c r="I7" i="2"/>
  <c r="C7" i="2"/>
  <c r="D7" i="2"/>
  <c r="E7" i="2"/>
  <c r="F7" i="2"/>
  <c r="B7" i="2"/>
  <c r="B24" i="1"/>
  <c r="B21" i="1"/>
  <c r="F19" i="1"/>
  <c r="F18" i="1"/>
  <c r="I14" i="1"/>
  <c r="I13" i="1"/>
  <c r="C6" i="1"/>
  <c r="H5" i="1" s="1"/>
  <c r="B5" i="1"/>
  <c r="C33" i="2" l="1"/>
  <c r="B6" i="1"/>
  <c r="G4" i="1" s="1"/>
  <c r="H4" i="1"/>
  <c r="F27" i="2"/>
  <c r="F35" i="2" s="1"/>
  <c r="C27" i="2"/>
  <c r="C34" i="2" s="1"/>
  <c r="J27" i="2"/>
  <c r="B23" i="2"/>
  <c r="D26" i="2"/>
  <c r="D27" i="2" s="1"/>
  <c r="D34" i="2" s="1"/>
  <c r="I23" i="2"/>
  <c r="F33" i="2"/>
  <c r="E27" i="2"/>
  <c r="E35" i="2" s="1"/>
  <c r="M27" i="2"/>
  <c r="B25" i="2"/>
  <c r="I24" i="2"/>
  <c r="I27" i="2" s="1"/>
  <c r="L26" i="2"/>
  <c r="L27" i="2" s="1"/>
  <c r="K27" i="2"/>
  <c r="B26" i="2"/>
  <c r="K3" i="1" l="1"/>
  <c r="B27" i="2"/>
  <c r="B33" i="2" s="1"/>
  <c r="G5" i="1"/>
  <c r="K4" i="1" s="1"/>
  <c r="F34" i="2"/>
  <c r="F36" i="2"/>
  <c r="F37" i="2"/>
  <c r="C36" i="2"/>
  <c r="C37" i="2"/>
  <c r="C35" i="2"/>
  <c r="D37" i="2"/>
  <c r="E36" i="2"/>
  <c r="E37" i="2"/>
  <c r="D36" i="2"/>
  <c r="E34" i="2"/>
  <c r="D33" i="2"/>
  <c r="D35" i="2"/>
  <c r="E33" i="2"/>
  <c r="B41" i="2" l="1"/>
  <c r="G33" i="2"/>
  <c r="I41" i="2"/>
  <c r="I43" i="2"/>
  <c r="I42" i="2"/>
  <c r="I45" i="2"/>
  <c r="B42" i="2"/>
  <c r="I44" i="2"/>
  <c r="B45" i="2" l="1"/>
  <c r="K52" i="2"/>
  <c r="B43" i="2"/>
  <c r="B44" i="2"/>
  <c r="A52" i="2"/>
  <c r="Q52" i="2" l="1"/>
  <c r="K59" i="2" s="1"/>
  <c r="Q55" i="2"/>
  <c r="K62" i="2" s="1"/>
  <c r="Q53" i="2"/>
  <c r="K60" i="2" s="1"/>
  <c r="Q54" i="2"/>
  <c r="K61" i="2" s="1"/>
  <c r="Q56" i="2"/>
  <c r="K63" i="2" s="1"/>
  <c r="K66" i="2" l="1"/>
  <c r="K69" i="2" s="1"/>
  <c r="B66" i="2"/>
  <c r="B69" i="2" s="1"/>
</calcChain>
</file>

<file path=xl/sharedStrings.xml><?xml version="1.0" encoding="utf-8"?>
<sst xmlns="http://schemas.openxmlformats.org/spreadsheetml/2006/main" count="185" uniqueCount="68">
  <si>
    <t>台南</t>
  </si>
  <si>
    <t>高雄</t>
  </si>
  <si>
    <t>行的合計</t>
    <phoneticPr fontId="1" type="noConversion"/>
  </si>
  <si>
    <t>城市的選定</t>
    <phoneticPr fontId="1" type="noConversion"/>
  </si>
  <si>
    <t>step 1：</t>
    <phoneticPr fontId="1" type="noConversion"/>
  </si>
  <si>
    <t>step 2：</t>
    <phoneticPr fontId="1" type="noConversion"/>
  </si>
  <si>
    <t>step 3：</t>
    <phoneticPr fontId="1" type="noConversion"/>
  </si>
  <si>
    <t>比重向量</t>
    <phoneticPr fontId="1" type="noConversion"/>
  </si>
  <si>
    <t>台南</t>
    <phoneticPr fontId="1" type="noConversion"/>
  </si>
  <si>
    <r>
      <t>n</t>
    </r>
    <r>
      <rPr>
        <sz val="14"/>
        <color rgb="FF2F3848"/>
        <rFont val="標楷體"/>
        <family val="4"/>
        <charset val="136"/>
      </rPr>
      <t>比重向量與整合度</t>
    </r>
    <r>
      <rPr>
        <sz val="14"/>
        <color rgb="FF2F3848"/>
        <rFont val="Times New Roman"/>
        <family val="1"/>
      </rPr>
      <t>C.I.</t>
    </r>
  </si>
  <si>
    <t>+</t>
    <phoneticPr fontId="1" type="noConversion"/>
  </si>
  <si>
    <t>*</t>
    <phoneticPr fontId="1" type="noConversion"/>
  </si>
  <si>
    <t>=</t>
    <phoneticPr fontId="1" type="noConversion"/>
  </si>
  <si>
    <t>&lt;---回推是否一致?</t>
    <phoneticPr fontId="1" type="noConversion"/>
  </si>
  <si>
    <t>step 2：step1各要素結果/比重向量</t>
    <phoneticPr fontId="1" type="noConversion"/>
  </si>
  <si>
    <t>/</t>
    <phoneticPr fontId="1" type="noConversion"/>
  </si>
  <si>
    <r>
      <t>step 3：求λ</t>
    </r>
    <r>
      <rPr>
        <vertAlign val="subscript"/>
        <sz val="12"/>
        <color theme="1"/>
        <rFont val="Microsoft JhengHei Light"/>
        <family val="2"/>
        <charset val="136"/>
      </rPr>
      <t>max</t>
    </r>
    <phoneticPr fontId="1" type="noConversion"/>
  </si>
  <si>
    <t>step4：求C.I.</t>
    <phoneticPr fontId="1" type="noConversion"/>
  </si>
  <si>
    <t>人群流量</t>
    <phoneticPr fontId="1" type="noConversion"/>
  </si>
  <si>
    <t>租金</t>
    <phoneticPr fontId="1" type="noConversion"/>
  </si>
  <si>
    <t>附近居民特性</t>
    <phoneticPr fontId="1" type="noConversion"/>
  </si>
  <si>
    <t>美髮專業市場</t>
    <phoneticPr fontId="1" type="noConversion"/>
  </si>
  <si>
    <t>徐宛琳</t>
    <phoneticPr fontId="1" type="noConversion"/>
  </si>
  <si>
    <t>賴彥文</t>
    <phoneticPr fontId="1" type="noConversion"/>
  </si>
  <si>
    <t>吳翌暄</t>
    <phoneticPr fontId="1" type="noConversion"/>
  </si>
  <si>
    <t>謝承晏</t>
    <phoneticPr fontId="1" type="noConversion"/>
  </si>
  <si>
    <t>高雄</t>
    <phoneticPr fontId="1" type="noConversion"/>
  </si>
  <si>
    <t>分數總計</t>
    <phoneticPr fontId="1" type="noConversion"/>
  </si>
  <si>
    <t>大眾交通工具</t>
    <phoneticPr fontId="1" type="noConversion"/>
  </si>
  <si>
    <t>17/15</t>
    <phoneticPr fontId="1" type="noConversion"/>
  </si>
  <si>
    <t>17/16</t>
    <phoneticPr fontId="1" type="noConversion"/>
  </si>
  <si>
    <t>17/13</t>
    <phoneticPr fontId="1" type="noConversion"/>
  </si>
  <si>
    <t>15/16</t>
    <phoneticPr fontId="1" type="noConversion"/>
  </si>
  <si>
    <t>15/13</t>
    <phoneticPr fontId="1" type="noConversion"/>
  </si>
  <si>
    <t>16/13</t>
    <phoneticPr fontId="1" type="noConversion"/>
  </si>
  <si>
    <t>16/16</t>
    <phoneticPr fontId="1" type="noConversion"/>
  </si>
  <si>
    <t>13/16</t>
    <phoneticPr fontId="1" type="noConversion"/>
  </si>
  <si>
    <t>15/17</t>
    <phoneticPr fontId="1" type="noConversion"/>
  </si>
  <si>
    <t>16/17</t>
    <phoneticPr fontId="1" type="noConversion"/>
  </si>
  <si>
    <t>13/17</t>
    <phoneticPr fontId="1" type="noConversion"/>
  </si>
  <si>
    <t>16/15</t>
    <phoneticPr fontId="1" type="noConversion"/>
  </si>
  <si>
    <t>13/15</t>
    <phoneticPr fontId="1" type="noConversion"/>
  </si>
  <si>
    <t>15/14</t>
    <phoneticPr fontId="1" type="noConversion"/>
  </si>
  <si>
    <t>17/14</t>
    <phoneticPr fontId="1" type="noConversion"/>
  </si>
  <si>
    <t>15/11</t>
    <phoneticPr fontId="1" type="noConversion"/>
  </si>
  <si>
    <t>17/11</t>
    <phoneticPr fontId="1" type="noConversion"/>
  </si>
  <si>
    <t>14/16</t>
    <phoneticPr fontId="1" type="noConversion"/>
  </si>
  <si>
    <t>14/11</t>
    <phoneticPr fontId="1" type="noConversion"/>
  </si>
  <si>
    <t>16/11</t>
    <phoneticPr fontId="1" type="noConversion"/>
  </si>
  <si>
    <t>14/15</t>
    <phoneticPr fontId="1" type="noConversion"/>
  </si>
  <si>
    <t>11/15</t>
    <phoneticPr fontId="1" type="noConversion"/>
  </si>
  <si>
    <t>14/17</t>
    <phoneticPr fontId="1" type="noConversion"/>
  </si>
  <si>
    <t>11/17</t>
    <phoneticPr fontId="1" type="noConversion"/>
  </si>
  <si>
    <t>16/14</t>
    <phoneticPr fontId="1" type="noConversion"/>
  </si>
  <si>
    <t>11/14</t>
    <phoneticPr fontId="1" type="noConversion"/>
  </si>
  <si>
    <t>11/16</t>
    <phoneticPr fontId="1" type="noConversion"/>
  </si>
  <si>
    <t>step1：行的合計</t>
  </si>
  <si>
    <t>高雄和台南各要因的一對比較</t>
    <phoneticPr fontId="1" type="noConversion"/>
  </si>
  <si>
    <t>step 2：一對比較矩陣要素/行的合計</t>
    <phoneticPr fontId="1" type="noConversion"/>
  </si>
  <si>
    <t>step3.：向量比重</t>
    <phoneticPr fontId="1" type="noConversion"/>
  </si>
  <si>
    <t>向量比重*矩陣各行再求其和</t>
    <phoneticPr fontId="1" type="noConversion"/>
  </si>
  <si>
    <t>向量比重*矩陣各行</t>
  </si>
  <si>
    <t>求其和</t>
    <phoneticPr fontId="1" type="noConversion"/>
  </si>
  <si>
    <t>比重向量</t>
  </si>
  <si>
    <t>&lt;--選高雄時，人群流量影響最大</t>
    <phoneticPr fontId="1" type="noConversion"/>
  </si>
  <si>
    <r>
      <t>各要因評分</t>
    </r>
    <r>
      <rPr>
        <sz val="14"/>
        <color theme="1"/>
        <rFont val="Times New Roman"/>
        <family val="1"/>
      </rPr>
      <t>1-5</t>
    </r>
    <r>
      <rPr>
        <sz val="14"/>
        <color theme="1"/>
        <rFont val="標楷體"/>
        <family val="4"/>
        <charset val="136"/>
      </rPr>
      <t>分，分數愈高表示愈重要</t>
    </r>
    <phoneticPr fontId="1" type="noConversion"/>
  </si>
  <si>
    <r>
      <t>n</t>
    </r>
    <r>
      <rPr>
        <sz val="14"/>
        <color theme="1"/>
        <rFont val="標楷體"/>
        <family val="4"/>
        <charset val="136"/>
      </rPr>
      <t>比重向量與整合度</t>
    </r>
    <r>
      <rPr>
        <sz val="14"/>
        <color theme="1"/>
        <rFont val="Times New Roman"/>
        <family val="1"/>
      </rPr>
      <t>C.I.</t>
    </r>
  </si>
  <si>
    <t>&lt;--選台南時，租金影響最大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</si>
</sst>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9" formatCode="0.000"/>
    <numFmt numFmtId="180" formatCode="0.00_ "/>
    <numFmt numFmtId="181" formatCode="0.000_ "/>
    <numFmt numFmtId="183" formatCode="0.0000"/>
    <numFmt numFmtId="194" formatCode="0.0000_);[Red]\(0.0000\)"/>
    <numFmt numFmtId="196" formatCode="0.0000;[Red]0.0000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2"/>
      <name val="Microsoft JhengHei Light"/>
      <family val="2"/>
      <charset val="136"/>
    </font>
    <font>
      <sz val="12"/>
      <color rgb="FF000000"/>
      <name val="Microsoft JhengHei Light"/>
      <family val="2"/>
      <charset val="136"/>
    </font>
    <font>
      <sz val="14"/>
      <color rgb="FF000000"/>
      <name val="Wingdings"/>
      <charset val="2"/>
    </font>
    <font>
      <sz val="14"/>
      <color rgb="FF2F3848"/>
      <name val="標楷體"/>
      <family val="4"/>
      <charset val="136"/>
    </font>
    <font>
      <sz val="14"/>
      <color rgb="FF2F3848"/>
      <name val="Times New Roman"/>
      <family val="1"/>
    </font>
    <font>
      <vertAlign val="subscript"/>
      <sz val="12"/>
      <color theme="1"/>
      <name val="Microsoft JhengHei Light"/>
      <family val="2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 readingOrder="1"/>
    </xf>
    <xf numFmtId="176" fontId="3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 wrapText="1" readingOrder="1"/>
    </xf>
    <xf numFmtId="176" fontId="2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indent="2" readingOrder="1"/>
    </xf>
    <xf numFmtId="2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vertical="center" indent="2" readingOrder="1"/>
    </xf>
    <xf numFmtId="0" fontId="0" fillId="0" borderId="0" xfId="0" applyFont="1">
      <alignment vertical="center"/>
    </xf>
    <xf numFmtId="181" fontId="0" fillId="0" borderId="0" xfId="0" applyNumberFormat="1" applyFon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83" fontId="0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183" fontId="2" fillId="4" borderId="0" xfId="0" applyNumberFormat="1" applyFont="1" applyFill="1" applyAlignment="1">
      <alignment horizontal="center" vertical="center"/>
    </xf>
    <xf numFmtId="183" fontId="2" fillId="4" borderId="0" xfId="0" applyNumberFormat="1" applyFont="1" applyFill="1" applyAlignment="1">
      <alignment horizontal="left" vertical="center" indent="1"/>
    </xf>
    <xf numFmtId="194" fontId="0" fillId="3" borderId="0" xfId="0" applyNumberFormat="1" applyFont="1" applyFill="1" applyAlignment="1">
      <alignment horizontal="center" vertical="center"/>
    </xf>
    <xf numFmtId="194" fontId="0" fillId="0" borderId="0" xfId="0" applyNumberFormat="1" applyFont="1" applyAlignment="1">
      <alignment horizontal="center" vertical="center"/>
    </xf>
    <xf numFmtId="196" fontId="0" fillId="3" borderId="0" xfId="0" applyNumberFormat="1" applyFont="1" applyFill="1" applyAlignment="1">
      <alignment horizontal="center" vertical="center"/>
    </xf>
    <xf numFmtId="196" fontId="0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96EA-6D37-43AC-BA1F-9EDF0D19CC68}">
  <dimension ref="A2:K24"/>
  <sheetViews>
    <sheetView topLeftCell="A13" workbookViewId="0">
      <selection activeCell="A17" sqref="A17:XFD25"/>
    </sheetView>
  </sheetViews>
  <sheetFormatPr defaultColWidth="8.7265625" defaultRowHeight="15.5" x14ac:dyDescent="0.4"/>
  <cols>
    <col min="1" max="1" width="34.90625" style="1" customWidth="1"/>
    <col min="2" max="2" width="24.08984375" style="1" customWidth="1"/>
    <col min="3" max="3" width="32.08984375" style="1" customWidth="1"/>
    <col min="4" max="6" width="8.7265625" style="1"/>
    <col min="7" max="8" width="9.08984375" style="1" bestFit="1" customWidth="1"/>
    <col min="9" max="9" width="8.7265625" style="1"/>
    <col min="10" max="10" width="20.7265625" style="1" customWidth="1"/>
    <col min="11" max="11" width="8.90625" style="1" bestFit="1" customWidth="1"/>
    <col min="12" max="16384" width="8.7265625" style="1"/>
  </cols>
  <sheetData>
    <row r="2" spans="1:11" x14ac:dyDescent="0.4">
      <c r="A2" s="1" t="s">
        <v>4</v>
      </c>
      <c r="F2" s="1" t="s">
        <v>5</v>
      </c>
      <c r="J2" s="1" t="s">
        <v>6</v>
      </c>
    </row>
    <row r="3" spans="1:11" ht="31" x14ac:dyDescent="0.4">
      <c r="A3" s="4" t="s">
        <v>3</v>
      </c>
      <c r="B3" s="5" t="s">
        <v>8</v>
      </c>
      <c r="C3" s="5" t="s">
        <v>1</v>
      </c>
      <c r="F3" s="3" t="s">
        <v>3</v>
      </c>
      <c r="G3" s="3" t="s">
        <v>0</v>
      </c>
      <c r="H3" s="3" t="s">
        <v>1</v>
      </c>
      <c r="J3" s="1" t="s">
        <v>7</v>
      </c>
      <c r="K3" s="1">
        <f>SUM(G4:H4)/2</f>
        <v>0.25</v>
      </c>
    </row>
    <row r="4" spans="1:11" x14ac:dyDescent="0.4">
      <c r="A4" s="5" t="s">
        <v>0</v>
      </c>
      <c r="B4" s="4">
        <v>1</v>
      </c>
      <c r="C4" s="4">
        <v>0.33333333333333331</v>
      </c>
      <c r="F4" s="3" t="s">
        <v>0</v>
      </c>
      <c r="G4" s="2">
        <f>B4/$B$6</f>
        <v>0.25</v>
      </c>
      <c r="H4" s="2">
        <f>C4/$C$6</f>
        <v>0.25</v>
      </c>
      <c r="K4" s="1">
        <f>SUM(G5:H5)/2</f>
        <v>0.75</v>
      </c>
    </row>
    <row r="5" spans="1:11" x14ac:dyDescent="0.4">
      <c r="A5" s="5" t="s">
        <v>1</v>
      </c>
      <c r="B5" s="4">
        <f>1/C4</f>
        <v>3</v>
      </c>
      <c r="C5" s="4">
        <v>1</v>
      </c>
      <c r="F5" s="3" t="s">
        <v>1</v>
      </c>
      <c r="G5" s="2">
        <f>B5/$B$6</f>
        <v>0.75</v>
      </c>
      <c r="H5" s="2">
        <f>C5/$C$6</f>
        <v>0.75</v>
      </c>
    </row>
    <row r="6" spans="1:11" x14ac:dyDescent="0.4">
      <c r="A6" s="6" t="s">
        <v>2</v>
      </c>
      <c r="B6" s="7">
        <f>SUM(B4:B5)</f>
        <v>4</v>
      </c>
      <c r="C6" s="7">
        <f>SUM(C4:C5)</f>
        <v>1.3333333333333333</v>
      </c>
    </row>
    <row r="10" spans="1:11" ht="19.5" x14ac:dyDescent="0.4">
      <c r="A10" s="8" t="s">
        <v>9</v>
      </c>
    </row>
    <row r="11" spans="1:11" x14ac:dyDescent="0.4">
      <c r="A11" s="1" t="s">
        <v>4</v>
      </c>
    </row>
    <row r="12" spans="1:11" x14ac:dyDescent="0.4">
      <c r="K12" s="1" t="s">
        <v>7</v>
      </c>
    </row>
    <row r="13" spans="1:11" x14ac:dyDescent="0.4">
      <c r="A13" s="1">
        <v>0.25</v>
      </c>
      <c r="B13" s="1" t="s">
        <v>11</v>
      </c>
      <c r="C13" s="9">
        <v>1</v>
      </c>
      <c r="D13" s="1" t="s">
        <v>10</v>
      </c>
      <c r="E13" s="1">
        <v>0.75</v>
      </c>
      <c r="F13" s="1" t="s">
        <v>11</v>
      </c>
      <c r="G13" s="9">
        <v>0.33333333333333331</v>
      </c>
      <c r="H13" s="1" t="s">
        <v>12</v>
      </c>
      <c r="I13" s="1">
        <f>$A$13*C13+$E$13*G13</f>
        <v>0.5</v>
      </c>
      <c r="J13" s="1" t="s">
        <v>13</v>
      </c>
      <c r="K13" s="1">
        <v>0.25</v>
      </c>
    </row>
    <row r="14" spans="1:11" x14ac:dyDescent="0.4">
      <c r="C14" s="9">
        <v>3</v>
      </c>
      <c r="G14" s="9">
        <v>1</v>
      </c>
      <c r="I14" s="1">
        <f>$A$13*C14+$E$13*G14</f>
        <v>1.5</v>
      </c>
      <c r="K14" s="1">
        <v>0.75</v>
      </c>
    </row>
    <row r="17" spans="1:6" x14ac:dyDescent="0.4">
      <c r="A17" s="1" t="s">
        <v>14</v>
      </c>
    </row>
    <row r="18" spans="1:6" x14ac:dyDescent="0.4">
      <c r="B18" s="1">
        <v>0.5</v>
      </c>
      <c r="C18" s="1" t="s">
        <v>15</v>
      </c>
      <c r="D18" s="1">
        <v>0.25</v>
      </c>
      <c r="E18" s="1" t="s">
        <v>12</v>
      </c>
      <c r="F18" s="1">
        <f>B18/D18</f>
        <v>2</v>
      </c>
    </row>
    <row r="19" spans="1:6" x14ac:dyDescent="0.4">
      <c r="B19" s="1">
        <v>1.5</v>
      </c>
      <c r="C19" s="1" t="s">
        <v>15</v>
      </c>
      <c r="D19" s="1">
        <v>0.75</v>
      </c>
      <c r="F19" s="1">
        <f>B19/D19</f>
        <v>2</v>
      </c>
    </row>
    <row r="21" spans="1:6" ht="17.5" x14ac:dyDescent="0.4">
      <c r="A21" s="1" t="s">
        <v>16</v>
      </c>
      <c r="B21" s="1">
        <f>B24</f>
        <v>0</v>
      </c>
    </row>
    <row r="24" spans="1:6" x14ac:dyDescent="0.4">
      <c r="A24" s="1" t="s">
        <v>17</v>
      </c>
      <c r="B24" s="1">
        <f>(2-2)/(2-1)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E13D-1A32-4874-8DEE-76C5E6298F61}">
  <dimension ref="A1:S78"/>
  <sheetViews>
    <sheetView tabSelected="1" topLeftCell="D56" zoomScale="85" zoomScaleNormal="85" workbookViewId="0">
      <selection activeCell="M25" sqref="M25"/>
    </sheetView>
  </sheetViews>
  <sheetFormatPr defaultColWidth="8.7265625" defaultRowHeight="17" x14ac:dyDescent="0.4"/>
  <cols>
    <col min="1" max="1" width="17" style="14" customWidth="1"/>
    <col min="2" max="6" width="15.6328125" style="14" customWidth="1"/>
    <col min="7" max="7" width="16.90625" style="14" bestFit="1" customWidth="1"/>
    <col min="8" max="13" width="15.6328125" style="14" customWidth="1"/>
    <col min="14" max="15" width="13.08984375" style="14" bestFit="1" customWidth="1"/>
    <col min="16" max="17" width="8.7265625" style="14"/>
    <col min="18" max="18" width="21.6328125" style="14" customWidth="1"/>
    <col min="19" max="19" width="9.81640625" style="14" bestFit="1" customWidth="1"/>
    <col min="20" max="16384" width="8.7265625" style="14"/>
  </cols>
  <sheetData>
    <row r="1" spans="1:13" ht="19.5" x14ac:dyDescent="0.4">
      <c r="A1" s="13" t="s">
        <v>65</v>
      </c>
    </row>
    <row r="2" spans="1:13" x14ac:dyDescent="0.4">
      <c r="A2" s="14" t="s">
        <v>26</v>
      </c>
      <c r="B2" s="14" t="s">
        <v>18</v>
      </c>
      <c r="C2" s="14" t="s">
        <v>19</v>
      </c>
      <c r="D2" s="14" t="s">
        <v>28</v>
      </c>
      <c r="E2" s="14" t="s">
        <v>20</v>
      </c>
      <c r="F2" s="14" t="s">
        <v>21</v>
      </c>
      <c r="H2" s="14" t="s">
        <v>8</v>
      </c>
      <c r="I2" s="14" t="s">
        <v>18</v>
      </c>
      <c r="J2" s="14" t="s">
        <v>19</v>
      </c>
      <c r="K2" s="14" t="s">
        <v>28</v>
      </c>
      <c r="L2" s="14" t="s">
        <v>20</v>
      </c>
      <c r="M2" s="14" t="s">
        <v>21</v>
      </c>
    </row>
    <row r="3" spans="1:13" x14ac:dyDescent="0.4">
      <c r="A3" s="14" t="s">
        <v>22</v>
      </c>
      <c r="B3" s="14">
        <v>4</v>
      </c>
      <c r="C3" s="14">
        <v>3</v>
      </c>
      <c r="D3" s="14">
        <v>3</v>
      </c>
      <c r="E3" s="14">
        <v>4</v>
      </c>
      <c r="F3" s="14">
        <v>4</v>
      </c>
      <c r="H3" s="14" t="s">
        <v>22</v>
      </c>
      <c r="I3" s="14">
        <v>4</v>
      </c>
      <c r="J3" s="14">
        <v>3</v>
      </c>
      <c r="K3" s="14">
        <v>3</v>
      </c>
      <c r="L3" s="14">
        <v>5</v>
      </c>
      <c r="M3" s="14">
        <v>3</v>
      </c>
    </row>
    <row r="4" spans="1:13" x14ac:dyDescent="0.4">
      <c r="A4" s="14" t="s">
        <v>23</v>
      </c>
      <c r="B4" s="14">
        <v>5</v>
      </c>
      <c r="C4" s="14">
        <v>3</v>
      </c>
      <c r="D4" s="14">
        <v>5</v>
      </c>
      <c r="E4" s="14">
        <v>3</v>
      </c>
      <c r="F4" s="14">
        <v>4</v>
      </c>
      <c r="H4" s="14" t="s">
        <v>23</v>
      </c>
      <c r="I4" s="14">
        <v>4</v>
      </c>
      <c r="J4" s="14">
        <v>4</v>
      </c>
      <c r="K4" s="14">
        <v>3</v>
      </c>
      <c r="L4" s="14">
        <v>4</v>
      </c>
      <c r="M4" s="14">
        <v>3</v>
      </c>
    </row>
    <row r="5" spans="1:13" x14ac:dyDescent="0.4">
      <c r="A5" s="14" t="s">
        <v>24</v>
      </c>
      <c r="B5" s="14">
        <v>3</v>
      </c>
      <c r="C5" s="14">
        <v>5</v>
      </c>
      <c r="D5" s="14">
        <v>4</v>
      </c>
      <c r="E5" s="14">
        <v>3</v>
      </c>
      <c r="F5" s="14">
        <v>4</v>
      </c>
      <c r="H5" s="14" t="s">
        <v>24</v>
      </c>
      <c r="I5" s="14">
        <v>3</v>
      </c>
      <c r="J5" s="14">
        <v>5</v>
      </c>
      <c r="K5" s="14">
        <v>4</v>
      </c>
      <c r="L5" s="14">
        <v>3</v>
      </c>
      <c r="M5" s="14">
        <v>3</v>
      </c>
    </row>
    <row r="6" spans="1:13" x14ac:dyDescent="0.4">
      <c r="A6" s="14" t="s">
        <v>25</v>
      </c>
      <c r="B6" s="14">
        <v>5</v>
      </c>
      <c r="C6" s="14">
        <v>4</v>
      </c>
      <c r="D6" s="14">
        <v>4</v>
      </c>
      <c r="E6" s="14">
        <v>3</v>
      </c>
      <c r="F6" s="14">
        <v>4</v>
      </c>
      <c r="H6" s="14" t="s">
        <v>25</v>
      </c>
      <c r="I6" s="14">
        <v>4</v>
      </c>
      <c r="J6" s="14">
        <v>5</v>
      </c>
      <c r="K6" s="14">
        <v>4</v>
      </c>
      <c r="L6" s="14">
        <v>4</v>
      </c>
      <c r="M6" s="14">
        <v>2</v>
      </c>
    </row>
    <row r="7" spans="1:13" x14ac:dyDescent="0.4">
      <c r="A7" s="14" t="s">
        <v>27</v>
      </c>
      <c r="B7" s="14">
        <f>SUM(B3:B6)</f>
        <v>17</v>
      </c>
      <c r="C7" s="14">
        <f t="shared" ref="C7:F7" si="0">SUM(C3:C6)</f>
        <v>15</v>
      </c>
      <c r="D7" s="14">
        <f t="shared" si="0"/>
        <v>16</v>
      </c>
      <c r="E7" s="14">
        <f t="shared" si="0"/>
        <v>13</v>
      </c>
      <c r="F7" s="14">
        <f t="shared" si="0"/>
        <v>16</v>
      </c>
      <c r="H7" s="14" t="s">
        <v>27</v>
      </c>
      <c r="I7" s="14">
        <f>SUM(I3:I6)</f>
        <v>15</v>
      </c>
      <c r="J7" s="14">
        <f t="shared" ref="J7:M7" si="1">SUM(J3:J6)</f>
        <v>17</v>
      </c>
      <c r="K7" s="14">
        <f t="shared" si="1"/>
        <v>14</v>
      </c>
      <c r="L7" s="14">
        <f t="shared" si="1"/>
        <v>16</v>
      </c>
      <c r="M7" s="14">
        <f t="shared" si="1"/>
        <v>11</v>
      </c>
    </row>
    <row r="9" spans="1:13" ht="33" customHeight="1" x14ac:dyDescent="0.4">
      <c r="A9" s="15" t="s">
        <v>57</v>
      </c>
    </row>
    <row r="11" spans="1:13" x14ac:dyDescent="0.4">
      <c r="A11" s="14" t="s">
        <v>26</v>
      </c>
      <c r="B11" s="14" t="s">
        <v>18</v>
      </c>
      <c r="C11" s="14" t="s">
        <v>19</v>
      </c>
      <c r="D11" s="14" t="s">
        <v>28</v>
      </c>
      <c r="E11" s="14" t="s">
        <v>20</v>
      </c>
      <c r="F11" s="14" t="s">
        <v>21</v>
      </c>
      <c r="H11" s="14" t="s">
        <v>8</v>
      </c>
      <c r="I11" s="14" t="s">
        <v>18</v>
      </c>
      <c r="J11" s="14" t="s">
        <v>19</v>
      </c>
      <c r="K11" s="14" t="s">
        <v>28</v>
      </c>
      <c r="L11" s="14" t="s">
        <v>20</v>
      </c>
      <c r="M11" s="14" t="s">
        <v>21</v>
      </c>
    </row>
    <row r="12" spans="1:13" x14ac:dyDescent="0.4">
      <c r="A12" s="14" t="s">
        <v>18</v>
      </c>
      <c r="B12" s="16">
        <v>1</v>
      </c>
      <c r="C12" s="17" t="s">
        <v>29</v>
      </c>
      <c r="D12" s="17" t="s">
        <v>30</v>
      </c>
      <c r="E12" s="17" t="s">
        <v>31</v>
      </c>
      <c r="F12" s="17" t="s">
        <v>30</v>
      </c>
      <c r="H12" s="14" t="s">
        <v>18</v>
      </c>
      <c r="I12" s="17">
        <v>1</v>
      </c>
      <c r="J12" s="17" t="s">
        <v>37</v>
      </c>
      <c r="K12" s="17" t="s">
        <v>42</v>
      </c>
      <c r="L12" s="17" t="s">
        <v>32</v>
      </c>
      <c r="M12" s="17" t="s">
        <v>44</v>
      </c>
    </row>
    <row r="13" spans="1:13" x14ac:dyDescent="0.4">
      <c r="A13" s="14" t="s">
        <v>19</v>
      </c>
      <c r="B13" s="17" t="s">
        <v>37</v>
      </c>
      <c r="C13" s="16">
        <v>1</v>
      </c>
      <c r="D13" s="17" t="s">
        <v>32</v>
      </c>
      <c r="E13" s="17" t="s">
        <v>33</v>
      </c>
      <c r="F13" s="17" t="s">
        <v>32</v>
      </c>
      <c r="H13" s="14" t="s">
        <v>19</v>
      </c>
      <c r="I13" s="17" t="s">
        <v>29</v>
      </c>
      <c r="J13" s="17">
        <v>1</v>
      </c>
      <c r="K13" s="17" t="s">
        <v>43</v>
      </c>
      <c r="L13" s="17" t="s">
        <v>30</v>
      </c>
      <c r="M13" s="17" t="s">
        <v>45</v>
      </c>
    </row>
    <row r="14" spans="1:13" x14ac:dyDescent="0.4">
      <c r="A14" s="14" t="s">
        <v>28</v>
      </c>
      <c r="B14" s="17" t="s">
        <v>38</v>
      </c>
      <c r="C14" s="17" t="s">
        <v>40</v>
      </c>
      <c r="D14" s="16">
        <v>1</v>
      </c>
      <c r="E14" s="17" t="s">
        <v>34</v>
      </c>
      <c r="F14" s="17" t="s">
        <v>35</v>
      </c>
      <c r="H14" s="14" t="s">
        <v>28</v>
      </c>
      <c r="I14" s="17" t="s">
        <v>49</v>
      </c>
      <c r="J14" s="17" t="s">
        <v>51</v>
      </c>
      <c r="K14" s="17">
        <v>1</v>
      </c>
      <c r="L14" s="17" t="s">
        <v>46</v>
      </c>
      <c r="M14" s="17" t="s">
        <v>47</v>
      </c>
    </row>
    <row r="15" spans="1:13" x14ac:dyDescent="0.4">
      <c r="A15" s="14" t="s">
        <v>20</v>
      </c>
      <c r="B15" s="17" t="s">
        <v>39</v>
      </c>
      <c r="C15" s="17" t="s">
        <v>41</v>
      </c>
      <c r="D15" s="17" t="s">
        <v>36</v>
      </c>
      <c r="E15" s="16">
        <v>1</v>
      </c>
      <c r="F15" s="17" t="s">
        <v>36</v>
      </c>
      <c r="H15" s="14" t="s">
        <v>20</v>
      </c>
      <c r="I15" s="17" t="s">
        <v>40</v>
      </c>
      <c r="J15" s="17" t="s">
        <v>38</v>
      </c>
      <c r="K15" s="17" t="s">
        <v>53</v>
      </c>
      <c r="L15" s="17">
        <v>1</v>
      </c>
      <c r="M15" s="17" t="s">
        <v>48</v>
      </c>
    </row>
    <row r="16" spans="1:13" x14ac:dyDescent="0.4">
      <c r="A16" s="14" t="s">
        <v>21</v>
      </c>
      <c r="B16" s="17" t="s">
        <v>38</v>
      </c>
      <c r="C16" s="17" t="s">
        <v>40</v>
      </c>
      <c r="D16" s="17" t="s">
        <v>35</v>
      </c>
      <c r="E16" s="17" t="s">
        <v>34</v>
      </c>
      <c r="F16" s="16">
        <v>1</v>
      </c>
      <c r="H16" s="14" t="s">
        <v>21</v>
      </c>
      <c r="I16" s="17" t="s">
        <v>50</v>
      </c>
      <c r="J16" s="17" t="s">
        <v>52</v>
      </c>
      <c r="K16" s="17" t="s">
        <v>54</v>
      </c>
      <c r="L16" s="17" t="s">
        <v>55</v>
      </c>
      <c r="M16" s="17">
        <v>1</v>
      </c>
    </row>
    <row r="20" spans="1:13" s="18" customFormat="1" x14ac:dyDescent="0.4">
      <c r="A20" s="18" t="s">
        <v>56</v>
      </c>
    </row>
    <row r="21" spans="1:13" x14ac:dyDescent="0.4">
      <c r="A21" s="14" t="s">
        <v>26</v>
      </c>
      <c r="B21" s="14" t="s">
        <v>18</v>
      </c>
      <c r="C21" s="14" t="s">
        <v>19</v>
      </c>
      <c r="D21" s="14" t="s">
        <v>28</v>
      </c>
      <c r="E21" s="14" t="s">
        <v>20</v>
      </c>
      <c r="F21" s="14" t="s">
        <v>21</v>
      </c>
      <c r="H21" s="19" t="s">
        <v>8</v>
      </c>
      <c r="I21" s="19" t="s">
        <v>18</v>
      </c>
      <c r="J21" s="19" t="s">
        <v>19</v>
      </c>
      <c r="K21" s="19" t="s">
        <v>28</v>
      </c>
      <c r="L21" s="19" t="s">
        <v>20</v>
      </c>
      <c r="M21" s="19" t="s">
        <v>21</v>
      </c>
    </row>
    <row r="22" spans="1:13" x14ac:dyDescent="0.4">
      <c r="A22" s="14" t="s">
        <v>18</v>
      </c>
      <c r="B22" s="34">
        <v>1</v>
      </c>
      <c r="C22" s="35">
        <f>17/15</f>
        <v>1.1333333333333333</v>
      </c>
      <c r="D22" s="35">
        <f>17/16</f>
        <v>1.0625</v>
      </c>
      <c r="E22" s="35">
        <f>17/13</f>
        <v>1.3076923076923077</v>
      </c>
      <c r="F22" s="35">
        <f>17/16</f>
        <v>1.0625</v>
      </c>
      <c r="H22" s="19" t="s">
        <v>18</v>
      </c>
      <c r="I22" s="32">
        <v>1</v>
      </c>
      <c r="J22" s="33">
        <f>15/17</f>
        <v>0.88235294117647056</v>
      </c>
      <c r="K22" s="33">
        <f>15/14</f>
        <v>1.0714285714285714</v>
      </c>
      <c r="L22" s="33">
        <f>15/16</f>
        <v>0.9375</v>
      </c>
      <c r="M22" s="33">
        <f>15/11</f>
        <v>1.3636363636363635</v>
      </c>
    </row>
    <row r="23" spans="1:13" x14ac:dyDescent="0.4">
      <c r="A23" s="14" t="s">
        <v>19</v>
      </c>
      <c r="B23" s="35">
        <f>1/C22</f>
        <v>0.88235294117647056</v>
      </c>
      <c r="C23" s="34">
        <v>1</v>
      </c>
      <c r="D23" s="35">
        <f>15/16</f>
        <v>0.9375</v>
      </c>
      <c r="E23" s="35">
        <f>15/13</f>
        <v>1.1538461538461537</v>
      </c>
      <c r="F23" s="35">
        <f>15/16</f>
        <v>0.9375</v>
      </c>
      <c r="H23" s="19" t="s">
        <v>19</v>
      </c>
      <c r="I23" s="33">
        <f>1/J22</f>
        <v>1.1333333333333333</v>
      </c>
      <c r="J23" s="32">
        <v>1</v>
      </c>
      <c r="K23" s="33">
        <f>17/14</f>
        <v>1.2142857142857142</v>
      </c>
      <c r="L23" s="33">
        <f>17/16</f>
        <v>1.0625</v>
      </c>
      <c r="M23" s="33">
        <f>17/11</f>
        <v>1.5454545454545454</v>
      </c>
    </row>
    <row r="24" spans="1:13" x14ac:dyDescent="0.4">
      <c r="A24" s="14" t="s">
        <v>28</v>
      </c>
      <c r="B24" s="35">
        <f>1/D22</f>
        <v>0.94117647058823528</v>
      </c>
      <c r="C24" s="35">
        <f>1/D23</f>
        <v>1.0666666666666667</v>
      </c>
      <c r="D24" s="34">
        <v>1</v>
      </c>
      <c r="E24" s="35">
        <f>16/13</f>
        <v>1.2307692307692308</v>
      </c>
      <c r="F24" s="35">
        <f>16/16</f>
        <v>1</v>
      </c>
      <c r="H24" s="19" t="s">
        <v>28</v>
      </c>
      <c r="I24" s="33">
        <f>1/K22</f>
        <v>0.93333333333333335</v>
      </c>
      <c r="J24" s="33">
        <f>1/K23</f>
        <v>0.82352941176470595</v>
      </c>
      <c r="K24" s="32">
        <v>1</v>
      </c>
      <c r="L24" s="33">
        <f>14/16</f>
        <v>0.875</v>
      </c>
      <c r="M24" s="33">
        <f>14/11</f>
        <v>1.2727272727272727</v>
      </c>
    </row>
    <row r="25" spans="1:13" x14ac:dyDescent="0.4">
      <c r="A25" s="14" t="s">
        <v>20</v>
      </c>
      <c r="B25" s="35">
        <f>1/E22</f>
        <v>0.76470588235294112</v>
      </c>
      <c r="C25" s="35">
        <f>1/E23</f>
        <v>0.8666666666666667</v>
      </c>
      <c r="D25" s="35">
        <f>1/E24</f>
        <v>0.8125</v>
      </c>
      <c r="E25" s="34">
        <v>1</v>
      </c>
      <c r="F25" s="35">
        <f>13/16</f>
        <v>0.8125</v>
      </c>
      <c r="H25" s="19" t="s">
        <v>20</v>
      </c>
      <c r="I25" s="33">
        <f>1/L22</f>
        <v>1.0666666666666667</v>
      </c>
      <c r="J25" s="33">
        <f>1/L23</f>
        <v>0.94117647058823528</v>
      </c>
      <c r="K25" s="33">
        <f>1/L24</f>
        <v>1.1428571428571428</v>
      </c>
      <c r="L25" s="32">
        <v>1</v>
      </c>
      <c r="M25" s="33">
        <f>16/11</f>
        <v>1.4545454545454546</v>
      </c>
    </row>
    <row r="26" spans="1:13" x14ac:dyDescent="0.4">
      <c r="A26" s="14" t="s">
        <v>21</v>
      </c>
      <c r="B26" s="35">
        <f>1/F22</f>
        <v>0.94117647058823528</v>
      </c>
      <c r="C26" s="35">
        <f>1/F23</f>
        <v>1.0666666666666667</v>
      </c>
      <c r="D26" s="35">
        <f>1/F24</f>
        <v>1</v>
      </c>
      <c r="E26" s="35">
        <f>1/F25</f>
        <v>1.2307692307692308</v>
      </c>
      <c r="F26" s="34">
        <v>1</v>
      </c>
      <c r="H26" s="19" t="s">
        <v>21</v>
      </c>
      <c r="I26" s="33">
        <f>1/M22</f>
        <v>0.73333333333333339</v>
      </c>
      <c r="J26" s="33">
        <f>1/M23</f>
        <v>0.6470588235294118</v>
      </c>
      <c r="K26" s="33">
        <f>1/M24</f>
        <v>0.7857142857142857</v>
      </c>
      <c r="L26" s="33">
        <f>1/M25</f>
        <v>0.6875</v>
      </c>
      <c r="M26" s="32">
        <v>1</v>
      </c>
    </row>
    <row r="27" spans="1:13" x14ac:dyDescent="0.4">
      <c r="A27" s="14" t="s">
        <v>2</v>
      </c>
      <c r="B27" s="35">
        <f>SUM(B22:B26)</f>
        <v>4.5294117647058822</v>
      </c>
      <c r="C27" s="35">
        <f t="shared" ref="C27:F27" si="2">SUM(C22:C26)</f>
        <v>5.1333333333333329</v>
      </c>
      <c r="D27" s="35">
        <f t="shared" si="2"/>
        <v>4.8125</v>
      </c>
      <c r="E27" s="35">
        <f t="shared" si="2"/>
        <v>5.9230769230769234</v>
      </c>
      <c r="F27" s="35">
        <f t="shared" si="2"/>
        <v>4.8125</v>
      </c>
      <c r="H27" s="14" t="s">
        <v>2</v>
      </c>
      <c r="I27" s="33">
        <f>SUM(I22:I26)</f>
        <v>4.8666666666666663</v>
      </c>
      <c r="J27" s="33">
        <f t="shared" ref="J27:M27" si="3">SUM(J22:J26)</f>
        <v>4.2941176470588243</v>
      </c>
      <c r="K27" s="33">
        <f t="shared" si="3"/>
        <v>5.2142857142857144</v>
      </c>
      <c r="L27" s="33">
        <f t="shared" si="3"/>
        <v>4.5625</v>
      </c>
      <c r="M27" s="33">
        <f t="shared" si="3"/>
        <v>6.6363636363636367</v>
      </c>
    </row>
    <row r="31" spans="1:13" s="20" customFormat="1" x14ac:dyDescent="0.4">
      <c r="A31" s="10" t="s">
        <v>58</v>
      </c>
    </row>
    <row r="32" spans="1:13" x14ac:dyDescent="0.4">
      <c r="A32" s="14" t="s">
        <v>26</v>
      </c>
      <c r="B32" s="14" t="s">
        <v>18</v>
      </c>
      <c r="C32" s="14" t="s">
        <v>19</v>
      </c>
      <c r="D32" s="14" t="s">
        <v>28</v>
      </c>
      <c r="E32" s="14" t="s">
        <v>20</v>
      </c>
      <c r="F32" s="14" t="s">
        <v>21</v>
      </c>
      <c r="H32" s="19" t="s">
        <v>8</v>
      </c>
      <c r="I32" s="19" t="s">
        <v>18</v>
      </c>
      <c r="J32" s="19" t="s">
        <v>19</v>
      </c>
      <c r="K32" s="19" t="s">
        <v>28</v>
      </c>
      <c r="L32" s="19" t="s">
        <v>20</v>
      </c>
      <c r="M32" s="19" t="s">
        <v>21</v>
      </c>
    </row>
    <row r="33" spans="1:13" x14ac:dyDescent="0.4">
      <c r="A33" s="14" t="s">
        <v>18</v>
      </c>
      <c r="B33" s="27">
        <f>B22/$B$27</f>
        <v>0.2207792207792208</v>
      </c>
      <c r="C33" s="27">
        <f>C22/$C$27</f>
        <v>0.2207792207792208</v>
      </c>
      <c r="D33" s="27">
        <f>D22/$D$27</f>
        <v>0.22077922077922077</v>
      </c>
      <c r="E33" s="27">
        <f>E22/$E$27</f>
        <v>0.22077922077922077</v>
      </c>
      <c r="F33" s="27">
        <f>F22/$F$27</f>
        <v>0.22077922077922077</v>
      </c>
      <c r="G33" s="27">
        <f>AVERAGE(B33:F33)</f>
        <v>0.2207792207792208</v>
      </c>
      <c r="H33" s="19" t="s">
        <v>18</v>
      </c>
      <c r="I33" s="27">
        <f>I22/$I$27</f>
        <v>0.20547945205479454</v>
      </c>
      <c r="J33" s="27">
        <f>J22/$J$27</f>
        <v>0.20547945205479448</v>
      </c>
      <c r="K33" s="27">
        <f>K22/$K$27</f>
        <v>0.20547945205479451</v>
      </c>
      <c r="L33" s="27">
        <f>L22/$L$27</f>
        <v>0.20547945205479451</v>
      </c>
      <c r="M33" s="27">
        <f>M22/$M$27</f>
        <v>0.20547945205479451</v>
      </c>
    </row>
    <row r="34" spans="1:13" x14ac:dyDescent="0.4">
      <c r="A34" s="14" t="s">
        <v>19</v>
      </c>
      <c r="B34" s="27">
        <f t="shared" ref="B34:B37" si="4">B23/$B$27</f>
        <v>0.19480519480519481</v>
      </c>
      <c r="C34" s="27">
        <f t="shared" ref="C34:C37" si="5">C23/$C$27</f>
        <v>0.19480519480519481</v>
      </c>
      <c r="D34" s="27">
        <f t="shared" ref="D34:D37" si="6">D23/$D$27</f>
        <v>0.19480519480519481</v>
      </c>
      <c r="E34" s="27">
        <f t="shared" ref="E34:E37" si="7">E23/$E$27</f>
        <v>0.19480519480519479</v>
      </c>
      <c r="F34" s="27">
        <f t="shared" ref="F34:F37" si="8">F23/$F$27</f>
        <v>0.19480519480519481</v>
      </c>
      <c r="G34" s="27">
        <f t="shared" ref="G34:G37" si="9">AVERAGE(B34:F34)</f>
        <v>0.19480519480519481</v>
      </c>
      <c r="H34" s="19" t="s">
        <v>19</v>
      </c>
      <c r="I34" s="27">
        <f t="shared" ref="I34:I37" si="10">I23/$I$27</f>
        <v>0.23287671232876714</v>
      </c>
      <c r="J34" s="27">
        <f t="shared" ref="J34:J37" si="11">J23/$J$27</f>
        <v>0.23287671232876708</v>
      </c>
      <c r="K34" s="27">
        <f t="shared" ref="K34:K37" si="12">K23/$K$27</f>
        <v>0.23287671232876711</v>
      </c>
      <c r="L34" s="27">
        <f t="shared" ref="L34:L37" si="13">L23/$L$27</f>
        <v>0.23287671232876711</v>
      </c>
      <c r="M34" s="27">
        <f t="shared" ref="M34:M37" si="14">M23/$M$27</f>
        <v>0.23287671232876711</v>
      </c>
    </row>
    <row r="35" spans="1:13" x14ac:dyDescent="0.4">
      <c r="A35" s="14" t="s">
        <v>28</v>
      </c>
      <c r="B35" s="27">
        <f t="shared" si="4"/>
        <v>0.20779220779220781</v>
      </c>
      <c r="C35" s="27">
        <f t="shared" si="5"/>
        <v>0.20779220779220781</v>
      </c>
      <c r="D35" s="27">
        <f t="shared" si="6"/>
        <v>0.20779220779220781</v>
      </c>
      <c r="E35" s="27">
        <f t="shared" si="7"/>
        <v>0.20779220779220781</v>
      </c>
      <c r="F35" s="27">
        <f t="shared" si="8"/>
        <v>0.20779220779220781</v>
      </c>
      <c r="G35" s="27">
        <f t="shared" si="9"/>
        <v>0.20779220779220781</v>
      </c>
      <c r="H35" s="19" t="s">
        <v>28</v>
      </c>
      <c r="I35" s="27">
        <f t="shared" si="10"/>
        <v>0.19178082191780824</v>
      </c>
      <c r="J35" s="27">
        <f t="shared" si="11"/>
        <v>0.19178082191780821</v>
      </c>
      <c r="K35" s="27">
        <f t="shared" si="12"/>
        <v>0.19178082191780821</v>
      </c>
      <c r="L35" s="27">
        <f t="shared" si="13"/>
        <v>0.19178082191780821</v>
      </c>
      <c r="M35" s="27">
        <f t="shared" si="14"/>
        <v>0.19178082191780821</v>
      </c>
    </row>
    <row r="36" spans="1:13" x14ac:dyDescent="0.4">
      <c r="A36" s="14" t="s">
        <v>20</v>
      </c>
      <c r="B36" s="27">
        <f t="shared" si="4"/>
        <v>0.16883116883116883</v>
      </c>
      <c r="C36" s="27">
        <f t="shared" si="5"/>
        <v>0.16883116883116886</v>
      </c>
      <c r="D36" s="27">
        <f t="shared" si="6"/>
        <v>0.16883116883116883</v>
      </c>
      <c r="E36" s="27">
        <f t="shared" si="7"/>
        <v>0.16883116883116883</v>
      </c>
      <c r="F36" s="27">
        <f t="shared" si="8"/>
        <v>0.16883116883116883</v>
      </c>
      <c r="G36" s="27">
        <f t="shared" si="9"/>
        <v>0.16883116883116883</v>
      </c>
      <c r="H36" s="19" t="s">
        <v>20</v>
      </c>
      <c r="I36" s="27">
        <f t="shared" si="10"/>
        <v>0.21917808219178084</v>
      </c>
      <c r="J36" s="27">
        <f t="shared" si="11"/>
        <v>0.21917808219178078</v>
      </c>
      <c r="K36" s="27">
        <f t="shared" si="12"/>
        <v>0.21917808219178081</v>
      </c>
      <c r="L36" s="27">
        <f t="shared" si="13"/>
        <v>0.21917808219178081</v>
      </c>
      <c r="M36" s="27">
        <f t="shared" si="14"/>
        <v>0.21917808219178081</v>
      </c>
    </row>
    <row r="37" spans="1:13" x14ac:dyDescent="0.4">
      <c r="A37" s="14" t="s">
        <v>21</v>
      </c>
      <c r="B37" s="27">
        <f t="shared" si="4"/>
        <v>0.20779220779220781</v>
      </c>
      <c r="C37" s="27">
        <f t="shared" si="5"/>
        <v>0.20779220779220781</v>
      </c>
      <c r="D37" s="27">
        <f t="shared" si="6"/>
        <v>0.20779220779220781</v>
      </c>
      <c r="E37" s="27">
        <f t="shared" si="7"/>
        <v>0.20779220779220781</v>
      </c>
      <c r="F37" s="27">
        <f t="shared" si="8"/>
        <v>0.20779220779220781</v>
      </c>
      <c r="G37" s="27">
        <f t="shared" si="9"/>
        <v>0.20779220779220781</v>
      </c>
      <c r="H37" s="19" t="s">
        <v>21</v>
      </c>
      <c r="I37" s="27">
        <f t="shared" si="10"/>
        <v>0.15068493150684933</v>
      </c>
      <c r="J37" s="27">
        <f t="shared" si="11"/>
        <v>0.15068493150684931</v>
      </c>
      <c r="K37" s="27">
        <f t="shared" si="12"/>
        <v>0.15068493150684931</v>
      </c>
      <c r="L37" s="27">
        <f t="shared" si="13"/>
        <v>0.15068493150684931</v>
      </c>
      <c r="M37" s="27">
        <f t="shared" si="14"/>
        <v>0.15068493150684931</v>
      </c>
    </row>
    <row r="40" spans="1:13" s="18" customFormat="1" x14ac:dyDescent="0.4">
      <c r="A40" s="18" t="s">
        <v>59</v>
      </c>
      <c r="B40" s="22"/>
    </row>
    <row r="41" spans="1:13" x14ac:dyDescent="0.4">
      <c r="B41" s="27">
        <f>SUM(B33:F33)/5</f>
        <v>0.2207792207792208</v>
      </c>
      <c r="C41" s="14" t="s">
        <v>64</v>
      </c>
      <c r="I41" s="27">
        <f>SUM(I33:M33)/5</f>
        <v>0.20547945205479451</v>
      </c>
    </row>
    <row r="42" spans="1:13" x14ac:dyDescent="0.4">
      <c r="B42" s="27">
        <f t="shared" ref="B42:B45" si="15">SUM(B34:F34)/5</f>
        <v>0.19480519480519481</v>
      </c>
      <c r="G42" s="21"/>
      <c r="I42" s="27">
        <f t="shared" ref="I42:I45" si="16">SUM(I34:M34)/5</f>
        <v>0.23287671232876711</v>
      </c>
    </row>
    <row r="43" spans="1:13" x14ac:dyDescent="0.4">
      <c r="B43" s="27">
        <f t="shared" si="15"/>
        <v>0.20779220779220781</v>
      </c>
      <c r="G43" s="21"/>
      <c r="I43" s="27">
        <f t="shared" si="16"/>
        <v>0.19178082191780821</v>
      </c>
    </row>
    <row r="44" spans="1:13" x14ac:dyDescent="0.4">
      <c r="B44" s="27">
        <f t="shared" si="15"/>
        <v>0.16883116883116883</v>
      </c>
      <c r="G44" s="21"/>
      <c r="I44" s="27">
        <f t="shared" si="16"/>
        <v>0.21917808219178081</v>
      </c>
      <c r="J44" s="14" t="s">
        <v>67</v>
      </c>
    </row>
    <row r="45" spans="1:13" x14ac:dyDescent="0.4">
      <c r="B45" s="27">
        <f t="shared" si="15"/>
        <v>0.20779220779220781</v>
      </c>
      <c r="G45" s="21"/>
      <c r="I45" s="27">
        <f t="shared" si="16"/>
        <v>0.15068493150684931</v>
      </c>
    </row>
    <row r="46" spans="1:13" x14ac:dyDescent="0.4">
      <c r="B46" s="21"/>
      <c r="C46" s="21"/>
      <c r="D46" s="21"/>
      <c r="E46" s="21"/>
      <c r="F46" s="21"/>
      <c r="G46" s="21"/>
      <c r="I46" s="21"/>
    </row>
    <row r="47" spans="1:13" x14ac:dyDescent="0.4">
      <c r="B47" s="21"/>
    </row>
    <row r="48" spans="1:13" s="1" customFormat="1" ht="19.5" x14ac:dyDescent="0.4">
      <c r="A48" s="23" t="s">
        <v>66</v>
      </c>
    </row>
    <row r="50" spans="1:19" s="18" customFormat="1" x14ac:dyDescent="0.4">
      <c r="A50" s="11" t="s">
        <v>4</v>
      </c>
      <c r="B50" s="11" t="s">
        <v>60</v>
      </c>
      <c r="C50" s="11"/>
      <c r="D50" s="11"/>
      <c r="E50" s="11"/>
      <c r="F50" s="11"/>
      <c r="G50" s="11"/>
      <c r="H50" s="11"/>
      <c r="I50" s="11"/>
      <c r="J50" s="11"/>
      <c r="K50" s="11" t="s">
        <v>4</v>
      </c>
      <c r="L50" s="11" t="s">
        <v>60</v>
      </c>
    </row>
    <row r="51" spans="1:19" x14ac:dyDescent="0.4">
      <c r="A51" s="14" t="s">
        <v>61</v>
      </c>
      <c r="G51" s="14" t="s">
        <v>62</v>
      </c>
      <c r="I51" s="14" t="s">
        <v>63</v>
      </c>
      <c r="K51" s="14" t="s">
        <v>61</v>
      </c>
      <c r="Q51" s="14" t="s">
        <v>62</v>
      </c>
      <c r="S51" s="14" t="s">
        <v>63</v>
      </c>
    </row>
    <row r="52" spans="1:19" x14ac:dyDescent="0.4">
      <c r="A52" s="28">
        <f>$B$41*B22</f>
        <v>0.2207792207792208</v>
      </c>
      <c r="B52" s="28">
        <f>$B$42*C22</f>
        <v>0.2207792207792208</v>
      </c>
      <c r="C52" s="28">
        <f>$B$43*D22</f>
        <v>0.2207792207792208</v>
      </c>
      <c r="D52" s="28">
        <f>$B$44*E22</f>
        <v>0.22077922077922077</v>
      </c>
      <c r="E52" s="28">
        <f>$B$45*F22</f>
        <v>0.2207792207792208</v>
      </c>
      <c r="F52" s="12"/>
      <c r="G52" s="12">
        <f>SUM(A52:E52)</f>
        <v>1.1038961038961039</v>
      </c>
      <c r="H52" s="1" t="s">
        <v>13</v>
      </c>
      <c r="I52" s="27">
        <v>0.2207792207792208</v>
      </c>
      <c r="J52" s="1"/>
      <c r="K52" s="28">
        <f>$I$41*I22</f>
        <v>0.20547945205479451</v>
      </c>
      <c r="L52" s="28">
        <f>$I$42*J22</f>
        <v>0.20547945205479451</v>
      </c>
      <c r="M52" s="28">
        <f>$I$43*K22</f>
        <v>0.20547945205479451</v>
      </c>
      <c r="N52" s="28">
        <f>$I$44*L22</f>
        <v>0.20547945205479451</v>
      </c>
      <c r="O52" s="28">
        <f>$I$45*M22</f>
        <v>0.20547945205479448</v>
      </c>
      <c r="Q52" s="27">
        <f>SUM(K52:O52)</f>
        <v>1.0273972602739725</v>
      </c>
      <c r="R52" s="1" t="s">
        <v>13</v>
      </c>
      <c r="S52" s="27">
        <v>0.20547945205479451</v>
      </c>
    </row>
    <row r="53" spans="1:19" x14ac:dyDescent="0.4">
      <c r="A53" s="28">
        <f t="shared" ref="A53:A56" si="17">$B$41*B23</f>
        <v>0.19480519480519481</v>
      </c>
      <c r="B53" s="28">
        <f t="shared" ref="B53:B56" si="18">$B$42*C23</f>
        <v>0.19480519480519481</v>
      </c>
      <c r="C53" s="28">
        <f t="shared" ref="C53:C56" si="19">$B$43*D23</f>
        <v>0.19480519480519481</v>
      </c>
      <c r="D53" s="28">
        <f t="shared" ref="D53:D56" si="20">$B$44*E23</f>
        <v>0.19480519480519479</v>
      </c>
      <c r="E53" s="28">
        <f t="shared" ref="E53:E56" si="21">$B$45*F23</f>
        <v>0.19480519480519481</v>
      </c>
      <c r="F53" s="12"/>
      <c r="G53" s="12">
        <f t="shared" ref="G53:G56" si="22">SUM(A53:E53)</f>
        <v>0.97402597402597402</v>
      </c>
      <c r="H53" s="1"/>
      <c r="I53" s="27">
        <v>0.19480519480519481</v>
      </c>
      <c r="J53" s="1"/>
      <c r="K53" s="28">
        <f t="shared" ref="K53:K56" si="23">$I$41*I23</f>
        <v>0.23287671232876711</v>
      </c>
      <c r="L53" s="28">
        <f t="shared" ref="L53:L56" si="24">$I$42*J23</f>
        <v>0.23287671232876711</v>
      </c>
      <c r="M53" s="28">
        <f t="shared" ref="M53:M56" si="25">$I$43*K23</f>
        <v>0.23287671232876708</v>
      </c>
      <c r="N53" s="28">
        <f t="shared" ref="N53:N56" si="26">$I$44*L23</f>
        <v>0.23287671232876711</v>
      </c>
      <c r="O53" s="28">
        <f t="shared" ref="O53:O56" si="27">$I$45*M23</f>
        <v>0.23287671232876711</v>
      </c>
      <c r="Q53" s="27">
        <f t="shared" ref="Q53:Q56" si="28">SUM(K53:O53)</f>
        <v>1.1643835616438356</v>
      </c>
      <c r="S53" s="27">
        <v>0.23287671232876711</v>
      </c>
    </row>
    <row r="54" spans="1:19" x14ac:dyDescent="0.4">
      <c r="A54" s="28">
        <f t="shared" si="17"/>
        <v>0.20779220779220781</v>
      </c>
      <c r="B54" s="28">
        <f t="shared" si="18"/>
        <v>0.20779220779220781</v>
      </c>
      <c r="C54" s="28">
        <f t="shared" si="19"/>
        <v>0.20779220779220781</v>
      </c>
      <c r="D54" s="28">
        <f t="shared" si="20"/>
        <v>0.20779220779220781</v>
      </c>
      <c r="E54" s="28">
        <f t="shared" si="21"/>
        <v>0.20779220779220781</v>
      </c>
      <c r="F54" s="12"/>
      <c r="G54" s="12">
        <f t="shared" si="22"/>
        <v>1.0389610389610391</v>
      </c>
      <c r="H54" s="1"/>
      <c r="I54" s="27">
        <v>0.20779220779220781</v>
      </c>
      <c r="J54" s="1"/>
      <c r="K54" s="28">
        <f t="shared" si="23"/>
        <v>0.19178082191780821</v>
      </c>
      <c r="L54" s="28">
        <f t="shared" si="24"/>
        <v>0.19178082191780824</v>
      </c>
      <c r="M54" s="28">
        <f t="shared" si="25"/>
        <v>0.19178082191780821</v>
      </c>
      <c r="N54" s="28">
        <f t="shared" si="26"/>
        <v>0.19178082191780821</v>
      </c>
      <c r="O54" s="28">
        <f t="shared" si="27"/>
        <v>0.19178082191780821</v>
      </c>
      <c r="Q54" s="27">
        <f t="shared" si="28"/>
        <v>0.95890410958904104</v>
      </c>
      <c r="S54" s="27">
        <v>0.19178082191780821</v>
      </c>
    </row>
    <row r="55" spans="1:19" x14ac:dyDescent="0.4">
      <c r="A55" s="28">
        <f t="shared" si="17"/>
        <v>0.16883116883116883</v>
      </c>
      <c r="B55" s="28">
        <f t="shared" si="18"/>
        <v>0.16883116883116883</v>
      </c>
      <c r="C55" s="28">
        <f t="shared" si="19"/>
        <v>0.16883116883116883</v>
      </c>
      <c r="D55" s="28">
        <f t="shared" si="20"/>
        <v>0.16883116883116883</v>
      </c>
      <c r="E55" s="28">
        <f t="shared" si="21"/>
        <v>0.16883116883116883</v>
      </c>
      <c r="F55" s="12"/>
      <c r="G55" s="12">
        <f t="shared" si="22"/>
        <v>0.8441558441558441</v>
      </c>
      <c r="H55" s="1"/>
      <c r="I55" s="27">
        <v>0.16883116883116883</v>
      </c>
      <c r="J55" s="1"/>
      <c r="K55" s="28">
        <f t="shared" si="23"/>
        <v>0.21917808219178081</v>
      </c>
      <c r="L55" s="28">
        <f t="shared" si="24"/>
        <v>0.21917808219178081</v>
      </c>
      <c r="M55" s="28">
        <f t="shared" si="25"/>
        <v>0.21917808219178081</v>
      </c>
      <c r="N55" s="28">
        <f t="shared" si="26"/>
        <v>0.21917808219178081</v>
      </c>
      <c r="O55" s="28">
        <f t="shared" si="27"/>
        <v>0.21917808219178081</v>
      </c>
      <c r="Q55" s="27">
        <f t="shared" si="28"/>
        <v>1.095890410958904</v>
      </c>
      <c r="S55" s="27">
        <v>0.21917808219178081</v>
      </c>
    </row>
    <row r="56" spans="1:19" x14ac:dyDescent="0.4">
      <c r="A56" s="28">
        <f t="shared" si="17"/>
        <v>0.20779220779220781</v>
      </c>
      <c r="B56" s="28">
        <f t="shared" si="18"/>
        <v>0.20779220779220781</v>
      </c>
      <c r="C56" s="28">
        <f t="shared" si="19"/>
        <v>0.20779220779220781</v>
      </c>
      <c r="D56" s="28">
        <f t="shared" si="20"/>
        <v>0.20779220779220781</v>
      </c>
      <c r="E56" s="28">
        <f t="shared" si="21"/>
        <v>0.20779220779220781</v>
      </c>
      <c r="F56" s="12"/>
      <c r="G56" s="12">
        <f t="shared" si="22"/>
        <v>1.0389610389610391</v>
      </c>
      <c r="H56" s="1"/>
      <c r="I56" s="27">
        <v>0.20779220779220781</v>
      </c>
      <c r="J56" s="1"/>
      <c r="K56" s="28">
        <f t="shared" si="23"/>
        <v>0.15068493150684931</v>
      </c>
      <c r="L56" s="28">
        <f t="shared" si="24"/>
        <v>0.15068493150684931</v>
      </c>
      <c r="M56" s="28">
        <f t="shared" si="25"/>
        <v>0.15068493150684931</v>
      </c>
      <c r="N56" s="28">
        <f t="shared" si="26"/>
        <v>0.15068493150684931</v>
      </c>
      <c r="O56" s="28">
        <f t="shared" si="27"/>
        <v>0.15068493150684931</v>
      </c>
      <c r="Q56" s="27">
        <f t="shared" si="28"/>
        <v>0.75342465753424648</v>
      </c>
      <c r="S56" s="27">
        <v>0.15068493150684931</v>
      </c>
    </row>
    <row r="57" spans="1:19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9" s="11" customFormat="1" ht="15.5" x14ac:dyDescent="0.4">
      <c r="A58" s="11" t="s">
        <v>14</v>
      </c>
      <c r="K58" s="11" t="s">
        <v>14</v>
      </c>
    </row>
    <row r="59" spans="1:19" s="1" customFormat="1" ht="15.5" x14ac:dyDescent="0.4">
      <c r="A59" s="12">
        <f>G52/I52</f>
        <v>5</v>
      </c>
      <c r="K59" s="12">
        <f>Q52/S52</f>
        <v>5</v>
      </c>
    </row>
    <row r="60" spans="1:19" s="1" customFormat="1" ht="15.5" x14ac:dyDescent="0.4">
      <c r="A60" s="12">
        <f t="shared" ref="A60:A64" si="29">G53/I53</f>
        <v>5</v>
      </c>
      <c r="K60" s="12">
        <f t="shared" ref="K60:K63" si="30">Q53/S53</f>
        <v>5</v>
      </c>
    </row>
    <row r="61" spans="1:19" s="1" customFormat="1" ht="15.5" x14ac:dyDescent="0.4">
      <c r="A61" s="12">
        <f t="shared" si="29"/>
        <v>5</v>
      </c>
      <c r="K61" s="12">
        <f t="shared" si="30"/>
        <v>5</v>
      </c>
    </row>
    <row r="62" spans="1:19" s="1" customFormat="1" ht="15.5" x14ac:dyDescent="0.4">
      <c r="A62" s="12">
        <f t="shared" si="29"/>
        <v>5</v>
      </c>
      <c r="K62" s="12">
        <f t="shared" si="30"/>
        <v>5</v>
      </c>
    </row>
    <row r="63" spans="1:19" x14ac:dyDescent="0.4">
      <c r="A63" s="12">
        <f t="shared" si="29"/>
        <v>5</v>
      </c>
      <c r="K63" s="12">
        <f t="shared" si="30"/>
        <v>5</v>
      </c>
    </row>
    <row r="64" spans="1:19" x14ac:dyDescent="0.4">
      <c r="A64" s="12"/>
    </row>
    <row r="65" spans="1:11" s="1" customFormat="1" ht="15.5" x14ac:dyDescent="0.4"/>
    <row r="66" spans="1:11" s="11" customFormat="1" ht="17.5" x14ac:dyDescent="0.4">
      <c r="A66" s="11" t="s">
        <v>16</v>
      </c>
      <c r="B66" s="31">
        <f>SUM(A59:A63)/5</f>
        <v>5</v>
      </c>
      <c r="J66" s="11" t="s">
        <v>16</v>
      </c>
      <c r="K66" s="29">
        <f>SUM(K59:K63)/5</f>
        <v>5</v>
      </c>
    </row>
    <row r="67" spans="1:11" s="1" customFormat="1" ht="15.5" x14ac:dyDescent="0.4">
      <c r="K67" s="9"/>
    </row>
    <row r="68" spans="1:11" s="1" customFormat="1" ht="15.5" x14ac:dyDescent="0.4">
      <c r="K68" s="9"/>
    </row>
    <row r="69" spans="1:11" s="11" customFormat="1" ht="15.5" x14ac:dyDescent="0.4">
      <c r="A69" s="11" t="s">
        <v>17</v>
      </c>
      <c r="B69" s="30">
        <f>(B66-5)/(5-1)</f>
        <v>0</v>
      </c>
      <c r="J69" s="11" t="s">
        <v>17</v>
      </c>
      <c r="K69" s="29">
        <f>(K66-5)/(5-1)</f>
        <v>0</v>
      </c>
    </row>
    <row r="70" spans="1:11" s="1" customFormat="1" ht="15.5" x14ac:dyDescent="0.4"/>
    <row r="73" spans="1:11" x14ac:dyDescent="0.4">
      <c r="H73" s="24"/>
      <c r="I73" s="24"/>
      <c r="J73" s="24"/>
    </row>
    <row r="74" spans="1:11" x14ac:dyDescent="0.4">
      <c r="B74" s="25"/>
      <c r="C74" s="25"/>
      <c r="D74" s="25"/>
      <c r="E74" s="25"/>
      <c r="F74" s="25"/>
      <c r="G74" s="26"/>
      <c r="H74" s="25"/>
      <c r="I74" s="25"/>
    </row>
    <row r="75" spans="1:11" x14ac:dyDescent="0.4">
      <c r="B75" s="25"/>
      <c r="C75" s="25"/>
      <c r="D75" s="25"/>
      <c r="E75" s="25"/>
      <c r="F75" s="25"/>
      <c r="G75" s="26"/>
      <c r="H75" s="25"/>
    </row>
    <row r="76" spans="1:11" x14ac:dyDescent="0.4">
      <c r="B76" s="25"/>
      <c r="C76" s="25"/>
      <c r="D76" s="25"/>
      <c r="E76" s="25"/>
      <c r="F76" s="25"/>
      <c r="G76" s="26"/>
      <c r="H76" s="25"/>
    </row>
    <row r="77" spans="1:11" x14ac:dyDescent="0.4">
      <c r="B77" s="25"/>
      <c r="C77" s="25"/>
      <c r="D77" s="25"/>
      <c r="E77" s="25"/>
      <c r="F77" s="25"/>
      <c r="G77" s="26"/>
      <c r="H77" s="25"/>
    </row>
    <row r="78" spans="1:11" x14ac:dyDescent="0.4">
      <c r="B78" s="25"/>
      <c r="C78" s="25"/>
      <c r="D78" s="25"/>
      <c r="E78" s="25"/>
      <c r="F78" s="25"/>
      <c r="G78" s="26"/>
      <c r="H78" s="25"/>
    </row>
  </sheetData>
  <phoneticPr fontId="1" type="noConversion"/>
  <pageMargins left="0.7" right="0.7" top="0.75" bottom="0.75" header="0.3" footer="0.3"/>
  <pageSetup paperSize="9" orientation="portrait" r:id="rId1"/>
  <ignoredErrors>
    <ignoredError sqref="M12:M15" twoDigitTextYear="1"/>
    <ignoredError sqref="E22:E23 B52 C53 D54 L52 M53 N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層次2</vt:lpstr>
      <vt:lpstr>層次3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n9460</dc:creator>
  <cp:lastModifiedBy>n9460</cp:lastModifiedBy>
  <dcterms:created xsi:type="dcterms:W3CDTF">2022-01-01T06:34:17Z</dcterms:created>
  <dcterms:modified xsi:type="dcterms:W3CDTF">2022-01-02T15:40:28Z</dcterms:modified>
</cp:coreProperties>
</file>